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Titkársági dokumentumok\1 kt bizottsági anyagok\2022\május\PTTT KT 05\2. költségvetés, zárszámadás\"/>
    </mc:Choice>
  </mc:AlternateContent>
  <bookViews>
    <workbookView xWindow="0" yWindow="0" windowWidth="22095" windowHeight="9315" firstSheet="15" activeTab="39"/>
  </bookViews>
  <sheets>
    <sheet name="1" sheetId="113" r:id="rId1"/>
    <sheet name="1a" sheetId="112" r:id="rId2"/>
    <sheet name="1c" sheetId="115" r:id="rId3"/>
    <sheet name="1d" sheetId="106" r:id="rId4"/>
    <sheet name="2" sheetId="114" r:id="rId5"/>
    <sheet name="2a" sheetId="107" r:id="rId6"/>
    <sheet name="2b" sheetId="118" r:id="rId7"/>
    <sheet name="2d" sheetId="117" r:id="rId8"/>
    <sheet name="2e" sheetId="108" r:id="rId9"/>
    <sheet name="3a" sheetId="119" r:id="rId10"/>
    <sheet name="3b" sheetId="120" r:id="rId11"/>
    <sheet name="3c" sheetId="121" r:id="rId12"/>
    <sheet name="3d" sheetId="122" r:id="rId13"/>
    <sheet name="4a" sheetId="123" r:id="rId14"/>
    <sheet name="4 b" sheetId="66" r:id="rId15"/>
    <sheet name="5" sheetId="144" r:id="rId16"/>
    <sheet name="6" sheetId="154" r:id="rId17"/>
    <sheet name="7" sheetId="124" r:id="rId18"/>
    <sheet name="8" sheetId="125" r:id="rId19"/>
    <sheet name="9" sheetId="126" r:id="rId20"/>
    <sheet name="9a" sheetId="145" r:id="rId21"/>
    <sheet name="9b" sheetId="55" r:id="rId22"/>
    <sheet name="10" sheetId="152" r:id="rId23"/>
    <sheet name="11" sheetId="153" r:id="rId24"/>
    <sheet name="12" sheetId="155" r:id="rId25"/>
    <sheet name="12a" sheetId="156" r:id="rId26"/>
    <sheet name="13" sheetId="157" r:id="rId27"/>
    <sheet name="14" sheetId="158" r:id="rId28"/>
    <sheet name="15" sheetId="52" r:id="rId29"/>
    <sheet name="16" sheetId="54" r:id="rId30"/>
    <sheet name="17a" sheetId="109" r:id="rId31"/>
    <sheet name="17b" sheetId="110" r:id="rId32"/>
    <sheet name="17c" sheetId="111" r:id="rId33"/>
    <sheet name="18" sheetId="146" r:id="rId34"/>
    <sheet name="19" sheetId="147" r:id="rId35"/>
    <sheet name="20" sheetId="148" r:id="rId36"/>
    <sheet name="21" sheetId="149" r:id="rId37"/>
    <sheet name="22" sheetId="150" r:id="rId38"/>
    <sheet name="23" sheetId="151" r:id="rId39"/>
    <sheet name="24" sheetId="87" r:id="rId40"/>
  </sheets>
  <externalReferences>
    <externalReference r:id="rId41"/>
  </externalReferences>
  <definedNames>
    <definedName name="adat" localSheetId="20">'9a'!$A$8:$AU$119</definedName>
    <definedName name="adat">#REF!</definedName>
    <definedName name="_xlnm.Print_Titles" localSheetId="20">'9a'!$4:$7</definedName>
    <definedName name="_xlnm.Print_Area" localSheetId="23">#REF!</definedName>
    <definedName name="_xlnm.Print_Area" localSheetId="25">#REF!</definedName>
    <definedName name="_xlnm.Print_Area" localSheetId="26">#REF!</definedName>
    <definedName name="_xlnm.Print_Area" localSheetId="27">#REF!</definedName>
    <definedName name="_xlnm.Print_Area" localSheetId="30">#REF!</definedName>
    <definedName name="_xlnm.Print_Area" localSheetId="31">#REF!</definedName>
    <definedName name="_xlnm.Print_Area" localSheetId="32">#REF!</definedName>
    <definedName name="_xlnm.Print_Area" localSheetId="1">#REF!</definedName>
    <definedName name="_xlnm.Print_Area" localSheetId="2">#REF!</definedName>
    <definedName name="_xlnm.Print_Area" localSheetId="39">#REF!</definedName>
    <definedName name="_xlnm.Print_Area" localSheetId="6">#REF!</definedName>
    <definedName name="_xlnm.Print_Area" localSheetId="7">#REF!</definedName>
    <definedName name="_xlnm.Print_Area" localSheetId="8">#REF!</definedName>
    <definedName name="_xlnm.Print_Area" localSheetId="15">#REF!</definedName>
    <definedName name="_xlnm.Print_Area" localSheetId="16">#REF!</definedName>
    <definedName name="_xlnm.Print_Area" localSheetId="20">#REF!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7" i="66" l="1"/>
  <c r="O90" i="66"/>
  <c r="O91" i="66"/>
  <c r="C90" i="66"/>
  <c r="M146" i="66" l="1"/>
  <c r="I7" i="108"/>
  <c r="I8" i="108"/>
  <c r="I9" i="108"/>
  <c r="I10" i="108"/>
  <c r="I11" i="108"/>
  <c r="I12" i="108"/>
  <c r="I13" i="108"/>
  <c r="I14" i="108"/>
  <c r="I15" i="108"/>
  <c r="I16" i="108"/>
  <c r="I17" i="108"/>
  <c r="I18" i="108"/>
  <c r="I19" i="108"/>
  <c r="I20" i="108"/>
  <c r="I21" i="108"/>
  <c r="I22" i="108"/>
  <c r="I23" i="108"/>
  <c r="I24" i="108"/>
  <c r="I25" i="108"/>
  <c r="I26" i="108"/>
  <c r="I27" i="108"/>
  <c r="I28" i="108"/>
  <c r="I29" i="108"/>
  <c r="I30" i="108"/>
  <c r="I31" i="108"/>
  <c r="I32" i="108"/>
  <c r="I33" i="108"/>
  <c r="I34" i="108"/>
  <c r="I35" i="108"/>
  <c r="I36" i="108"/>
  <c r="I37" i="108"/>
  <c r="I38" i="108"/>
  <c r="I39" i="108"/>
  <c r="I40" i="108"/>
  <c r="I41" i="108"/>
  <c r="I42" i="108"/>
  <c r="I43" i="108"/>
  <c r="I44" i="108"/>
  <c r="I45" i="108"/>
  <c r="I46" i="108"/>
  <c r="I47" i="108"/>
  <c r="I48" i="108"/>
  <c r="I6" i="108"/>
  <c r="I7" i="106"/>
  <c r="I8" i="106"/>
  <c r="I9" i="106"/>
  <c r="I10" i="106"/>
  <c r="I11" i="106"/>
  <c r="I12" i="106"/>
  <c r="I13" i="106"/>
  <c r="I14" i="106"/>
  <c r="I15" i="106"/>
  <c r="I16" i="106"/>
  <c r="I17" i="106"/>
  <c r="I18" i="106"/>
  <c r="I19" i="106"/>
  <c r="I20" i="106"/>
  <c r="I21" i="106"/>
  <c r="I22" i="106"/>
  <c r="I23" i="106"/>
  <c r="I24" i="106"/>
  <c r="I25" i="106"/>
  <c r="I26" i="106"/>
  <c r="I27" i="106"/>
  <c r="I28" i="106"/>
  <c r="I29" i="106"/>
  <c r="I30" i="106"/>
  <c r="I31" i="106"/>
  <c r="I32" i="106"/>
  <c r="I33" i="106"/>
  <c r="I34" i="106"/>
  <c r="I35" i="106"/>
  <c r="I36" i="106"/>
  <c r="I37" i="106"/>
  <c r="I38" i="106"/>
  <c r="I39" i="106"/>
  <c r="I40" i="106"/>
  <c r="I41" i="106"/>
  <c r="I42" i="106"/>
  <c r="I43" i="106"/>
  <c r="I44" i="106"/>
  <c r="I45" i="106"/>
  <c r="I46" i="106"/>
  <c r="I47" i="106"/>
  <c r="I48" i="106"/>
  <c r="I49" i="106"/>
  <c r="I50" i="106"/>
  <c r="I51" i="106"/>
  <c r="I52" i="106"/>
  <c r="I53" i="106"/>
  <c r="I54" i="106"/>
  <c r="I55" i="106"/>
  <c r="I56" i="106"/>
  <c r="I57" i="106"/>
  <c r="I58" i="106"/>
  <c r="I59" i="106"/>
  <c r="I60" i="106"/>
  <c r="I61" i="106"/>
  <c r="I62" i="106"/>
  <c r="I63" i="106"/>
  <c r="I64" i="106"/>
  <c r="I65" i="106"/>
  <c r="I66" i="106"/>
  <c r="I67" i="106"/>
  <c r="I68" i="106"/>
  <c r="I69" i="106"/>
  <c r="I70" i="106"/>
  <c r="I71" i="106"/>
  <c r="I72" i="106"/>
  <c r="I73" i="106"/>
  <c r="I74" i="106"/>
  <c r="I75" i="106"/>
  <c r="I76" i="106"/>
  <c r="I77" i="106"/>
  <c r="I78" i="106"/>
  <c r="I79" i="106"/>
  <c r="I6" i="106"/>
  <c r="F47" i="158" l="1"/>
  <c r="E47" i="158"/>
  <c r="H46" i="158"/>
  <c r="H47" i="158" s="1"/>
  <c r="G46" i="158"/>
  <c r="G47" i="158" s="1"/>
  <c r="F46" i="158"/>
  <c r="E46" i="158"/>
  <c r="D46" i="158"/>
  <c r="D47" i="158" s="1"/>
  <c r="C45" i="158"/>
  <c r="I45" i="158" s="1"/>
  <c r="I44" i="158"/>
  <c r="C44" i="158"/>
  <c r="F42" i="158"/>
  <c r="E42" i="158"/>
  <c r="I41" i="158"/>
  <c r="C41" i="158"/>
  <c r="C40" i="158"/>
  <c r="I40" i="158" s="1"/>
  <c r="D39" i="158"/>
  <c r="D42" i="158" s="1"/>
  <c r="H38" i="158"/>
  <c r="H42" i="158" s="1"/>
  <c r="G38" i="158"/>
  <c r="G42" i="158" s="1"/>
  <c r="F38" i="158"/>
  <c r="E38" i="158"/>
  <c r="C38" i="158"/>
  <c r="I38" i="158" s="1"/>
  <c r="H37" i="158"/>
  <c r="G37" i="158"/>
  <c r="F37" i="158"/>
  <c r="E37" i="158"/>
  <c r="C37" i="158" s="1"/>
  <c r="I37" i="158" s="1"/>
  <c r="D37" i="158"/>
  <c r="I36" i="158"/>
  <c r="C36" i="158"/>
  <c r="C35" i="158"/>
  <c r="I35" i="158" s="1"/>
  <c r="I34" i="158"/>
  <c r="C34" i="158"/>
  <c r="C33" i="158"/>
  <c r="I33" i="158" s="1"/>
  <c r="H32" i="158"/>
  <c r="G32" i="158"/>
  <c r="F32" i="158"/>
  <c r="E32" i="158"/>
  <c r="D32" i="158"/>
  <c r="C32" i="158" s="1"/>
  <c r="I32" i="158" s="1"/>
  <c r="C31" i="158"/>
  <c r="I31" i="158" s="1"/>
  <c r="I30" i="158"/>
  <c r="C30" i="158"/>
  <c r="C29" i="158"/>
  <c r="I29" i="158" s="1"/>
  <c r="I28" i="158"/>
  <c r="C28" i="158"/>
  <c r="C27" i="158"/>
  <c r="I27" i="158" s="1"/>
  <c r="F26" i="158"/>
  <c r="E26" i="158"/>
  <c r="I25" i="158"/>
  <c r="C25" i="158"/>
  <c r="C24" i="158"/>
  <c r="I24" i="158" s="1"/>
  <c r="I23" i="158"/>
  <c r="C23" i="158"/>
  <c r="C22" i="158"/>
  <c r="I22" i="158" s="1"/>
  <c r="I21" i="158"/>
  <c r="C21" i="158"/>
  <c r="C20" i="158"/>
  <c r="I20" i="158" s="1"/>
  <c r="I19" i="158"/>
  <c r="C19" i="158"/>
  <c r="H18" i="158"/>
  <c r="H26" i="158" s="1"/>
  <c r="G18" i="158"/>
  <c r="G26" i="158" s="1"/>
  <c r="F18" i="158"/>
  <c r="E18" i="158"/>
  <c r="D18" i="158"/>
  <c r="D26" i="158" s="1"/>
  <c r="C26" i="158" s="1"/>
  <c r="I26" i="158" s="1"/>
  <c r="C18" i="158"/>
  <c r="I18" i="158" s="1"/>
  <c r="I17" i="158"/>
  <c r="C17" i="158"/>
  <c r="C15" i="158"/>
  <c r="I15" i="158" s="1"/>
  <c r="I14" i="158"/>
  <c r="C14" i="158"/>
  <c r="H13" i="158"/>
  <c r="G13" i="158"/>
  <c r="F13" i="158"/>
  <c r="C13" i="158" s="1"/>
  <c r="I13" i="158" s="1"/>
  <c r="E13" i="158"/>
  <c r="I12" i="158"/>
  <c r="C12" i="158"/>
  <c r="H11" i="158"/>
  <c r="G11" i="158"/>
  <c r="F11" i="158"/>
  <c r="E11" i="158"/>
  <c r="D11" i="158"/>
  <c r="C11" i="158"/>
  <c r="I11" i="158" s="1"/>
  <c r="I10" i="158"/>
  <c r="C10" i="158"/>
  <c r="H9" i="158"/>
  <c r="H16" i="158" s="1"/>
  <c r="G9" i="158"/>
  <c r="G16" i="158" s="1"/>
  <c r="F9" i="158"/>
  <c r="F16" i="158" s="1"/>
  <c r="F43" i="158" s="1"/>
  <c r="F48" i="158" s="1"/>
  <c r="E9" i="158"/>
  <c r="E16" i="158" s="1"/>
  <c r="E43" i="158" s="1"/>
  <c r="E48" i="158" s="1"/>
  <c r="D9" i="158"/>
  <c r="C9" i="158" s="1"/>
  <c r="I9" i="158" s="1"/>
  <c r="C8" i="158"/>
  <c r="I8" i="158" s="1"/>
  <c r="I7" i="158"/>
  <c r="C7" i="158"/>
  <c r="C6" i="158"/>
  <c r="I6" i="158" s="1"/>
  <c r="H77" i="157"/>
  <c r="E77" i="157"/>
  <c r="D77" i="157"/>
  <c r="C77" i="157" s="1"/>
  <c r="I77" i="157" s="1"/>
  <c r="H76" i="157"/>
  <c r="G76" i="157"/>
  <c r="G77" i="157" s="1"/>
  <c r="F76" i="157"/>
  <c r="F77" i="157" s="1"/>
  <c r="E76" i="157"/>
  <c r="D76" i="157"/>
  <c r="C76" i="157"/>
  <c r="I76" i="157" s="1"/>
  <c r="I75" i="157"/>
  <c r="C75" i="157"/>
  <c r="C74" i="157"/>
  <c r="I74" i="157" s="1"/>
  <c r="I73" i="157"/>
  <c r="C73" i="157"/>
  <c r="C72" i="157"/>
  <c r="I72" i="157" s="1"/>
  <c r="H70" i="157"/>
  <c r="G70" i="157"/>
  <c r="F70" i="157"/>
  <c r="E70" i="157"/>
  <c r="D70" i="157"/>
  <c r="C70" i="157" s="1"/>
  <c r="I70" i="157" s="1"/>
  <c r="C69" i="157"/>
  <c r="I69" i="157" s="1"/>
  <c r="I68" i="157"/>
  <c r="C68" i="157"/>
  <c r="C67" i="157"/>
  <c r="I67" i="157" s="1"/>
  <c r="H66" i="157"/>
  <c r="G66" i="157"/>
  <c r="F66" i="157"/>
  <c r="E66" i="157"/>
  <c r="C66" i="157" s="1"/>
  <c r="I66" i="157" s="1"/>
  <c r="D66" i="157"/>
  <c r="I65" i="157"/>
  <c r="C65" i="157"/>
  <c r="H64" i="157"/>
  <c r="G64" i="157"/>
  <c r="F64" i="157"/>
  <c r="E64" i="157"/>
  <c r="D64" i="157"/>
  <c r="C64" i="157"/>
  <c r="I64" i="157" s="1"/>
  <c r="I63" i="157"/>
  <c r="C63" i="157"/>
  <c r="C62" i="157"/>
  <c r="I62" i="157" s="1"/>
  <c r="I60" i="157"/>
  <c r="C60" i="157"/>
  <c r="C59" i="157"/>
  <c r="I59" i="157" s="1"/>
  <c r="I58" i="157"/>
  <c r="C58" i="157"/>
  <c r="C57" i="157"/>
  <c r="I57" i="157" s="1"/>
  <c r="I56" i="157"/>
  <c r="C56" i="157"/>
  <c r="C55" i="157"/>
  <c r="I55" i="157" s="1"/>
  <c r="I54" i="157"/>
  <c r="C54" i="157"/>
  <c r="C53" i="157"/>
  <c r="I53" i="157" s="1"/>
  <c r="I52" i="157"/>
  <c r="C52" i="157"/>
  <c r="C51" i="157"/>
  <c r="I51" i="157" s="1"/>
  <c r="I50" i="157"/>
  <c r="C50" i="157"/>
  <c r="H49" i="157"/>
  <c r="G49" i="157"/>
  <c r="F49" i="157"/>
  <c r="E49" i="157"/>
  <c r="D49" i="157"/>
  <c r="C49" i="157"/>
  <c r="I49" i="157" s="1"/>
  <c r="I48" i="157"/>
  <c r="C48" i="157"/>
  <c r="C47" i="157"/>
  <c r="I47" i="157" s="1"/>
  <c r="H46" i="157"/>
  <c r="G46" i="157"/>
  <c r="F46" i="157"/>
  <c r="F61" i="157" s="1"/>
  <c r="E46" i="157"/>
  <c r="C46" i="157" s="1"/>
  <c r="I46" i="157" s="1"/>
  <c r="D46" i="157"/>
  <c r="I45" i="157"/>
  <c r="C45" i="157"/>
  <c r="C44" i="157"/>
  <c r="I44" i="157" s="1"/>
  <c r="I43" i="157"/>
  <c r="C43" i="157"/>
  <c r="C42" i="157"/>
  <c r="I42" i="157" s="1"/>
  <c r="H41" i="157"/>
  <c r="H61" i="157" s="1"/>
  <c r="G41" i="157"/>
  <c r="G61" i="157" s="1"/>
  <c r="F41" i="157"/>
  <c r="E41" i="157"/>
  <c r="E61" i="157" s="1"/>
  <c r="D41" i="157"/>
  <c r="D61" i="157" s="1"/>
  <c r="C40" i="157"/>
  <c r="I40" i="157" s="1"/>
  <c r="I38" i="157"/>
  <c r="C38" i="157"/>
  <c r="C37" i="157"/>
  <c r="I37" i="157" s="1"/>
  <c r="H36" i="157"/>
  <c r="G36" i="157"/>
  <c r="F36" i="157"/>
  <c r="C36" i="157"/>
  <c r="I36" i="157" s="1"/>
  <c r="H35" i="157"/>
  <c r="G35" i="157"/>
  <c r="F35" i="157"/>
  <c r="F39" i="157" s="1"/>
  <c r="E35" i="157"/>
  <c r="E39" i="157" s="1"/>
  <c r="D35" i="157"/>
  <c r="I34" i="157"/>
  <c r="C34" i="157"/>
  <c r="C33" i="157"/>
  <c r="I33" i="157" s="1"/>
  <c r="I32" i="157"/>
  <c r="C32" i="157"/>
  <c r="C31" i="157"/>
  <c r="I31" i="157" s="1"/>
  <c r="I30" i="157"/>
  <c r="C30" i="157"/>
  <c r="H29" i="157"/>
  <c r="H39" i="157" s="1"/>
  <c r="G29" i="157"/>
  <c r="G39" i="157" s="1"/>
  <c r="F29" i="157"/>
  <c r="E29" i="157"/>
  <c r="D29" i="157"/>
  <c r="D39" i="157" s="1"/>
  <c r="C29" i="157"/>
  <c r="I29" i="157" s="1"/>
  <c r="I27" i="157"/>
  <c r="C27" i="157"/>
  <c r="C26" i="157"/>
  <c r="I26" i="157" s="1"/>
  <c r="I25" i="157"/>
  <c r="C25" i="157"/>
  <c r="C24" i="157"/>
  <c r="I24" i="157" s="1"/>
  <c r="H23" i="157"/>
  <c r="G23" i="157"/>
  <c r="F23" i="157"/>
  <c r="E23" i="157"/>
  <c r="D23" i="157"/>
  <c r="C23" i="157" s="1"/>
  <c r="I23" i="157" s="1"/>
  <c r="C22" i="157"/>
  <c r="I22" i="157" s="1"/>
  <c r="H21" i="157"/>
  <c r="H28" i="157" s="1"/>
  <c r="G21" i="157"/>
  <c r="G28" i="157" s="1"/>
  <c r="F21" i="157"/>
  <c r="F28" i="157" s="1"/>
  <c r="E21" i="157"/>
  <c r="E28" i="157" s="1"/>
  <c r="D21" i="157"/>
  <c r="D28" i="157" s="1"/>
  <c r="H20" i="157"/>
  <c r="H71" i="157" s="1"/>
  <c r="H78" i="157" s="1"/>
  <c r="E20" i="157"/>
  <c r="D20" i="157"/>
  <c r="C19" i="157"/>
  <c r="I19" i="157" s="1"/>
  <c r="I18" i="157"/>
  <c r="C18" i="157"/>
  <c r="C17" i="157"/>
  <c r="I17" i="157" s="1"/>
  <c r="I16" i="157"/>
  <c r="C16" i="157"/>
  <c r="C15" i="157"/>
  <c r="I15" i="157" s="1"/>
  <c r="H14" i="157"/>
  <c r="G14" i="157"/>
  <c r="F14" i="157"/>
  <c r="E14" i="157"/>
  <c r="D14" i="157"/>
  <c r="C14" i="157" s="1"/>
  <c r="I14" i="157" s="1"/>
  <c r="I13" i="157"/>
  <c r="C13" i="157"/>
  <c r="H12" i="157"/>
  <c r="G12" i="157"/>
  <c r="G20" i="157" s="1"/>
  <c r="F12" i="157"/>
  <c r="F20" i="157" s="1"/>
  <c r="F71" i="157" s="1"/>
  <c r="F78" i="157" s="1"/>
  <c r="E12" i="157"/>
  <c r="D12" i="157"/>
  <c r="I11" i="157"/>
  <c r="C11" i="157"/>
  <c r="C10" i="157"/>
  <c r="I10" i="157" s="1"/>
  <c r="I9" i="157"/>
  <c r="C9" i="157"/>
  <c r="C8" i="157"/>
  <c r="I8" i="157" s="1"/>
  <c r="I7" i="157"/>
  <c r="C7" i="157"/>
  <c r="C6" i="157"/>
  <c r="I6" i="157" s="1"/>
  <c r="C61" i="157" l="1"/>
  <c r="I61" i="157" s="1"/>
  <c r="G71" i="157"/>
  <c r="G78" i="157" s="1"/>
  <c r="D71" i="157"/>
  <c r="G43" i="158"/>
  <c r="G48" i="158" s="1"/>
  <c r="C42" i="158"/>
  <c r="I42" i="158" s="1"/>
  <c r="E71" i="157"/>
  <c r="E78" i="157" s="1"/>
  <c r="C39" i="157"/>
  <c r="I39" i="157" s="1"/>
  <c r="H43" i="158"/>
  <c r="H48" i="158" s="1"/>
  <c r="C47" i="158"/>
  <c r="I47" i="158" s="1"/>
  <c r="C28" i="157"/>
  <c r="I28" i="157" s="1"/>
  <c r="D16" i="158"/>
  <c r="C21" i="157"/>
  <c r="I21" i="157" s="1"/>
  <c r="C35" i="157"/>
  <c r="I35" i="157" s="1"/>
  <c r="C12" i="157"/>
  <c r="I12" i="157" s="1"/>
  <c r="C20" i="157"/>
  <c r="I20" i="157" s="1"/>
  <c r="C41" i="157"/>
  <c r="I41" i="157" s="1"/>
  <c r="C39" i="158"/>
  <c r="I39" i="158" s="1"/>
  <c r="C46" i="158"/>
  <c r="I46" i="158" s="1"/>
  <c r="C16" i="158" l="1"/>
  <c r="D43" i="158"/>
  <c r="D48" i="158" s="1"/>
  <c r="C48" i="158" s="1"/>
  <c r="I48" i="158" s="1"/>
  <c r="D78" i="157"/>
  <c r="C78" i="157" s="1"/>
  <c r="I78" i="157" s="1"/>
  <c r="C71" i="157"/>
  <c r="I71" i="157" s="1"/>
  <c r="I16" i="158" l="1"/>
  <c r="C43" i="158"/>
  <c r="I43" i="158" s="1"/>
  <c r="J15" i="156" l="1"/>
  <c r="I15" i="156"/>
  <c r="H15" i="156"/>
  <c r="F15" i="156" s="1"/>
  <c r="G15" i="156"/>
  <c r="D15" i="156"/>
  <c r="C15" i="156"/>
  <c r="F14" i="156"/>
  <c r="E14" i="156"/>
  <c r="F13" i="156"/>
  <c r="E13" i="156"/>
  <c r="F11" i="156"/>
  <c r="E11" i="156"/>
  <c r="F10" i="156"/>
  <c r="E10" i="156"/>
  <c r="F9" i="156"/>
  <c r="E9" i="156"/>
  <c r="E15" i="156" s="1"/>
  <c r="F8" i="156"/>
  <c r="E8" i="156"/>
  <c r="L31" i="155"/>
  <c r="K31" i="155"/>
  <c r="J31" i="155"/>
  <c r="I31" i="155"/>
  <c r="G31" i="155"/>
  <c r="M30" i="155"/>
  <c r="M29" i="155"/>
  <c r="M28" i="155"/>
  <c r="M27" i="155"/>
  <c r="M26" i="155"/>
  <c r="M25" i="155"/>
  <c r="M24" i="155"/>
  <c r="M23" i="155"/>
  <c r="M22" i="155"/>
  <c r="M21" i="155"/>
  <c r="M18" i="155" s="1"/>
  <c r="M20" i="155"/>
  <c r="M19" i="155"/>
  <c r="H18" i="155"/>
  <c r="H31" i="155" s="1"/>
  <c r="G18" i="155"/>
  <c r="F18" i="155"/>
  <c r="E18" i="155"/>
  <c r="M14" i="155"/>
  <c r="M13" i="155" s="1"/>
  <c r="H13" i="155"/>
  <c r="G13" i="155"/>
  <c r="F13" i="155"/>
  <c r="F31" i="155" s="1"/>
  <c r="E13" i="155"/>
  <c r="E31" i="155" s="1"/>
  <c r="M31" i="155" l="1"/>
  <c r="G8" i="154" l="1"/>
  <c r="G21" i="154"/>
  <c r="G19" i="154"/>
  <c r="G18" i="154"/>
  <c r="G17" i="154"/>
  <c r="G16" i="154"/>
  <c r="G15" i="154"/>
  <c r="G14" i="154"/>
  <c r="G13" i="154"/>
  <c r="G12" i="154"/>
  <c r="F8" i="154"/>
  <c r="E8" i="154"/>
  <c r="D8" i="154"/>
  <c r="C8" i="154"/>
  <c r="G27" i="154" l="1"/>
  <c r="D19" i="153" l="1"/>
  <c r="C19" i="153"/>
  <c r="H38" i="55" l="1"/>
  <c r="H37" i="55"/>
  <c r="G35" i="55"/>
  <c r="G34" i="55"/>
  <c r="G23" i="55"/>
  <c r="G22" i="55"/>
  <c r="G21" i="55"/>
  <c r="G12" i="55"/>
  <c r="G11" i="55"/>
  <c r="G9" i="55"/>
  <c r="G10" i="55"/>
  <c r="G8" i="55"/>
  <c r="D36" i="55"/>
  <c r="D35" i="55"/>
  <c r="D34" i="55"/>
  <c r="D23" i="55"/>
  <c r="D22" i="55"/>
  <c r="D21" i="55"/>
  <c r="D11" i="55"/>
  <c r="D10" i="55"/>
  <c r="D9" i="55"/>
  <c r="D8" i="55"/>
  <c r="C12" i="66" l="1"/>
  <c r="O12" i="66" s="1"/>
  <c r="C70" i="66"/>
  <c r="O70" i="66" s="1"/>
  <c r="C92" i="66" l="1"/>
  <c r="O92" i="66" s="1"/>
  <c r="O82" i="66" l="1"/>
  <c r="C83" i="66"/>
  <c r="O83" i="66" s="1"/>
  <c r="O81" i="66"/>
  <c r="D85" i="66" l="1"/>
  <c r="E85" i="66"/>
  <c r="F85" i="66"/>
  <c r="G85" i="66"/>
  <c r="H85" i="66"/>
  <c r="I85" i="66"/>
  <c r="J85" i="66"/>
  <c r="K85" i="66"/>
  <c r="L85" i="66"/>
  <c r="M85" i="66"/>
  <c r="N85" i="66"/>
  <c r="C86" i="66"/>
  <c r="O86" i="66" s="1"/>
  <c r="C87" i="66"/>
  <c r="O87" i="66" s="1"/>
  <c r="C88" i="66"/>
  <c r="O88" i="66" s="1"/>
  <c r="C89" i="66"/>
  <c r="O89" i="66" s="1"/>
  <c r="C85" i="66" l="1"/>
  <c r="O85" i="66" s="1"/>
  <c r="C28" i="66"/>
  <c r="O28" i="66" s="1"/>
  <c r="C29" i="66"/>
  <c r="O29" i="66" s="1"/>
  <c r="C30" i="66"/>
  <c r="C42" i="66"/>
  <c r="O42" i="66" s="1"/>
  <c r="O79" i="66"/>
  <c r="O80" i="66"/>
  <c r="C94" i="66"/>
  <c r="O94" i="66" s="1"/>
  <c r="C95" i="66"/>
  <c r="O95" i="66" s="1"/>
  <c r="C71" i="66" l="1"/>
  <c r="C72" i="66"/>
  <c r="O72" i="66" s="1"/>
  <c r="C91" i="66"/>
  <c r="C27" i="66" l="1"/>
  <c r="O27" i="66" s="1"/>
  <c r="C45" i="66"/>
  <c r="O45" i="66" s="1"/>
  <c r="C46" i="66"/>
  <c r="O46" i="66" s="1"/>
  <c r="C39" i="66"/>
  <c r="O39" i="66" s="1"/>
  <c r="C40" i="66"/>
  <c r="O40" i="66" s="1"/>
  <c r="O30" i="66"/>
  <c r="C63" i="66" l="1"/>
  <c r="O63" i="66" s="1"/>
  <c r="C96" i="66" l="1"/>
  <c r="O96" i="66" s="1"/>
  <c r="C64" i="66"/>
  <c r="O64" i="66" s="1"/>
  <c r="C62" i="66"/>
  <c r="O62" i="66" s="1"/>
  <c r="C61" i="66"/>
  <c r="O61" i="66" s="1"/>
  <c r="C60" i="66"/>
  <c r="O60" i="66" s="1"/>
  <c r="N59" i="66"/>
  <c r="M59" i="66"/>
  <c r="L59" i="66"/>
  <c r="K59" i="66"/>
  <c r="J59" i="66"/>
  <c r="I59" i="66"/>
  <c r="H59" i="66"/>
  <c r="G59" i="66"/>
  <c r="F59" i="66"/>
  <c r="E59" i="66"/>
  <c r="D59" i="66"/>
  <c r="C66" i="66"/>
  <c r="O66" i="66" s="1"/>
  <c r="N65" i="66"/>
  <c r="M65" i="66"/>
  <c r="L65" i="66"/>
  <c r="K65" i="66"/>
  <c r="J65" i="66"/>
  <c r="I65" i="66"/>
  <c r="H65" i="66"/>
  <c r="G65" i="66"/>
  <c r="F65" i="66"/>
  <c r="E65" i="66"/>
  <c r="D65" i="66"/>
  <c r="C69" i="66"/>
  <c r="O69" i="66" s="1"/>
  <c r="C65" i="66" l="1"/>
  <c r="O65" i="66" s="1"/>
  <c r="C59" i="66"/>
  <c r="O59" i="66" s="1"/>
  <c r="C93" i="66" l="1"/>
  <c r="O93" i="66" s="1"/>
  <c r="C97" i="66"/>
  <c r="O97" i="66" s="1"/>
  <c r="O51" i="66"/>
  <c r="C33" i="66"/>
  <c r="C44" i="66"/>
  <c r="C43" i="66"/>
  <c r="C41" i="66"/>
  <c r="C38" i="66"/>
  <c r="C37" i="66"/>
  <c r="C36" i="66"/>
  <c r="C35" i="66"/>
  <c r="C34" i="66"/>
  <c r="C32" i="66"/>
  <c r="C31" i="66"/>
  <c r="C26" i="66"/>
  <c r="AA118" i="145" l="1"/>
  <c r="AA117" i="145"/>
  <c r="AA115" i="145"/>
  <c r="AA113" i="145"/>
  <c r="AA112" i="145"/>
  <c r="AA109" i="145"/>
  <c r="AA108" i="145"/>
  <c r="AA106" i="145"/>
  <c r="AA105" i="145"/>
  <c r="AA104" i="145"/>
  <c r="AA103" i="145"/>
  <c r="AA102" i="145"/>
  <c r="AA100" i="145"/>
  <c r="AA99" i="145"/>
  <c r="AA98" i="145"/>
  <c r="AA97" i="145"/>
  <c r="AA96" i="145"/>
  <c r="AA93" i="145"/>
  <c r="AA92" i="145"/>
  <c r="AA91" i="145"/>
  <c r="AA90" i="145"/>
  <c r="AA88" i="145"/>
  <c r="AA87" i="145"/>
  <c r="AA85" i="145"/>
  <c r="AA84" i="145"/>
  <c r="AA82" i="145"/>
  <c r="AA80" i="145"/>
  <c r="AA79" i="145"/>
  <c r="AA72" i="145"/>
  <c r="AA69" i="145"/>
  <c r="AA68" i="145"/>
  <c r="AA57" i="145"/>
  <c r="AA53" i="145"/>
  <c r="AA52" i="145"/>
  <c r="AA46" i="145"/>
  <c r="AA42" i="145"/>
  <c r="AA35" i="145"/>
  <c r="AA32" i="145"/>
  <c r="AA31" i="145"/>
  <c r="AA30" i="145"/>
  <c r="AA28" i="145"/>
  <c r="AA27" i="145"/>
  <c r="AA26" i="145"/>
  <c r="AA14" i="145"/>
  <c r="AA11" i="145"/>
  <c r="AA10" i="145"/>
  <c r="AA9" i="145"/>
  <c r="E56" i="144" l="1"/>
  <c r="D56" i="144"/>
  <c r="E49" i="144"/>
  <c r="E62" i="144" s="1"/>
  <c r="D49" i="144"/>
  <c r="D62" i="144" s="1"/>
  <c r="D42" i="144"/>
  <c r="D38" i="144"/>
  <c r="D24" i="144"/>
  <c r="D13" i="144"/>
  <c r="D46" i="144" s="1"/>
  <c r="E62" i="106" l="1"/>
  <c r="F62" i="106"/>
  <c r="G62" i="106"/>
  <c r="H62" i="106"/>
  <c r="E36" i="107" l="1"/>
  <c r="C101" i="66"/>
  <c r="C102" i="66"/>
  <c r="C103" i="66"/>
  <c r="C104" i="66"/>
  <c r="O104" i="66" s="1"/>
  <c r="C105" i="66"/>
  <c r="O105" i="66" s="1"/>
  <c r="C106" i="66"/>
  <c r="O106" i="66" s="1"/>
  <c r="C107" i="66"/>
  <c r="O107" i="66" s="1"/>
  <c r="C108" i="66"/>
  <c r="O108" i="66" s="1"/>
  <c r="C109" i="66"/>
  <c r="O109" i="66" s="1"/>
  <c r="C110" i="66"/>
  <c r="O110" i="66" s="1"/>
  <c r="C111" i="66"/>
  <c r="O111" i="66" s="1"/>
  <c r="C112" i="66"/>
  <c r="O112" i="66" s="1"/>
  <c r="C113" i="66"/>
  <c r="O113" i="66" s="1"/>
  <c r="C114" i="66"/>
  <c r="O114" i="66" s="1"/>
  <c r="C115" i="66"/>
  <c r="O115" i="66" s="1"/>
  <c r="C116" i="66"/>
  <c r="C117" i="66"/>
  <c r="C118" i="66"/>
  <c r="C119" i="66"/>
  <c r="C120" i="66"/>
  <c r="C121" i="66"/>
  <c r="C122" i="66"/>
  <c r="C123" i="66"/>
  <c r="C124" i="66"/>
  <c r="C125" i="66"/>
  <c r="C126" i="66"/>
  <c r="C127" i="66"/>
  <c r="C128" i="66"/>
  <c r="C129" i="66"/>
  <c r="C130" i="66"/>
  <c r="C131" i="66"/>
  <c r="C132" i="66"/>
  <c r="C133" i="66"/>
  <c r="C134" i="66"/>
  <c r="C135" i="66"/>
  <c r="C136" i="66"/>
  <c r="C137" i="66"/>
  <c r="C138" i="66"/>
  <c r="C139" i="66"/>
  <c r="C140" i="66"/>
  <c r="C141" i="66"/>
  <c r="C142" i="66"/>
  <c r="C100" i="66"/>
  <c r="O116" i="66"/>
  <c r="O141" i="66" l="1"/>
  <c r="O142" i="66"/>
  <c r="E51" i="118" l="1"/>
  <c r="D51" i="118"/>
  <c r="C51" i="118"/>
  <c r="H47" i="117" l="1"/>
  <c r="E47" i="117"/>
  <c r="D47" i="117"/>
  <c r="C47" i="117" s="1"/>
  <c r="H46" i="117"/>
  <c r="G46" i="117"/>
  <c r="G47" i="117" s="1"/>
  <c r="F46" i="117"/>
  <c r="F47" i="117" s="1"/>
  <c r="E46" i="117"/>
  <c r="D46" i="117"/>
  <c r="C45" i="117"/>
  <c r="C44" i="117"/>
  <c r="H42" i="117"/>
  <c r="D42" i="117"/>
  <c r="C41" i="117"/>
  <c r="C40" i="117"/>
  <c r="C39" i="117"/>
  <c r="H38" i="117"/>
  <c r="G38" i="117"/>
  <c r="G42" i="117" s="1"/>
  <c r="F38" i="117"/>
  <c r="F42" i="117" s="1"/>
  <c r="E38" i="117"/>
  <c r="C38" i="117" s="1"/>
  <c r="H37" i="117"/>
  <c r="G37" i="117"/>
  <c r="F37" i="117"/>
  <c r="C37" i="117" s="1"/>
  <c r="E37" i="117"/>
  <c r="D37" i="117"/>
  <c r="C36" i="117"/>
  <c r="C35" i="117"/>
  <c r="C34" i="117"/>
  <c r="C33" i="117"/>
  <c r="H32" i="117"/>
  <c r="G32" i="117"/>
  <c r="F32" i="117"/>
  <c r="E32" i="117"/>
  <c r="D32" i="117"/>
  <c r="C31" i="117"/>
  <c r="C30" i="117"/>
  <c r="C29" i="117"/>
  <c r="C28" i="117"/>
  <c r="C27" i="117"/>
  <c r="G26" i="117"/>
  <c r="C25" i="117"/>
  <c r="C24" i="117"/>
  <c r="C23" i="117"/>
  <c r="C22" i="117"/>
  <c r="C21" i="117"/>
  <c r="C20" i="117"/>
  <c r="C19" i="117"/>
  <c r="H18" i="117"/>
  <c r="H26" i="117" s="1"/>
  <c r="G18" i="117"/>
  <c r="F18" i="117"/>
  <c r="F26" i="117" s="1"/>
  <c r="E18" i="117"/>
  <c r="E26" i="117" s="1"/>
  <c r="D18" i="117"/>
  <c r="C18" i="117" s="1"/>
  <c r="C17" i="117"/>
  <c r="C15" i="117"/>
  <c r="C14" i="117"/>
  <c r="H13" i="117"/>
  <c r="H16" i="117" s="1"/>
  <c r="H43" i="117" s="1"/>
  <c r="H48" i="117" s="1"/>
  <c r="G13" i="117"/>
  <c r="G16" i="117" s="1"/>
  <c r="F13" i="117"/>
  <c r="E13" i="117"/>
  <c r="D13" i="117"/>
  <c r="D16" i="117" s="1"/>
  <c r="C12" i="117"/>
  <c r="H11" i="117"/>
  <c r="G11" i="117"/>
  <c r="F11" i="117"/>
  <c r="C11" i="117" s="1"/>
  <c r="E11" i="117"/>
  <c r="D11" i="117"/>
  <c r="C10" i="117"/>
  <c r="H9" i="117"/>
  <c r="G9" i="117"/>
  <c r="F9" i="117"/>
  <c r="F16" i="117" s="1"/>
  <c r="E9" i="117"/>
  <c r="E16" i="117" s="1"/>
  <c r="D9" i="117"/>
  <c r="C8" i="117"/>
  <c r="C7" i="117"/>
  <c r="C6" i="117"/>
  <c r="C32" i="117" l="1"/>
  <c r="G43" i="117"/>
  <c r="G48" i="117" s="1"/>
  <c r="C16" i="117"/>
  <c r="F43" i="117"/>
  <c r="F48" i="117" s="1"/>
  <c r="C13" i="117"/>
  <c r="D26" i="117"/>
  <c r="C26" i="117" s="1"/>
  <c r="C46" i="117"/>
  <c r="C9" i="117"/>
  <c r="E42" i="117"/>
  <c r="C42" i="117" s="1"/>
  <c r="E43" i="117" l="1"/>
  <c r="E48" i="117" s="1"/>
  <c r="D43" i="117"/>
  <c r="D48" i="117" l="1"/>
  <c r="C43" i="117"/>
  <c r="C48" i="117" l="1"/>
  <c r="F78" i="115" l="1"/>
  <c r="H77" i="115"/>
  <c r="H78" i="115" s="1"/>
  <c r="G77" i="115"/>
  <c r="G78" i="115" s="1"/>
  <c r="F77" i="115"/>
  <c r="E77" i="115"/>
  <c r="E78" i="115" s="1"/>
  <c r="D77" i="115"/>
  <c r="C77" i="115" s="1"/>
  <c r="C76" i="115"/>
  <c r="C75" i="115"/>
  <c r="C74" i="115"/>
  <c r="C73" i="115"/>
  <c r="H71" i="115"/>
  <c r="G71" i="115"/>
  <c r="F71" i="115"/>
  <c r="E71" i="115"/>
  <c r="D71" i="115"/>
  <c r="C71" i="115" s="1"/>
  <c r="C70" i="115"/>
  <c r="C69" i="115"/>
  <c r="C68" i="115"/>
  <c r="H67" i="115"/>
  <c r="G67" i="115"/>
  <c r="F67" i="115"/>
  <c r="E67" i="115"/>
  <c r="C67" i="115" s="1"/>
  <c r="D67" i="115"/>
  <c r="C66" i="115"/>
  <c r="H65" i="115"/>
  <c r="G65" i="115"/>
  <c r="F65" i="115"/>
  <c r="E65" i="115"/>
  <c r="D65" i="115"/>
  <c r="C65" i="115" s="1"/>
  <c r="C64" i="115"/>
  <c r="C63" i="115"/>
  <c r="H62" i="115"/>
  <c r="D62" i="115"/>
  <c r="C61" i="115"/>
  <c r="C60" i="115"/>
  <c r="C59" i="115"/>
  <c r="C58" i="115"/>
  <c r="C57" i="115"/>
  <c r="C56" i="115"/>
  <c r="C55" i="115"/>
  <c r="C54" i="115"/>
  <c r="C53" i="115"/>
  <c r="C52" i="115"/>
  <c r="C51" i="115"/>
  <c r="H50" i="115"/>
  <c r="G50" i="115"/>
  <c r="F50" i="115"/>
  <c r="E50" i="115"/>
  <c r="C50" i="115" s="1"/>
  <c r="D50" i="115"/>
  <c r="C49" i="115"/>
  <c r="C48" i="115"/>
  <c r="H47" i="115"/>
  <c r="G47" i="115"/>
  <c r="F47" i="115"/>
  <c r="E47" i="115"/>
  <c r="D47" i="115"/>
  <c r="C47" i="115" s="1"/>
  <c r="C46" i="115"/>
  <c r="C45" i="115"/>
  <c r="C44" i="115"/>
  <c r="C43" i="115"/>
  <c r="H42" i="115"/>
  <c r="G42" i="115"/>
  <c r="G62" i="115" s="1"/>
  <c r="F42" i="115"/>
  <c r="F62" i="115" s="1"/>
  <c r="E42" i="115"/>
  <c r="E62" i="115" s="1"/>
  <c r="D42" i="115"/>
  <c r="C42" i="115"/>
  <c r="C41" i="115"/>
  <c r="C39" i="115"/>
  <c r="C38" i="115"/>
  <c r="H37" i="115"/>
  <c r="G37" i="115"/>
  <c r="F37" i="115"/>
  <c r="C37" i="115" s="1"/>
  <c r="E37" i="115"/>
  <c r="H36" i="115"/>
  <c r="G36" i="115"/>
  <c r="F36" i="115"/>
  <c r="E36" i="115"/>
  <c r="D36" i="115"/>
  <c r="C36" i="115"/>
  <c r="C35" i="115"/>
  <c r="C34" i="115"/>
  <c r="C33" i="115"/>
  <c r="C32" i="115"/>
  <c r="C31" i="115"/>
  <c r="H30" i="115"/>
  <c r="H40" i="115" s="1"/>
  <c r="G30" i="115"/>
  <c r="G40" i="115" s="1"/>
  <c r="F30" i="115"/>
  <c r="F40" i="115" s="1"/>
  <c r="E30" i="115"/>
  <c r="E40" i="115" s="1"/>
  <c r="D30" i="115"/>
  <c r="D40" i="115" s="1"/>
  <c r="H29" i="115"/>
  <c r="C28" i="115"/>
  <c r="C27" i="115"/>
  <c r="C26" i="115"/>
  <c r="C25" i="115"/>
  <c r="H24" i="115"/>
  <c r="G24" i="115"/>
  <c r="F24" i="115"/>
  <c r="E24" i="115"/>
  <c r="D24" i="115"/>
  <c r="C24" i="115" s="1"/>
  <c r="C23" i="115"/>
  <c r="H22" i="115"/>
  <c r="G22" i="115"/>
  <c r="G29" i="115" s="1"/>
  <c r="F22" i="115"/>
  <c r="F29" i="115" s="1"/>
  <c r="E22" i="115"/>
  <c r="E29" i="115" s="1"/>
  <c r="D22" i="115"/>
  <c r="C22" i="115" s="1"/>
  <c r="G21" i="115"/>
  <c r="C20" i="115"/>
  <c r="C19" i="115"/>
  <c r="C18" i="115"/>
  <c r="C17" i="115"/>
  <c r="C16" i="115"/>
  <c r="H15" i="115"/>
  <c r="G15" i="115"/>
  <c r="F15" i="115"/>
  <c r="E15" i="115"/>
  <c r="D15" i="115"/>
  <c r="C15" i="115" s="1"/>
  <c r="C14" i="115"/>
  <c r="H13" i="115"/>
  <c r="H21" i="115" s="1"/>
  <c r="G13" i="115"/>
  <c r="F13" i="115"/>
  <c r="F21" i="115" s="1"/>
  <c r="F72" i="115" s="1"/>
  <c r="F79" i="115" s="1"/>
  <c r="E13" i="115"/>
  <c r="E21" i="115" s="1"/>
  <c r="E72" i="115" s="1"/>
  <c r="E79" i="115" s="1"/>
  <c r="D13" i="115"/>
  <c r="C13" i="115" s="1"/>
  <c r="C12" i="115"/>
  <c r="C11" i="115"/>
  <c r="C10" i="115"/>
  <c r="C8" i="115"/>
  <c r="C7" i="115"/>
  <c r="C6" i="115"/>
  <c r="H47" i="114"/>
  <c r="G47" i="114"/>
  <c r="H46" i="114"/>
  <c r="G46" i="114"/>
  <c r="F46" i="114"/>
  <c r="F47" i="114" s="1"/>
  <c r="E46" i="114"/>
  <c r="E47" i="114" s="1"/>
  <c r="C44" i="114"/>
  <c r="H42" i="114"/>
  <c r="D42" i="114"/>
  <c r="C41" i="114"/>
  <c r="C40" i="114"/>
  <c r="C39" i="114"/>
  <c r="H38" i="114"/>
  <c r="G38" i="114"/>
  <c r="G42" i="114" s="1"/>
  <c r="F38" i="114"/>
  <c r="F42" i="114" s="1"/>
  <c r="E38" i="114"/>
  <c r="E42" i="114" s="1"/>
  <c r="H37" i="114"/>
  <c r="G37" i="114"/>
  <c r="F37" i="114"/>
  <c r="C37" i="114" s="1"/>
  <c r="E37" i="114"/>
  <c r="D37" i="114"/>
  <c r="C36" i="114"/>
  <c r="C35" i="114"/>
  <c r="C34" i="114"/>
  <c r="C33" i="114"/>
  <c r="H32" i="114"/>
  <c r="G32" i="114"/>
  <c r="F32" i="114"/>
  <c r="E32" i="114"/>
  <c r="D32" i="114"/>
  <c r="C32" i="114" s="1"/>
  <c r="C31" i="114"/>
  <c r="C30" i="114"/>
  <c r="C29" i="114"/>
  <c r="C28" i="114"/>
  <c r="C27" i="114"/>
  <c r="G26" i="114"/>
  <c r="C25" i="114"/>
  <c r="C24" i="114"/>
  <c r="C23" i="114"/>
  <c r="C22" i="114"/>
  <c r="C21" i="114"/>
  <c r="C20" i="114"/>
  <c r="C19" i="114"/>
  <c r="H18" i="114"/>
  <c r="H26" i="114" s="1"/>
  <c r="G18" i="114"/>
  <c r="F18" i="114"/>
  <c r="F26" i="114" s="1"/>
  <c r="E18" i="114"/>
  <c r="E26" i="114" s="1"/>
  <c r="D18" i="114"/>
  <c r="D26" i="114" s="1"/>
  <c r="C17" i="114"/>
  <c r="C15" i="114"/>
  <c r="C14" i="114"/>
  <c r="H13" i="114"/>
  <c r="H16" i="114" s="1"/>
  <c r="H43" i="114" s="1"/>
  <c r="H48" i="114" s="1"/>
  <c r="G13" i="114"/>
  <c r="F13" i="114"/>
  <c r="E13" i="114"/>
  <c r="D13" i="114"/>
  <c r="D16" i="114" s="1"/>
  <c r="C13" i="114"/>
  <c r="C12" i="114"/>
  <c r="H11" i="114"/>
  <c r="G11" i="114"/>
  <c r="G16" i="114" s="1"/>
  <c r="F11" i="114"/>
  <c r="C11" i="114" s="1"/>
  <c r="E11" i="114"/>
  <c r="D11" i="114"/>
  <c r="C10" i="114"/>
  <c r="H9" i="114"/>
  <c r="G9" i="114"/>
  <c r="F9" i="114"/>
  <c r="F16" i="114" s="1"/>
  <c r="F43" i="114" s="1"/>
  <c r="F48" i="114" s="1"/>
  <c r="E9" i="114"/>
  <c r="E16" i="114" s="1"/>
  <c r="D9" i="114"/>
  <c r="C8" i="114"/>
  <c r="C7" i="114"/>
  <c r="C6" i="114"/>
  <c r="H78" i="113"/>
  <c r="E78" i="113"/>
  <c r="D78" i="113"/>
  <c r="C78" i="113" s="1"/>
  <c r="H77" i="113"/>
  <c r="G77" i="113"/>
  <c r="G78" i="113" s="1"/>
  <c r="F77" i="113"/>
  <c r="F78" i="113" s="1"/>
  <c r="E77" i="113"/>
  <c r="D77" i="113"/>
  <c r="C77" i="113"/>
  <c r="C76" i="113"/>
  <c r="D45" i="114" s="1"/>
  <c r="C75" i="113"/>
  <c r="C74" i="113"/>
  <c r="C73" i="113"/>
  <c r="H71" i="113"/>
  <c r="G71" i="113"/>
  <c r="F71" i="113"/>
  <c r="E71" i="113"/>
  <c r="D71" i="113"/>
  <c r="C71" i="113"/>
  <c r="C70" i="113"/>
  <c r="C69" i="113"/>
  <c r="C68" i="113"/>
  <c r="H67" i="113"/>
  <c r="G67" i="113"/>
  <c r="F67" i="113"/>
  <c r="E67" i="113"/>
  <c r="D67" i="113"/>
  <c r="C67" i="113" s="1"/>
  <c r="C66" i="113"/>
  <c r="H65" i="113"/>
  <c r="G65" i="113"/>
  <c r="F65" i="113"/>
  <c r="E65" i="113"/>
  <c r="D65" i="113"/>
  <c r="C65" i="113"/>
  <c r="C64" i="113"/>
  <c r="C63" i="113"/>
  <c r="C61" i="113"/>
  <c r="C60" i="113"/>
  <c r="C59" i="113"/>
  <c r="C58" i="113"/>
  <c r="C57" i="113"/>
  <c r="C56" i="113"/>
  <c r="C55" i="113"/>
  <c r="C54" i="113"/>
  <c r="C53" i="113"/>
  <c r="C52" i="113"/>
  <c r="C51" i="113"/>
  <c r="H50" i="113"/>
  <c r="G50" i="113"/>
  <c r="F50" i="113"/>
  <c r="E50" i="113"/>
  <c r="D50" i="113"/>
  <c r="C50" i="113" s="1"/>
  <c r="C49" i="113"/>
  <c r="C48" i="113"/>
  <c r="H47" i="113"/>
  <c r="G47" i="113"/>
  <c r="G62" i="113" s="1"/>
  <c r="F47" i="113"/>
  <c r="E47" i="113"/>
  <c r="D47" i="113"/>
  <c r="D62" i="113" s="1"/>
  <c r="C46" i="113"/>
  <c r="C45" i="113"/>
  <c r="C44" i="113"/>
  <c r="C43" i="113"/>
  <c r="H42" i="113"/>
  <c r="H62" i="113" s="1"/>
  <c r="G42" i="113"/>
  <c r="F42" i="113"/>
  <c r="F62" i="113" s="1"/>
  <c r="E42" i="113"/>
  <c r="C42" i="113" s="1"/>
  <c r="D42" i="113"/>
  <c r="C41" i="113"/>
  <c r="C39" i="113"/>
  <c r="C38" i="113"/>
  <c r="H37" i="113"/>
  <c r="G37" i="113"/>
  <c r="F37" i="113"/>
  <c r="E37" i="113"/>
  <c r="C37" i="113"/>
  <c r="H36" i="113"/>
  <c r="G36" i="113"/>
  <c r="F36" i="113"/>
  <c r="E36" i="113"/>
  <c r="C36" i="113" s="1"/>
  <c r="D36" i="113"/>
  <c r="C35" i="113"/>
  <c r="C34" i="113"/>
  <c r="C33" i="113"/>
  <c r="C32" i="113"/>
  <c r="C31" i="113"/>
  <c r="H30" i="113"/>
  <c r="H40" i="113" s="1"/>
  <c r="G30" i="113"/>
  <c r="G40" i="113" s="1"/>
  <c r="F30" i="113"/>
  <c r="F40" i="113" s="1"/>
  <c r="E30" i="113"/>
  <c r="E40" i="113" s="1"/>
  <c r="D30" i="113"/>
  <c r="D40" i="113" s="1"/>
  <c r="C40" i="113" s="1"/>
  <c r="F29" i="113"/>
  <c r="C28" i="113"/>
  <c r="C27" i="113"/>
  <c r="C26" i="113"/>
  <c r="C25" i="113"/>
  <c r="H24" i="113"/>
  <c r="G24" i="113"/>
  <c r="F24" i="113"/>
  <c r="E24" i="113"/>
  <c r="D24" i="113"/>
  <c r="C24" i="113" s="1"/>
  <c r="C23" i="113"/>
  <c r="H22" i="113"/>
  <c r="H29" i="113" s="1"/>
  <c r="G22" i="113"/>
  <c r="G29" i="113" s="1"/>
  <c r="F22" i="113"/>
  <c r="E22" i="113"/>
  <c r="E29" i="113" s="1"/>
  <c r="D22" i="113"/>
  <c r="D29" i="113" s="1"/>
  <c r="C29" i="113" s="1"/>
  <c r="F21" i="113"/>
  <c r="E21" i="113"/>
  <c r="C20" i="113"/>
  <c r="C19" i="113"/>
  <c r="C18" i="113"/>
  <c r="C17" i="113"/>
  <c r="C16" i="113"/>
  <c r="H15" i="113"/>
  <c r="G15" i="113"/>
  <c r="F15" i="113"/>
  <c r="E15" i="113"/>
  <c r="D15" i="113"/>
  <c r="C15" i="113" s="1"/>
  <c r="C14" i="113"/>
  <c r="H13" i="113"/>
  <c r="H21" i="113" s="1"/>
  <c r="G13" i="113"/>
  <c r="G21" i="113" s="1"/>
  <c r="G72" i="113" s="1"/>
  <c r="G79" i="113" s="1"/>
  <c r="F13" i="113"/>
  <c r="E13" i="113"/>
  <c r="D13" i="113"/>
  <c r="D21" i="113" s="1"/>
  <c r="C12" i="113"/>
  <c r="C11" i="113"/>
  <c r="C10" i="113"/>
  <c r="C8" i="113"/>
  <c r="C7" i="113"/>
  <c r="C6" i="113"/>
  <c r="D29" i="115" l="1"/>
  <c r="C29" i="115" s="1"/>
  <c r="C40" i="115"/>
  <c r="C62" i="115"/>
  <c r="H72" i="115"/>
  <c r="H79" i="115" s="1"/>
  <c r="G72" i="115"/>
  <c r="G79" i="115" s="1"/>
  <c r="D21" i="115"/>
  <c r="C30" i="115"/>
  <c r="D78" i="115"/>
  <c r="C78" i="115" s="1"/>
  <c r="F72" i="113"/>
  <c r="F79" i="113" s="1"/>
  <c r="F49" i="114" s="1"/>
  <c r="E43" i="114"/>
  <c r="E48" i="114" s="1"/>
  <c r="G43" i="114"/>
  <c r="G48" i="114" s="1"/>
  <c r="G49" i="114" s="1"/>
  <c r="D43" i="114"/>
  <c r="C16" i="114"/>
  <c r="C26" i="114"/>
  <c r="C45" i="114"/>
  <c r="D46" i="114"/>
  <c r="D72" i="113"/>
  <c r="C21" i="113"/>
  <c r="H72" i="113"/>
  <c r="H79" i="113" s="1"/>
  <c r="H49" i="114" s="1"/>
  <c r="C42" i="114"/>
  <c r="C30" i="113"/>
  <c r="E62" i="113"/>
  <c r="C62" i="113" s="1"/>
  <c r="C18" i="114"/>
  <c r="C38" i="114"/>
  <c r="C22" i="113"/>
  <c r="C47" i="113"/>
  <c r="C13" i="113"/>
  <c r="C9" i="114"/>
  <c r="C21" i="115" l="1"/>
  <c r="D72" i="115"/>
  <c r="D79" i="113"/>
  <c r="E72" i="113"/>
  <c r="E79" i="113" s="1"/>
  <c r="E49" i="114" s="1"/>
  <c r="C46" i="114"/>
  <c r="D47" i="114"/>
  <c r="C47" i="114" s="1"/>
  <c r="C43" i="114"/>
  <c r="D48" i="114"/>
  <c r="D79" i="115" l="1"/>
  <c r="C79" i="115" s="1"/>
  <c r="C72" i="115"/>
  <c r="C48" i="114"/>
  <c r="D49" i="114"/>
  <c r="C72" i="113"/>
  <c r="C79" i="113"/>
  <c r="C49" i="114" s="1"/>
  <c r="C50" i="114" s="1"/>
  <c r="F54" i="112" l="1"/>
  <c r="W51" i="112"/>
  <c r="V51" i="112"/>
  <c r="U51" i="112"/>
  <c r="T51" i="112"/>
  <c r="S51" i="112"/>
  <c r="R51" i="112"/>
  <c r="N51" i="112" s="1"/>
  <c r="Q51" i="112"/>
  <c r="P51" i="112"/>
  <c r="O51" i="112"/>
  <c r="L51" i="112"/>
  <c r="K51" i="112"/>
  <c r="J51" i="112"/>
  <c r="F51" i="112"/>
  <c r="E51" i="112"/>
  <c r="D51" i="112"/>
  <c r="N50" i="112"/>
  <c r="L50" i="112"/>
  <c r="F50" i="112"/>
  <c r="N49" i="112"/>
  <c r="L49" i="112"/>
  <c r="F49" i="112"/>
  <c r="N48" i="112"/>
  <c r="L48" i="112"/>
  <c r="D48" i="112"/>
  <c r="F48" i="112" s="1"/>
  <c r="F47" i="112" s="1"/>
  <c r="W47" i="112"/>
  <c r="V47" i="112"/>
  <c r="U47" i="112"/>
  <c r="T47" i="112"/>
  <c r="T10" i="112" s="1"/>
  <c r="S47" i="112"/>
  <c r="R47" i="112"/>
  <c r="Q47" i="112"/>
  <c r="P47" i="112"/>
  <c r="N47" i="112" s="1"/>
  <c r="O47" i="112"/>
  <c r="M47" i="112"/>
  <c r="L47" i="112"/>
  <c r="K47" i="112"/>
  <c r="J47" i="112"/>
  <c r="E47" i="112"/>
  <c r="E10" i="112" s="1"/>
  <c r="N46" i="112"/>
  <c r="L46" i="112"/>
  <c r="F46" i="112"/>
  <c r="N45" i="112"/>
  <c r="L45" i="112"/>
  <c r="F45" i="112"/>
  <c r="N44" i="112"/>
  <c r="J44" i="112"/>
  <c r="L44" i="112" s="1"/>
  <c r="D44" i="112"/>
  <c r="F44" i="112" s="1"/>
  <c r="N43" i="112"/>
  <c r="L43" i="112"/>
  <c r="J43" i="112"/>
  <c r="F43" i="112"/>
  <c r="D43" i="112"/>
  <c r="N42" i="112"/>
  <c r="J42" i="112"/>
  <c r="L42" i="112" s="1"/>
  <c r="D42" i="112"/>
  <c r="F42" i="112" s="1"/>
  <c r="N41" i="112"/>
  <c r="L41" i="112"/>
  <c r="J41" i="112"/>
  <c r="F41" i="112"/>
  <c r="D41" i="112"/>
  <c r="N40" i="112"/>
  <c r="J40" i="112"/>
  <c r="L40" i="112" s="1"/>
  <c r="F40" i="112"/>
  <c r="N39" i="112"/>
  <c r="L39" i="112"/>
  <c r="F39" i="112"/>
  <c r="N38" i="112"/>
  <c r="L38" i="112"/>
  <c r="J38" i="112"/>
  <c r="F38" i="112"/>
  <c r="D38" i="112"/>
  <c r="N37" i="112"/>
  <c r="N35" i="112" s="1"/>
  <c r="J37" i="112"/>
  <c r="J35" i="112" s="1"/>
  <c r="N36" i="112"/>
  <c r="L36" i="112"/>
  <c r="F36" i="112"/>
  <c r="W35" i="112"/>
  <c r="V35" i="112"/>
  <c r="U35" i="112"/>
  <c r="T35" i="112"/>
  <c r="S35" i="112"/>
  <c r="R35" i="112"/>
  <c r="Q35" i="112"/>
  <c r="P35" i="112"/>
  <c r="O35" i="112"/>
  <c r="M35" i="112"/>
  <c r="K35" i="112"/>
  <c r="N34" i="112"/>
  <c r="J34" i="112"/>
  <c r="L34" i="112" s="1"/>
  <c r="D34" i="112"/>
  <c r="F34" i="112" s="1"/>
  <c r="N33" i="112"/>
  <c r="L33" i="112"/>
  <c r="F33" i="112"/>
  <c r="N32" i="112"/>
  <c r="N30" i="112" s="1"/>
  <c r="J32" i="112"/>
  <c r="J30" i="112" s="1"/>
  <c r="D32" i="112"/>
  <c r="D30" i="112" s="1"/>
  <c r="N31" i="112"/>
  <c r="W30" i="112"/>
  <c r="V30" i="112"/>
  <c r="U30" i="112"/>
  <c r="T30" i="112"/>
  <c r="S30" i="112"/>
  <c r="R30" i="112"/>
  <c r="Q30" i="112"/>
  <c r="P30" i="112"/>
  <c r="O30" i="112"/>
  <c r="M30" i="112"/>
  <c r="K30" i="112"/>
  <c r="E30" i="112"/>
  <c r="N29" i="112"/>
  <c r="L29" i="112"/>
  <c r="J29" i="112"/>
  <c r="F29" i="112"/>
  <c r="D29" i="112"/>
  <c r="N28" i="112"/>
  <c r="J28" i="112"/>
  <c r="L28" i="112" s="1"/>
  <c r="D28" i="112"/>
  <c r="F28" i="112" s="1"/>
  <c r="N27" i="112"/>
  <c r="L27" i="112"/>
  <c r="F27" i="112"/>
  <c r="N26" i="112"/>
  <c r="J26" i="112"/>
  <c r="L26" i="112" s="1"/>
  <c r="D26" i="112"/>
  <c r="F26" i="112" s="1"/>
  <c r="N25" i="112"/>
  <c r="L25" i="112"/>
  <c r="J25" i="112"/>
  <c r="F25" i="112"/>
  <c r="D25" i="112"/>
  <c r="N24" i="112"/>
  <c r="J24" i="112"/>
  <c r="L24" i="112" s="1"/>
  <c r="D24" i="112"/>
  <c r="F24" i="112" s="1"/>
  <c r="N23" i="112"/>
  <c r="L23" i="112"/>
  <c r="J23" i="112"/>
  <c r="F23" i="112"/>
  <c r="D23" i="112"/>
  <c r="W22" i="112"/>
  <c r="N22" i="112" s="1"/>
  <c r="V22" i="112"/>
  <c r="J22" i="112"/>
  <c r="L22" i="112" s="1"/>
  <c r="L21" i="112" s="1"/>
  <c r="D22" i="112"/>
  <c r="D21" i="112" s="1"/>
  <c r="V21" i="112"/>
  <c r="V10" i="112" s="1"/>
  <c r="U21" i="112"/>
  <c r="T21" i="112"/>
  <c r="S21" i="112"/>
  <c r="R21" i="112"/>
  <c r="Q21" i="112"/>
  <c r="P21" i="112"/>
  <c r="O21" i="112"/>
  <c r="M21" i="112"/>
  <c r="K21" i="112"/>
  <c r="J21" i="112"/>
  <c r="E21" i="112"/>
  <c r="O20" i="112"/>
  <c r="N20" i="112" s="1"/>
  <c r="L20" i="112"/>
  <c r="F20" i="112"/>
  <c r="P18" i="112"/>
  <c r="N18" i="112" s="1"/>
  <c r="L18" i="112"/>
  <c r="J18" i="112"/>
  <c r="F18" i="112"/>
  <c r="D18" i="112"/>
  <c r="N17" i="112"/>
  <c r="J17" i="112"/>
  <c r="L17" i="112" s="1"/>
  <c r="D17" i="112"/>
  <c r="F17" i="112" s="1"/>
  <c r="N16" i="112"/>
  <c r="L16" i="112"/>
  <c r="J16" i="112"/>
  <c r="F16" i="112"/>
  <c r="D16" i="112"/>
  <c r="P15" i="112"/>
  <c r="N15" i="112" s="1"/>
  <c r="L15" i="112"/>
  <c r="J15" i="112"/>
  <c r="F15" i="112"/>
  <c r="D15" i="112"/>
  <c r="L14" i="112"/>
  <c r="P14" i="112" s="1"/>
  <c r="N14" i="112" s="1"/>
  <c r="F14" i="112"/>
  <c r="L13" i="112"/>
  <c r="P13" i="112" s="1"/>
  <c r="J13" i="112"/>
  <c r="D13" i="112"/>
  <c r="F13" i="112" s="1"/>
  <c r="N12" i="112"/>
  <c r="L12" i="112"/>
  <c r="D12" i="112"/>
  <c r="F12" i="112" s="1"/>
  <c r="F11" i="112" s="1"/>
  <c r="W11" i="112"/>
  <c r="V11" i="112"/>
  <c r="U11" i="112"/>
  <c r="T11" i="112"/>
  <c r="S11" i="112"/>
  <c r="S10" i="112" s="1"/>
  <c r="R11" i="112"/>
  <c r="Q11" i="112"/>
  <c r="O11" i="112"/>
  <c r="O10" i="112" s="1"/>
  <c r="M11" i="112"/>
  <c r="K11" i="112"/>
  <c r="K10" i="112" s="1"/>
  <c r="E11" i="112"/>
  <c r="D11" i="112"/>
  <c r="U10" i="112"/>
  <c r="Q10" i="112"/>
  <c r="M10" i="112"/>
  <c r="K7" i="112"/>
  <c r="E7" i="112"/>
  <c r="F121" i="111"/>
  <c r="H120" i="111"/>
  <c r="H121" i="111" s="1"/>
  <c r="G120" i="111"/>
  <c r="G121" i="111" s="1"/>
  <c r="F120" i="111"/>
  <c r="E120" i="111"/>
  <c r="E121" i="111" s="1"/>
  <c r="C118" i="111"/>
  <c r="G116" i="111"/>
  <c r="D116" i="111"/>
  <c r="C115" i="111"/>
  <c r="C114" i="111"/>
  <c r="C113" i="111"/>
  <c r="H112" i="111"/>
  <c r="H116" i="111" s="1"/>
  <c r="G112" i="111"/>
  <c r="F112" i="111"/>
  <c r="F116" i="111" s="1"/>
  <c r="E112" i="111"/>
  <c r="E116" i="111" s="1"/>
  <c r="C112" i="111"/>
  <c r="H111" i="111"/>
  <c r="G111" i="111"/>
  <c r="F111" i="111"/>
  <c r="E111" i="111"/>
  <c r="C111" i="111" s="1"/>
  <c r="D111" i="111"/>
  <c r="C110" i="111"/>
  <c r="C109" i="111"/>
  <c r="C108" i="111"/>
  <c r="C107" i="111"/>
  <c r="H106" i="111"/>
  <c r="G106" i="111"/>
  <c r="F106" i="111"/>
  <c r="E106" i="111"/>
  <c r="D106" i="111"/>
  <c r="C106" i="111"/>
  <c r="C105" i="111"/>
  <c r="C104" i="111"/>
  <c r="C103" i="111"/>
  <c r="C102" i="111"/>
  <c r="C101" i="111"/>
  <c r="F100" i="111"/>
  <c r="C99" i="111"/>
  <c r="C98" i="111"/>
  <c r="C97" i="111"/>
  <c r="C96" i="111"/>
  <c r="C95" i="111"/>
  <c r="C94" i="111"/>
  <c r="C93" i="111"/>
  <c r="H92" i="111"/>
  <c r="H100" i="111" s="1"/>
  <c r="G92" i="111"/>
  <c r="G100" i="111" s="1"/>
  <c r="F92" i="111"/>
  <c r="E92" i="111"/>
  <c r="E100" i="111" s="1"/>
  <c r="D92" i="111"/>
  <c r="D100" i="111" s="1"/>
  <c r="C92" i="111"/>
  <c r="C91" i="111"/>
  <c r="F90" i="111"/>
  <c r="C89" i="111"/>
  <c r="C88" i="111"/>
  <c r="H87" i="111"/>
  <c r="G87" i="111"/>
  <c r="F87" i="111"/>
  <c r="C87" i="111" s="1"/>
  <c r="E87" i="111"/>
  <c r="D87" i="111"/>
  <c r="C86" i="111"/>
  <c r="H85" i="111"/>
  <c r="G85" i="111"/>
  <c r="F85" i="111"/>
  <c r="E85" i="111"/>
  <c r="D85" i="111"/>
  <c r="C84" i="111"/>
  <c r="H83" i="111"/>
  <c r="H90" i="111" s="1"/>
  <c r="H117" i="111" s="1"/>
  <c r="H122" i="111" s="1"/>
  <c r="G83" i="111"/>
  <c r="G90" i="111" s="1"/>
  <c r="F83" i="111"/>
  <c r="E83" i="111"/>
  <c r="E90" i="111" s="1"/>
  <c r="E117" i="111" s="1"/>
  <c r="E122" i="111" s="1"/>
  <c r="D83" i="111"/>
  <c r="C82" i="111"/>
  <c r="C81" i="111"/>
  <c r="C80" i="111"/>
  <c r="G78" i="111"/>
  <c r="H77" i="111"/>
  <c r="H78" i="111" s="1"/>
  <c r="G77" i="111"/>
  <c r="F77" i="111"/>
  <c r="F78" i="111" s="1"/>
  <c r="D77" i="111"/>
  <c r="C75" i="111"/>
  <c r="C74" i="111"/>
  <c r="C73" i="111"/>
  <c r="H71" i="111"/>
  <c r="G71" i="111"/>
  <c r="F71" i="111"/>
  <c r="C71" i="111" s="1"/>
  <c r="E71" i="111"/>
  <c r="D71" i="111"/>
  <c r="C70" i="111"/>
  <c r="C69" i="111"/>
  <c r="C68" i="111"/>
  <c r="H67" i="111"/>
  <c r="G67" i="111"/>
  <c r="F67" i="111"/>
  <c r="E67" i="111"/>
  <c r="D67" i="111"/>
  <c r="C67" i="111"/>
  <c r="C66" i="111"/>
  <c r="H65" i="111"/>
  <c r="G65" i="111"/>
  <c r="F65" i="111"/>
  <c r="C65" i="111" s="1"/>
  <c r="E65" i="111"/>
  <c r="D65" i="111"/>
  <c r="C64" i="111"/>
  <c r="C63" i="111"/>
  <c r="F62" i="111"/>
  <c r="C61" i="111"/>
  <c r="C60" i="111"/>
  <c r="C59" i="111"/>
  <c r="C58" i="111"/>
  <c r="C57" i="111"/>
  <c r="C56" i="111"/>
  <c r="C55" i="111"/>
  <c r="C54" i="111"/>
  <c r="C53" i="111"/>
  <c r="C52" i="111"/>
  <c r="C51" i="111"/>
  <c r="H50" i="111"/>
  <c r="G50" i="111"/>
  <c r="F50" i="111"/>
  <c r="E50" i="111"/>
  <c r="D50" i="111"/>
  <c r="C50" i="111"/>
  <c r="C49" i="111"/>
  <c r="C48" i="111"/>
  <c r="H47" i="111"/>
  <c r="G47" i="111"/>
  <c r="F47" i="111"/>
  <c r="E47" i="111"/>
  <c r="D47" i="111"/>
  <c r="C47" i="111"/>
  <c r="C46" i="111"/>
  <c r="C45" i="111"/>
  <c r="C44" i="111"/>
  <c r="C43" i="111"/>
  <c r="H42" i="111"/>
  <c r="H62" i="111" s="1"/>
  <c r="G42" i="111"/>
  <c r="G62" i="111" s="1"/>
  <c r="F42" i="111"/>
  <c r="E42" i="111"/>
  <c r="D42" i="111"/>
  <c r="D62" i="111" s="1"/>
  <c r="C41" i="111"/>
  <c r="C39" i="111"/>
  <c r="C38" i="111"/>
  <c r="H37" i="111"/>
  <c r="H40" i="111" s="1"/>
  <c r="G37" i="111"/>
  <c r="F37" i="111"/>
  <c r="E37" i="111"/>
  <c r="D37" i="111"/>
  <c r="C37" i="111" s="1"/>
  <c r="H36" i="111"/>
  <c r="G36" i="111"/>
  <c r="F36" i="111"/>
  <c r="E36" i="111"/>
  <c r="D36" i="111"/>
  <c r="C35" i="111"/>
  <c r="C34" i="111"/>
  <c r="C33" i="111"/>
  <c r="C32" i="111"/>
  <c r="H30" i="111"/>
  <c r="G30" i="111"/>
  <c r="G40" i="111" s="1"/>
  <c r="F30" i="111"/>
  <c r="E30" i="111"/>
  <c r="E40" i="111" s="1"/>
  <c r="H29" i="111"/>
  <c r="D29" i="111"/>
  <c r="C28" i="111"/>
  <c r="C27" i="111"/>
  <c r="C26" i="111"/>
  <c r="C25" i="111"/>
  <c r="H24" i="111"/>
  <c r="G24" i="111"/>
  <c r="F24" i="111"/>
  <c r="C24" i="111" s="1"/>
  <c r="E24" i="111"/>
  <c r="D24" i="111"/>
  <c r="C23" i="111"/>
  <c r="H22" i="111"/>
  <c r="G22" i="111"/>
  <c r="G29" i="111" s="1"/>
  <c r="F22" i="111"/>
  <c r="E22" i="111"/>
  <c r="D22" i="111"/>
  <c r="G21" i="111"/>
  <c r="C20" i="111"/>
  <c r="C19" i="111"/>
  <c r="C18" i="111"/>
  <c r="C17" i="111"/>
  <c r="C16" i="111"/>
  <c r="H15" i="111"/>
  <c r="G15" i="111"/>
  <c r="F15" i="111"/>
  <c r="E15" i="111"/>
  <c r="D15" i="111"/>
  <c r="C15" i="111" s="1"/>
  <c r="C14" i="111"/>
  <c r="H13" i="111"/>
  <c r="H21" i="111" s="1"/>
  <c r="G13" i="111"/>
  <c r="F13" i="111"/>
  <c r="F21" i="111" s="1"/>
  <c r="E13" i="111"/>
  <c r="D13" i="111"/>
  <c r="D21" i="111" s="1"/>
  <c r="C12" i="111"/>
  <c r="C11" i="111"/>
  <c r="C10" i="111"/>
  <c r="C8" i="111"/>
  <c r="C7" i="111"/>
  <c r="C6" i="111"/>
  <c r="G121" i="110"/>
  <c r="H120" i="110"/>
  <c r="H121" i="110" s="1"/>
  <c r="G120" i="110"/>
  <c r="F120" i="110"/>
  <c r="F121" i="110" s="1"/>
  <c r="E120" i="110"/>
  <c r="D120" i="110"/>
  <c r="D121" i="110" s="1"/>
  <c r="C119" i="110"/>
  <c r="C118" i="110"/>
  <c r="G116" i="110"/>
  <c r="D116" i="110"/>
  <c r="C115" i="110"/>
  <c r="C114" i="110"/>
  <c r="C113" i="110"/>
  <c r="H112" i="110"/>
  <c r="H116" i="110" s="1"/>
  <c r="G112" i="110"/>
  <c r="F112" i="110"/>
  <c r="F116" i="110" s="1"/>
  <c r="E112" i="110"/>
  <c r="E116" i="110" s="1"/>
  <c r="C112" i="110"/>
  <c r="H111" i="110"/>
  <c r="G111" i="110"/>
  <c r="F111" i="110"/>
  <c r="E111" i="110"/>
  <c r="D111" i="110"/>
  <c r="C110" i="110"/>
  <c r="C109" i="110"/>
  <c r="C108" i="110"/>
  <c r="C107" i="110"/>
  <c r="H106" i="110"/>
  <c r="G106" i="110"/>
  <c r="F106" i="110"/>
  <c r="E106" i="110"/>
  <c r="D106" i="110"/>
  <c r="C105" i="110"/>
  <c r="C104" i="110"/>
  <c r="C103" i="110"/>
  <c r="C102" i="110"/>
  <c r="C101" i="110"/>
  <c r="F100" i="110"/>
  <c r="C99" i="110"/>
  <c r="C98" i="110"/>
  <c r="C97" i="110"/>
  <c r="C96" i="110"/>
  <c r="C95" i="110"/>
  <c r="C94" i="110"/>
  <c r="C93" i="110"/>
  <c r="H92" i="110"/>
  <c r="H100" i="110" s="1"/>
  <c r="G92" i="110"/>
  <c r="G100" i="110" s="1"/>
  <c r="F92" i="110"/>
  <c r="E92" i="110"/>
  <c r="E100" i="110" s="1"/>
  <c r="D92" i="110"/>
  <c r="D100" i="110" s="1"/>
  <c r="C92" i="110"/>
  <c r="C91" i="110"/>
  <c r="F90" i="110"/>
  <c r="C89" i="110"/>
  <c r="C88" i="110"/>
  <c r="H87" i="110"/>
  <c r="G87" i="110"/>
  <c r="F87" i="110"/>
  <c r="E87" i="110"/>
  <c r="D87" i="110"/>
  <c r="C87" i="110" s="1"/>
  <c r="C86" i="110"/>
  <c r="H85" i="110"/>
  <c r="G85" i="110"/>
  <c r="F85" i="110"/>
  <c r="E85" i="110"/>
  <c r="C85" i="110" s="1"/>
  <c r="D85" i="110"/>
  <c r="C84" i="110"/>
  <c r="H83" i="110"/>
  <c r="H90" i="110" s="1"/>
  <c r="H117" i="110" s="1"/>
  <c r="G83" i="110"/>
  <c r="G90" i="110" s="1"/>
  <c r="F83" i="110"/>
  <c r="E83" i="110"/>
  <c r="E90" i="110" s="1"/>
  <c r="E117" i="110" s="1"/>
  <c r="D83" i="110"/>
  <c r="C82" i="110"/>
  <c r="C81" i="110"/>
  <c r="C80" i="110"/>
  <c r="G78" i="110"/>
  <c r="H77" i="110"/>
  <c r="H78" i="110" s="1"/>
  <c r="G77" i="110"/>
  <c r="F77" i="110"/>
  <c r="F78" i="110" s="1"/>
  <c r="E77" i="110"/>
  <c r="E78" i="110" s="1"/>
  <c r="D77" i="110"/>
  <c r="C76" i="110"/>
  <c r="C75" i="110"/>
  <c r="C74" i="110"/>
  <c r="C73" i="110"/>
  <c r="H71" i="110"/>
  <c r="G71" i="110"/>
  <c r="F71" i="110"/>
  <c r="E71" i="110"/>
  <c r="D71" i="110"/>
  <c r="C70" i="110"/>
  <c r="C69" i="110"/>
  <c r="C68" i="110"/>
  <c r="H67" i="110"/>
  <c r="G67" i="110"/>
  <c r="F67" i="110"/>
  <c r="C67" i="110" s="1"/>
  <c r="E67" i="110"/>
  <c r="D67" i="110"/>
  <c r="C66" i="110"/>
  <c r="H65" i="110"/>
  <c r="G65" i="110"/>
  <c r="F65" i="110"/>
  <c r="E65" i="110"/>
  <c r="D65" i="110"/>
  <c r="C64" i="110"/>
  <c r="C63" i="110"/>
  <c r="E62" i="110"/>
  <c r="C61" i="110"/>
  <c r="C60" i="110"/>
  <c r="C59" i="110"/>
  <c r="C58" i="110"/>
  <c r="C57" i="110"/>
  <c r="C56" i="110"/>
  <c r="C55" i="110"/>
  <c r="C54" i="110"/>
  <c r="C53" i="110"/>
  <c r="C52" i="110"/>
  <c r="C51" i="110"/>
  <c r="H50" i="110"/>
  <c r="G50" i="110"/>
  <c r="F50" i="110"/>
  <c r="E50" i="110"/>
  <c r="D50" i="110"/>
  <c r="C50" i="110" s="1"/>
  <c r="C49" i="110"/>
  <c r="C48" i="110"/>
  <c r="H47" i="110"/>
  <c r="G47" i="110"/>
  <c r="F47" i="110"/>
  <c r="E47" i="110"/>
  <c r="D47" i="110"/>
  <c r="C46" i="110"/>
  <c r="C45" i="110"/>
  <c r="C44" i="110"/>
  <c r="C43" i="110"/>
  <c r="H42" i="110"/>
  <c r="H62" i="110" s="1"/>
  <c r="G42" i="110"/>
  <c r="G62" i="110" s="1"/>
  <c r="F42" i="110"/>
  <c r="E42" i="110"/>
  <c r="D42" i="110"/>
  <c r="C41" i="110"/>
  <c r="C39" i="110"/>
  <c r="C38" i="110"/>
  <c r="H37" i="110"/>
  <c r="G37" i="110"/>
  <c r="G40" i="110" s="1"/>
  <c r="F37" i="110"/>
  <c r="E37" i="110"/>
  <c r="D37" i="110"/>
  <c r="C37" i="110"/>
  <c r="H36" i="110"/>
  <c r="G36" i="110"/>
  <c r="F36" i="110"/>
  <c r="E36" i="110"/>
  <c r="D36" i="110"/>
  <c r="C35" i="110"/>
  <c r="C34" i="110"/>
  <c r="C33" i="110"/>
  <c r="C32" i="110"/>
  <c r="C31" i="110"/>
  <c r="H30" i="110"/>
  <c r="H40" i="110" s="1"/>
  <c r="G30" i="110"/>
  <c r="F30" i="110"/>
  <c r="F40" i="110" s="1"/>
  <c r="E30" i="110"/>
  <c r="D30" i="110"/>
  <c r="F29" i="110"/>
  <c r="C28" i="110"/>
  <c r="C27" i="110"/>
  <c r="C26" i="110"/>
  <c r="C25" i="110"/>
  <c r="H24" i="110"/>
  <c r="G24" i="110"/>
  <c r="F24" i="110"/>
  <c r="E24" i="110"/>
  <c r="D24" i="110"/>
  <c r="C24" i="110" s="1"/>
  <c r="C23" i="110"/>
  <c r="H22" i="110"/>
  <c r="G22" i="110"/>
  <c r="G29" i="110" s="1"/>
  <c r="F22" i="110"/>
  <c r="E22" i="110"/>
  <c r="E29" i="110" s="1"/>
  <c r="D22" i="110"/>
  <c r="C22" i="110"/>
  <c r="E21" i="110"/>
  <c r="C20" i="110"/>
  <c r="C19" i="110"/>
  <c r="C18" i="110"/>
  <c r="C17" i="110"/>
  <c r="C16" i="110"/>
  <c r="H15" i="110"/>
  <c r="G15" i="110"/>
  <c r="F15" i="110"/>
  <c r="E15" i="110"/>
  <c r="D15" i="110"/>
  <c r="C15" i="110" s="1"/>
  <c r="C14" i="110"/>
  <c r="H13" i="110"/>
  <c r="H21" i="110" s="1"/>
  <c r="G13" i="110"/>
  <c r="G21" i="110" s="1"/>
  <c r="F13" i="110"/>
  <c r="F21" i="110" s="1"/>
  <c r="E13" i="110"/>
  <c r="D13" i="110"/>
  <c r="D21" i="110" s="1"/>
  <c r="C13" i="110"/>
  <c r="C12" i="110"/>
  <c r="C11" i="110"/>
  <c r="C10" i="110"/>
  <c r="C8" i="110"/>
  <c r="C7" i="110"/>
  <c r="C6" i="110"/>
  <c r="H119" i="109"/>
  <c r="G119" i="109"/>
  <c r="F119" i="109"/>
  <c r="E119" i="109"/>
  <c r="H118" i="109"/>
  <c r="G118" i="109"/>
  <c r="F118" i="109"/>
  <c r="E118" i="109"/>
  <c r="D118" i="109"/>
  <c r="H115" i="109"/>
  <c r="G115" i="109"/>
  <c r="F115" i="109"/>
  <c r="E115" i="109"/>
  <c r="D115" i="109"/>
  <c r="H114" i="109"/>
  <c r="G114" i="109"/>
  <c r="F114" i="109"/>
  <c r="E114" i="109"/>
  <c r="D114" i="109"/>
  <c r="H113" i="109"/>
  <c r="G113" i="109"/>
  <c r="F113" i="109"/>
  <c r="E113" i="109"/>
  <c r="D113" i="109"/>
  <c r="D112" i="109"/>
  <c r="H110" i="109"/>
  <c r="G110" i="109"/>
  <c r="F110" i="109"/>
  <c r="E110" i="109"/>
  <c r="D110" i="109"/>
  <c r="H109" i="109"/>
  <c r="G109" i="109"/>
  <c r="F109" i="109"/>
  <c r="E109" i="109"/>
  <c r="D109" i="109"/>
  <c r="H108" i="109"/>
  <c r="G108" i="109"/>
  <c r="F108" i="109"/>
  <c r="E108" i="109"/>
  <c r="D108" i="109"/>
  <c r="H107" i="109"/>
  <c r="G107" i="109"/>
  <c r="F107" i="109"/>
  <c r="E107" i="109"/>
  <c r="D107" i="109"/>
  <c r="H105" i="109"/>
  <c r="G105" i="109"/>
  <c r="F105" i="109"/>
  <c r="E105" i="109"/>
  <c r="D105" i="109"/>
  <c r="H104" i="109"/>
  <c r="G104" i="109"/>
  <c r="F104" i="109"/>
  <c r="E104" i="109"/>
  <c r="D104" i="109"/>
  <c r="H103" i="109"/>
  <c r="G103" i="109"/>
  <c r="F103" i="109"/>
  <c r="E103" i="109"/>
  <c r="D103" i="109"/>
  <c r="H102" i="109"/>
  <c r="G102" i="109"/>
  <c r="F102" i="109"/>
  <c r="E102" i="109"/>
  <c r="D102" i="109"/>
  <c r="H101" i="109"/>
  <c r="G101" i="109"/>
  <c r="F101" i="109"/>
  <c r="E101" i="109"/>
  <c r="D101" i="109"/>
  <c r="H99" i="109"/>
  <c r="G99" i="109"/>
  <c r="F99" i="109"/>
  <c r="E99" i="109"/>
  <c r="D99" i="109"/>
  <c r="H98" i="109"/>
  <c r="G98" i="109"/>
  <c r="F98" i="109"/>
  <c r="E98" i="109"/>
  <c r="D98" i="109"/>
  <c r="H97" i="109"/>
  <c r="G97" i="109"/>
  <c r="F97" i="109"/>
  <c r="E97" i="109"/>
  <c r="D97" i="109"/>
  <c r="H96" i="109"/>
  <c r="G96" i="109"/>
  <c r="F96" i="109"/>
  <c r="E96" i="109"/>
  <c r="D96" i="109"/>
  <c r="C96" i="109"/>
  <c r="H95" i="109"/>
  <c r="G95" i="109"/>
  <c r="F95" i="109"/>
  <c r="E95" i="109"/>
  <c r="D95" i="109"/>
  <c r="H94" i="109"/>
  <c r="G94" i="109"/>
  <c r="F94" i="109"/>
  <c r="E94" i="109"/>
  <c r="D94" i="109"/>
  <c r="H93" i="109"/>
  <c r="G93" i="109"/>
  <c r="F93" i="109"/>
  <c r="E93" i="109"/>
  <c r="D93" i="109"/>
  <c r="H91" i="109"/>
  <c r="G91" i="109"/>
  <c r="F91" i="109"/>
  <c r="E91" i="109"/>
  <c r="D91" i="109"/>
  <c r="H89" i="109"/>
  <c r="G89" i="109"/>
  <c r="F89" i="109"/>
  <c r="E89" i="109"/>
  <c r="D89" i="109"/>
  <c r="H88" i="109"/>
  <c r="G88" i="109"/>
  <c r="F88" i="109"/>
  <c r="E88" i="109"/>
  <c r="D88" i="109"/>
  <c r="H86" i="109"/>
  <c r="G86" i="109"/>
  <c r="F86" i="109"/>
  <c r="E86" i="109"/>
  <c r="D86" i="109"/>
  <c r="H84" i="109"/>
  <c r="G84" i="109"/>
  <c r="F84" i="109"/>
  <c r="E84" i="109"/>
  <c r="D84" i="109"/>
  <c r="H82" i="109"/>
  <c r="G82" i="109"/>
  <c r="F82" i="109"/>
  <c r="E82" i="109"/>
  <c r="D82" i="109"/>
  <c r="H81" i="109"/>
  <c r="G81" i="109"/>
  <c r="F81" i="109"/>
  <c r="E81" i="109"/>
  <c r="D81" i="109"/>
  <c r="H80" i="109"/>
  <c r="G80" i="109"/>
  <c r="F80" i="109"/>
  <c r="E80" i="109"/>
  <c r="D80" i="109"/>
  <c r="H76" i="109"/>
  <c r="G76" i="109"/>
  <c r="F76" i="109"/>
  <c r="D76" i="109"/>
  <c r="H75" i="109"/>
  <c r="G75" i="109"/>
  <c r="F75" i="109"/>
  <c r="E75" i="109"/>
  <c r="D75" i="109"/>
  <c r="H74" i="109"/>
  <c r="G74" i="109"/>
  <c r="F74" i="109"/>
  <c r="E74" i="109"/>
  <c r="D74" i="109"/>
  <c r="H73" i="109"/>
  <c r="G73" i="109"/>
  <c r="F73" i="109"/>
  <c r="E73" i="109"/>
  <c r="D73" i="109"/>
  <c r="H71" i="109"/>
  <c r="H70" i="109"/>
  <c r="G70" i="109"/>
  <c r="F70" i="109"/>
  <c r="E70" i="109"/>
  <c r="D70" i="109"/>
  <c r="H69" i="109"/>
  <c r="G69" i="109"/>
  <c r="F69" i="109"/>
  <c r="E69" i="109"/>
  <c r="D69" i="109"/>
  <c r="H68" i="109"/>
  <c r="G68" i="109"/>
  <c r="F68" i="109"/>
  <c r="E68" i="109"/>
  <c r="D68" i="109"/>
  <c r="H66" i="109"/>
  <c r="G66" i="109"/>
  <c r="F66" i="109"/>
  <c r="E66" i="109"/>
  <c r="D66" i="109"/>
  <c r="H65" i="109"/>
  <c r="H64" i="109"/>
  <c r="G64" i="109"/>
  <c r="F64" i="109"/>
  <c r="E64" i="109"/>
  <c r="D64" i="109"/>
  <c r="H63" i="109"/>
  <c r="G63" i="109"/>
  <c r="F63" i="109"/>
  <c r="E63" i="109"/>
  <c r="D63" i="109"/>
  <c r="H61" i="109"/>
  <c r="G61" i="109"/>
  <c r="F61" i="109"/>
  <c r="E61" i="109"/>
  <c r="D61" i="109"/>
  <c r="H60" i="109"/>
  <c r="G60" i="109"/>
  <c r="F60" i="109"/>
  <c r="E60" i="109"/>
  <c r="D60" i="109"/>
  <c r="H59" i="109"/>
  <c r="G59" i="109"/>
  <c r="F59" i="109"/>
  <c r="E59" i="109"/>
  <c r="D59" i="109"/>
  <c r="H58" i="109"/>
  <c r="G58" i="109"/>
  <c r="F58" i="109"/>
  <c r="E58" i="109"/>
  <c r="D58" i="109"/>
  <c r="H57" i="109"/>
  <c r="G57" i="109"/>
  <c r="F57" i="109"/>
  <c r="E57" i="109"/>
  <c r="D57" i="109"/>
  <c r="H56" i="109"/>
  <c r="G56" i="109"/>
  <c r="F56" i="109"/>
  <c r="E56" i="109"/>
  <c r="D56" i="109"/>
  <c r="H55" i="109"/>
  <c r="G55" i="109"/>
  <c r="F55" i="109"/>
  <c r="E55" i="109"/>
  <c r="D55" i="109"/>
  <c r="H54" i="109"/>
  <c r="G54" i="109"/>
  <c r="F54" i="109"/>
  <c r="E54" i="109"/>
  <c r="D54" i="109"/>
  <c r="H53" i="109"/>
  <c r="G53" i="109"/>
  <c r="F53" i="109"/>
  <c r="E53" i="109"/>
  <c r="D53" i="109"/>
  <c r="H52" i="109"/>
  <c r="G52" i="109"/>
  <c r="F52" i="109"/>
  <c r="E52" i="109"/>
  <c r="D52" i="109"/>
  <c r="H51" i="109"/>
  <c r="G51" i="109"/>
  <c r="F51" i="109"/>
  <c r="E51" i="109"/>
  <c r="D51" i="109"/>
  <c r="H49" i="109"/>
  <c r="G49" i="109"/>
  <c r="F49" i="109"/>
  <c r="E49" i="109"/>
  <c r="D49" i="109"/>
  <c r="H48" i="109"/>
  <c r="G48" i="109"/>
  <c r="F48" i="109"/>
  <c r="E48" i="109"/>
  <c r="D48" i="109"/>
  <c r="H46" i="109"/>
  <c r="G46" i="109"/>
  <c r="F46" i="109"/>
  <c r="E46" i="109"/>
  <c r="D46" i="109"/>
  <c r="H45" i="109"/>
  <c r="G45" i="109"/>
  <c r="F45" i="109"/>
  <c r="E45" i="109"/>
  <c r="D45" i="109"/>
  <c r="H44" i="109"/>
  <c r="G44" i="109"/>
  <c r="F44" i="109"/>
  <c r="E44" i="109"/>
  <c r="D44" i="109"/>
  <c r="H43" i="109"/>
  <c r="G43" i="109"/>
  <c r="F43" i="109"/>
  <c r="E43" i="109"/>
  <c r="D43" i="109"/>
  <c r="H41" i="109"/>
  <c r="G41" i="109"/>
  <c r="F41" i="109"/>
  <c r="E41" i="109"/>
  <c r="D41" i="109"/>
  <c r="H39" i="109"/>
  <c r="G39" i="109"/>
  <c r="F39" i="109"/>
  <c r="E39" i="109"/>
  <c r="D39" i="109"/>
  <c r="H38" i="109"/>
  <c r="G38" i="109"/>
  <c r="F38" i="109"/>
  <c r="E38" i="109"/>
  <c r="D38" i="109"/>
  <c r="D37" i="109"/>
  <c r="F36" i="109"/>
  <c r="H35" i="109"/>
  <c r="G35" i="109"/>
  <c r="F35" i="109"/>
  <c r="E35" i="109"/>
  <c r="D35" i="109"/>
  <c r="H34" i="109"/>
  <c r="G34" i="109"/>
  <c r="F34" i="109"/>
  <c r="E34" i="109"/>
  <c r="D34" i="109"/>
  <c r="H33" i="109"/>
  <c r="G33" i="109"/>
  <c r="F33" i="109"/>
  <c r="E33" i="109"/>
  <c r="D33" i="109"/>
  <c r="H32" i="109"/>
  <c r="G32" i="109"/>
  <c r="F32" i="109"/>
  <c r="E32" i="109"/>
  <c r="D32" i="109"/>
  <c r="H31" i="109"/>
  <c r="G31" i="109"/>
  <c r="F31" i="109"/>
  <c r="E31" i="109"/>
  <c r="H28" i="109"/>
  <c r="G28" i="109"/>
  <c r="F28" i="109"/>
  <c r="E28" i="109"/>
  <c r="D28" i="109"/>
  <c r="H27" i="109"/>
  <c r="G27" i="109"/>
  <c r="F27" i="109"/>
  <c r="E27" i="109"/>
  <c r="D27" i="109"/>
  <c r="H26" i="109"/>
  <c r="G26" i="109"/>
  <c r="F26" i="109"/>
  <c r="E26" i="109"/>
  <c r="D26" i="109"/>
  <c r="H25" i="109"/>
  <c r="G25" i="109"/>
  <c r="F25" i="109"/>
  <c r="E25" i="109"/>
  <c r="D25" i="109"/>
  <c r="H23" i="109"/>
  <c r="G23" i="109"/>
  <c r="F23" i="109"/>
  <c r="E23" i="109"/>
  <c r="D23" i="109"/>
  <c r="H20" i="109"/>
  <c r="G20" i="109"/>
  <c r="F20" i="109"/>
  <c r="E20" i="109"/>
  <c r="D20" i="109"/>
  <c r="C20" i="109"/>
  <c r="H19" i="109"/>
  <c r="G19" i="109"/>
  <c r="F19" i="109"/>
  <c r="E19" i="109"/>
  <c r="D19" i="109"/>
  <c r="H18" i="109"/>
  <c r="G18" i="109"/>
  <c r="F18" i="109"/>
  <c r="E18" i="109"/>
  <c r="D18" i="109"/>
  <c r="H17" i="109"/>
  <c r="G17" i="109"/>
  <c r="F17" i="109"/>
  <c r="E17" i="109"/>
  <c r="D17" i="109"/>
  <c r="H16" i="109"/>
  <c r="G16" i="109"/>
  <c r="F16" i="109"/>
  <c r="E16" i="109"/>
  <c r="D16" i="109"/>
  <c r="H14" i="109"/>
  <c r="G14" i="109"/>
  <c r="F14" i="109"/>
  <c r="E14" i="109"/>
  <c r="D14" i="109"/>
  <c r="H13" i="109"/>
  <c r="E13" i="109"/>
  <c r="H12" i="109"/>
  <c r="G12" i="109"/>
  <c r="F12" i="109"/>
  <c r="E12" i="109"/>
  <c r="D12" i="109"/>
  <c r="H11" i="109"/>
  <c r="G11" i="109"/>
  <c r="F11" i="109"/>
  <c r="E11" i="109"/>
  <c r="D11" i="109"/>
  <c r="H10" i="109"/>
  <c r="G10" i="109"/>
  <c r="F10" i="109"/>
  <c r="E10" i="109"/>
  <c r="D10" i="109"/>
  <c r="C10" i="109"/>
  <c r="H9" i="109"/>
  <c r="G9" i="109"/>
  <c r="F9" i="109"/>
  <c r="E9" i="109"/>
  <c r="D9" i="109"/>
  <c r="C9" i="109"/>
  <c r="H8" i="109"/>
  <c r="G8" i="109"/>
  <c r="F8" i="109"/>
  <c r="E8" i="109"/>
  <c r="D8" i="109"/>
  <c r="H7" i="109"/>
  <c r="G7" i="109"/>
  <c r="F7" i="109"/>
  <c r="E7" i="109"/>
  <c r="D7" i="109"/>
  <c r="H6" i="109"/>
  <c r="G6" i="109"/>
  <c r="F6" i="109"/>
  <c r="E6" i="109"/>
  <c r="D6" i="109"/>
  <c r="C6" i="109"/>
  <c r="F47" i="108"/>
  <c r="F121" i="109" s="1"/>
  <c r="E47" i="108"/>
  <c r="H46" i="108"/>
  <c r="H120" i="109" s="1"/>
  <c r="G46" i="108"/>
  <c r="G120" i="109" s="1"/>
  <c r="F46" i="108"/>
  <c r="F120" i="109" s="1"/>
  <c r="E46" i="108"/>
  <c r="E120" i="109" s="1"/>
  <c r="D46" i="108"/>
  <c r="C46" i="108" s="1"/>
  <c r="C45" i="108"/>
  <c r="C44" i="108"/>
  <c r="C118" i="109" s="1"/>
  <c r="F42" i="108"/>
  <c r="F116" i="109" s="1"/>
  <c r="E42" i="108"/>
  <c r="E116" i="109" s="1"/>
  <c r="D42" i="108"/>
  <c r="D116" i="109" s="1"/>
  <c r="C41" i="108"/>
  <c r="C115" i="109" s="1"/>
  <c r="C40" i="108"/>
  <c r="C114" i="109" s="1"/>
  <c r="C39" i="108"/>
  <c r="C113" i="109" s="1"/>
  <c r="H38" i="108"/>
  <c r="H112" i="109" s="1"/>
  <c r="G38" i="108"/>
  <c r="G112" i="109" s="1"/>
  <c r="F38" i="108"/>
  <c r="F112" i="109" s="1"/>
  <c r="E38" i="108"/>
  <c r="E112" i="109" s="1"/>
  <c r="H37" i="108"/>
  <c r="H111" i="109" s="1"/>
  <c r="G37" i="108"/>
  <c r="G111" i="109" s="1"/>
  <c r="F37" i="108"/>
  <c r="F111" i="109" s="1"/>
  <c r="E37" i="108"/>
  <c r="E111" i="109" s="1"/>
  <c r="D37" i="108"/>
  <c r="D111" i="109" s="1"/>
  <c r="C36" i="108"/>
  <c r="C110" i="109" s="1"/>
  <c r="C35" i="108"/>
  <c r="C109" i="109" s="1"/>
  <c r="C34" i="108"/>
  <c r="C108" i="109" s="1"/>
  <c r="C33" i="108"/>
  <c r="C107" i="109" s="1"/>
  <c r="H32" i="108"/>
  <c r="H106" i="109" s="1"/>
  <c r="G32" i="108"/>
  <c r="G106" i="109" s="1"/>
  <c r="F32" i="108"/>
  <c r="F106" i="109" s="1"/>
  <c r="E32" i="108"/>
  <c r="E106" i="109" s="1"/>
  <c r="D32" i="108"/>
  <c r="D106" i="109" s="1"/>
  <c r="C31" i="108"/>
  <c r="C105" i="109" s="1"/>
  <c r="C30" i="108"/>
  <c r="C104" i="109" s="1"/>
  <c r="C29" i="108"/>
  <c r="C103" i="109" s="1"/>
  <c r="C28" i="108"/>
  <c r="C102" i="109" s="1"/>
  <c r="C27" i="108"/>
  <c r="C101" i="109" s="1"/>
  <c r="H26" i="108"/>
  <c r="H100" i="109" s="1"/>
  <c r="E26" i="108"/>
  <c r="E100" i="109" s="1"/>
  <c r="C25" i="108"/>
  <c r="C24" i="108"/>
  <c r="C98" i="109" s="1"/>
  <c r="C23" i="108"/>
  <c r="C97" i="109" s="1"/>
  <c r="C22" i="108"/>
  <c r="C21" i="108"/>
  <c r="C20" i="108"/>
  <c r="C94" i="109" s="1"/>
  <c r="C19" i="108"/>
  <c r="C93" i="109" s="1"/>
  <c r="H18" i="108"/>
  <c r="H92" i="109" s="1"/>
  <c r="G18" i="108"/>
  <c r="F18" i="108"/>
  <c r="F92" i="109" s="1"/>
  <c r="E18" i="108"/>
  <c r="E92" i="109" s="1"/>
  <c r="D18" i="108"/>
  <c r="D92" i="109" s="1"/>
  <c r="C17" i="108"/>
  <c r="C91" i="109" s="1"/>
  <c r="C15" i="108"/>
  <c r="C89" i="109" s="1"/>
  <c r="C14" i="108"/>
  <c r="C88" i="109" s="1"/>
  <c r="H13" i="108"/>
  <c r="H87" i="109" s="1"/>
  <c r="G13" i="108"/>
  <c r="G87" i="109" s="1"/>
  <c r="F13" i="108"/>
  <c r="F87" i="109" s="1"/>
  <c r="E13" i="108"/>
  <c r="E16" i="108" s="1"/>
  <c r="D13" i="108"/>
  <c r="D87" i="109" s="1"/>
  <c r="C12" i="108"/>
  <c r="C86" i="109" s="1"/>
  <c r="H11" i="108"/>
  <c r="H85" i="109" s="1"/>
  <c r="G11" i="108"/>
  <c r="G85" i="109" s="1"/>
  <c r="F11" i="108"/>
  <c r="F85" i="109" s="1"/>
  <c r="E11" i="108"/>
  <c r="E85" i="109" s="1"/>
  <c r="D11" i="108"/>
  <c r="D85" i="109" s="1"/>
  <c r="C10" i="108"/>
  <c r="C84" i="109" s="1"/>
  <c r="H83" i="109"/>
  <c r="G83" i="109"/>
  <c r="F83" i="109"/>
  <c r="E83" i="109"/>
  <c r="D83" i="109"/>
  <c r="C9" i="108"/>
  <c r="C8" i="108"/>
  <c r="C82" i="109" s="1"/>
  <c r="C7" i="108"/>
  <c r="C81" i="109" s="1"/>
  <c r="C6" i="108"/>
  <c r="D36" i="107"/>
  <c r="C36" i="107"/>
  <c r="H77" i="106"/>
  <c r="H77" i="109" s="1"/>
  <c r="G77" i="106"/>
  <c r="G77" i="109" s="1"/>
  <c r="F77" i="106"/>
  <c r="E77" i="106"/>
  <c r="E78" i="106" s="1"/>
  <c r="D77" i="106"/>
  <c r="D77" i="109" s="1"/>
  <c r="C76" i="106"/>
  <c r="C75" i="106"/>
  <c r="C75" i="109" s="1"/>
  <c r="C74" i="106"/>
  <c r="C74" i="109" s="1"/>
  <c r="C73" i="106"/>
  <c r="C73" i="109" s="1"/>
  <c r="H71" i="106"/>
  <c r="G71" i="106"/>
  <c r="G71" i="109" s="1"/>
  <c r="F71" i="106"/>
  <c r="F71" i="109" s="1"/>
  <c r="E71" i="106"/>
  <c r="E71" i="109" s="1"/>
  <c r="D71" i="106"/>
  <c r="D71" i="109" s="1"/>
  <c r="C70" i="106"/>
  <c r="C70" i="109" s="1"/>
  <c r="C69" i="106"/>
  <c r="C69" i="109" s="1"/>
  <c r="C68" i="106"/>
  <c r="C68" i="109" s="1"/>
  <c r="H67" i="106"/>
  <c r="H67" i="109" s="1"/>
  <c r="G67" i="106"/>
  <c r="G67" i="109" s="1"/>
  <c r="F67" i="106"/>
  <c r="F67" i="109" s="1"/>
  <c r="E67" i="106"/>
  <c r="E67" i="109" s="1"/>
  <c r="D67" i="106"/>
  <c r="D67" i="109" s="1"/>
  <c r="C67" i="106"/>
  <c r="C67" i="109" s="1"/>
  <c r="C66" i="106"/>
  <c r="C66" i="109" s="1"/>
  <c r="H65" i="106"/>
  <c r="G65" i="106"/>
  <c r="G65" i="109" s="1"/>
  <c r="F65" i="106"/>
  <c r="F65" i="109" s="1"/>
  <c r="E65" i="106"/>
  <c r="E65" i="109" s="1"/>
  <c r="D65" i="106"/>
  <c r="D65" i="109" s="1"/>
  <c r="C64" i="106"/>
  <c r="C64" i="109" s="1"/>
  <c r="C63" i="106"/>
  <c r="C63" i="109" s="1"/>
  <c r="C61" i="106"/>
  <c r="C60" i="106"/>
  <c r="C60" i="109" s="1"/>
  <c r="C59" i="106"/>
  <c r="C59" i="109" s="1"/>
  <c r="C58" i="106"/>
  <c r="C58" i="109" s="1"/>
  <c r="C57" i="106"/>
  <c r="C57" i="109" s="1"/>
  <c r="C56" i="106"/>
  <c r="C56" i="109" s="1"/>
  <c r="C55" i="106"/>
  <c r="C55" i="109" s="1"/>
  <c r="C54" i="106"/>
  <c r="C54" i="109" s="1"/>
  <c r="C53" i="106"/>
  <c r="C53" i="109" s="1"/>
  <c r="C52" i="106"/>
  <c r="C52" i="109" s="1"/>
  <c r="C51" i="106"/>
  <c r="C51" i="109" s="1"/>
  <c r="H50" i="106"/>
  <c r="H50" i="109" s="1"/>
  <c r="G50" i="106"/>
  <c r="G50" i="109" s="1"/>
  <c r="F50" i="106"/>
  <c r="F50" i="109" s="1"/>
  <c r="E50" i="106"/>
  <c r="E50" i="109" s="1"/>
  <c r="D50" i="109"/>
  <c r="C50" i="106"/>
  <c r="C50" i="109" s="1"/>
  <c r="C49" i="106"/>
  <c r="C48" i="106"/>
  <c r="C48" i="109" s="1"/>
  <c r="H47" i="106"/>
  <c r="H47" i="109" s="1"/>
  <c r="G47" i="106"/>
  <c r="G47" i="109" s="1"/>
  <c r="F47" i="106"/>
  <c r="E47" i="106"/>
  <c r="E47" i="109" s="1"/>
  <c r="D47" i="106"/>
  <c r="D47" i="109" s="1"/>
  <c r="C46" i="106"/>
  <c r="C46" i="109" s="1"/>
  <c r="C45" i="106"/>
  <c r="C45" i="109" s="1"/>
  <c r="C44" i="106"/>
  <c r="C44" i="109" s="1"/>
  <c r="C43" i="106"/>
  <c r="C43" i="109" s="1"/>
  <c r="H42" i="106"/>
  <c r="H42" i="109" s="1"/>
  <c r="G42" i="106"/>
  <c r="G42" i="109" s="1"/>
  <c r="F42" i="106"/>
  <c r="F42" i="109" s="1"/>
  <c r="E42" i="106"/>
  <c r="E42" i="109" s="1"/>
  <c r="D42" i="106"/>
  <c r="D42" i="109" s="1"/>
  <c r="C41" i="106"/>
  <c r="C41" i="109" s="1"/>
  <c r="C39" i="106"/>
  <c r="C39" i="109" s="1"/>
  <c r="C38" i="106"/>
  <c r="C38" i="109" s="1"/>
  <c r="H37" i="106"/>
  <c r="H37" i="109" s="1"/>
  <c r="G37" i="106"/>
  <c r="G37" i="109" s="1"/>
  <c r="F37" i="106"/>
  <c r="F37" i="109" s="1"/>
  <c r="E37" i="109"/>
  <c r="C37" i="106"/>
  <c r="C37" i="109" s="1"/>
  <c r="H36" i="106"/>
  <c r="H36" i="109" s="1"/>
  <c r="G36" i="106"/>
  <c r="G36" i="109" s="1"/>
  <c r="F36" i="106"/>
  <c r="E36" i="106"/>
  <c r="E36" i="109" s="1"/>
  <c r="D36" i="106"/>
  <c r="C35" i="106"/>
  <c r="C35" i="109" s="1"/>
  <c r="C34" i="106"/>
  <c r="C34" i="109" s="1"/>
  <c r="C33" i="106"/>
  <c r="C32" i="106"/>
  <c r="C32" i="109" s="1"/>
  <c r="C31" i="106"/>
  <c r="H30" i="106"/>
  <c r="H30" i="109" s="1"/>
  <c r="G30" i="106"/>
  <c r="G30" i="109" s="1"/>
  <c r="F30" i="106"/>
  <c r="F30" i="109" s="1"/>
  <c r="E30" i="106"/>
  <c r="E30" i="109" s="1"/>
  <c r="D30" i="106"/>
  <c r="C30" i="106" s="1"/>
  <c r="C28" i="106"/>
  <c r="C28" i="109" s="1"/>
  <c r="C27" i="106"/>
  <c r="C27" i="109" s="1"/>
  <c r="C26" i="106"/>
  <c r="C26" i="109" s="1"/>
  <c r="C25" i="106"/>
  <c r="C25" i="109" s="1"/>
  <c r="H24" i="106"/>
  <c r="H24" i="109" s="1"/>
  <c r="G24" i="106"/>
  <c r="G24" i="109" s="1"/>
  <c r="F24" i="106"/>
  <c r="F24" i="109" s="1"/>
  <c r="E24" i="106"/>
  <c r="E24" i="109" s="1"/>
  <c r="D24" i="106"/>
  <c r="D24" i="109" s="1"/>
  <c r="C23" i="106"/>
  <c r="C23" i="109" s="1"/>
  <c r="H22" i="106"/>
  <c r="H22" i="109" s="1"/>
  <c r="G22" i="106"/>
  <c r="F22" i="106"/>
  <c r="F22" i="109" s="1"/>
  <c r="E22" i="106"/>
  <c r="E22" i="109" s="1"/>
  <c r="D22" i="106"/>
  <c r="D22" i="109" s="1"/>
  <c r="C22" i="106"/>
  <c r="E21" i="106"/>
  <c r="C20" i="106"/>
  <c r="C19" i="106"/>
  <c r="C19" i="109" s="1"/>
  <c r="C18" i="106"/>
  <c r="C18" i="109" s="1"/>
  <c r="C17" i="106"/>
  <c r="C17" i="109" s="1"/>
  <c r="C16" i="106"/>
  <c r="C16" i="109" s="1"/>
  <c r="H15" i="106"/>
  <c r="H15" i="109" s="1"/>
  <c r="G15" i="106"/>
  <c r="G15" i="109" s="1"/>
  <c r="F15" i="106"/>
  <c r="F15" i="109" s="1"/>
  <c r="E15" i="106"/>
  <c r="E15" i="109" s="1"/>
  <c r="D15" i="106"/>
  <c r="D15" i="109" s="1"/>
  <c r="C14" i="106"/>
  <c r="C14" i="109" s="1"/>
  <c r="H13" i="106"/>
  <c r="G13" i="106"/>
  <c r="G13" i="109" s="1"/>
  <c r="F13" i="106"/>
  <c r="F13" i="109" s="1"/>
  <c r="E13" i="106"/>
  <c r="D13" i="106"/>
  <c r="D13" i="109" s="1"/>
  <c r="C13" i="106"/>
  <c r="C12" i="106"/>
  <c r="C12" i="109" s="1"/>
  <c r="C11" i="106"/>
  <c r="C11" i="109" s="1"/>
  <c r="C10" i="106"/>
  <c r="C8" i="106"/>
  <c r="C8" i="109" s="1"/>
  <c r="C7" i="106"/>
  <c r="C7" i="109" s="1"/>
  <c r="C6" i="106"/>
  <c r="C33" i="109" l="1"/>
  <c r="C36" i="110"/>
  <c r="D36" i="109"/>
  <c r="C106" i="110"/>
  <c r="C77" i="110"/>
  <c r="F77" i="109"/>
  <c r="C61" i="109"/>
  <c r="C49" i="109"/>
  <c r="F47" i="109"/>
  <c r="C47" i="110"/>
  <c r="G72" i="110"/>
  <c r="G79" i="110" s="1"/>
  <c r="G29" i="106"/>
  <c r="G29" i="109" s="1"/>
  <c r="D26" i="108"/>
  <c r="D100" i="109" s="1"/>
  <c r="H78" i="106"/>
  <c r="H78" i="109" s="1"/>
  <c r="D78" i="106"/>
  <c r="G78" i="106"/>
  <c r="G78" i="109" s="1"/>
  <c r="E29" i="106"/>
  <c r="F29" i="106"/>
  <c r="W10" i="112"/>
  <c r="N21" i="112"/>
  <c r="N13" i="112"/>
  <c r="P11" i="112"/>
  <c r="P10" i="112" s="1"/>
  <c r="X10" i="112" s="1"/>
  <c r="J11" i="112"/>
  <c r="J10" i="112" s="1"/>
  <c r="N11" i="112"/>
  <c r="N10" i="112" s="1"/>
  <c r="F22" i="112"/>
  <c r="F21" i="112" s="1"/>
  <c r="F10" i="112" s="1"/>
  <c r="L32" i="112"/>
  <c r="L30" i="112" s="1"/>
  <c r="L37" i="112"/>
  <c r="L35" i="112" s="1"/>
  <c r="D47" i="112"/>
  <c r="D10" i="112" s="1"/>
  <c r="R10" i="112"/>
  <c r="L11" i="112"/>
  <c r="W21" i="112"/>
  <c r="F32" i="112"/>
  <c r="F30" i="112" s="1"/>
  <c r="E90" i="109"/>
  <c r="E43" i="108"/>
  <c r="H40" i="106"/>
  <c r="H40" i="109" s="1"/>
  <c r="C21" i="110"/>
  <c r="E40" i="106"/>
  <c r="E40" i="109" s="1"/>
  <c r="G62" i="109"/>
  <c r="C65" i="106"/>
  <c r="C80" i="109"/>
  <c r="F16" i="108"/>
  <c r="C18" i="108"/>
  <c r="C92" i="109" s="1"/>
  <c r="G92" i="109"/>
  <c r="C99" i="109"/>
  <c r="F26" i="108"/>
  <c r="F100" i="109" s="1"/>
  <c r="C32" i="108"/>
  <c r="C106" i="109" s="1"/>
  <c r="C38" i="108"/>
  <c r="C112" i="109" s="1"/>
  <c r="C42" i="108"/>
  <c r="G42" i="108"/>
  <c r="G116" i="109" s="1"/>
  <c r="G21" i="106"/>
  <c r="D29" i="106"/>
  <c r="H29" i="106"/>
  <c r="H29" i="109" s="1"/>
  <c r="C36" i="106"/>
  <c r="F40" i="106"/>
  <c r="C42" i="106"/>
  <c r="D62" i="106"/>
  <c r="H62" i="109"/>
  <c r="F78" i="106"/>
  <c r="F78" i="109" s="1"/>
  <c r="C13" i="108"/>
  <c r="C87" i="109" s="1"/>
  <c r="G16" i="108"/>
  <c r="G26" i="108"/>
  <c r="G100" i="109" s="1"/>
  <c r="H42" i="108"/>
  <c r="H116" i="109" s="1"/>
  <c r="D47" i="108"/>
  <c r="H47" i="108"/>
  <c r="H121" i="109" s="1"/>
  <c r="D62" i="110"/>
  <c r="C42" i="110"/>
  <c r="C15" i="106"/>
  <c r="C15" i="109" s="1"/>
  <c r="D21" i="106"/>
  <c r="H21" i="106"/>
  <c r="C24" i="106"/>
  <c r="C24" i="109" s="1"/>
  <c r="G40" i="106"/>
  <c r="G40" i="109" s="1"/>
  <c r="C11" i="108"/>
  <c r="C85" i="109" s="1"/>
  <c r="D16" i="108"/>
  <c r="H16" i="108"/>
  <c r="C37" i="108"/>
  <c r="G22" i="109"/>
  <c r="E87" i="109"/>
  <c r="C116" i="111"/>
  <c r="D40" i="106"/>
  <c r="C47" i="106"/>
  <c r="D119" i="111"/>
  <c r="E76" i="111"/>
  <c r="F21" i="106"/>
  <c r="C71" i="106"/>
  <c r="C71" i="109" s="1"/>
  <c r="C77" i="106"/>
  <c r="C95" i="109"/>
  <c r="G47" i="108"/>
  <c r="G121" i="109" s="1"/>
  <c r="C116" i="110"/>
  <c r="H72" i="111"/>
  <c r="H79" i="111" s="1"/>
  <c r="E40" i="110"/>
  <c r="E72" i="110" s="1"/>
  <c r="E79" i="110" s="1"/>
  <c r="C65" i="110"/>
  <c r="C83" i="110"/>
  <c r="C83" i="109" s="1"/>
  <c r="D90" i="110"/>
  <c r="H122" i="110"/>
  <c r="E21" i="111"/>
  <c r="E21" i="109" s="1"/>
  <c r="C13" i="111"/>
  <c r="C13" i="109" s="1"/>
  <c r="G72" i="111"/>
  <c r="G79" i="111" s="1"/>
  <c r="C83" i="111"/>
  <c r="D90" i="111"/>
  <c r="C71" i="110"/>
  <c r="C100" i="110"/>
  <c r="C111" i="110"/>
  <c r="E121" i="110"/>
  <c r="E122" i="110" s="1"/>
  <c r="C120" i="110"/>
  <c r="C22" i="111"/>
  <c r="C22" i="109" s="1"/>
  <c r="E29" i="111"/>
  <c r="E29" i="109" s="1"/>
  <c r="C62" i="111"/>
  <c r="C85" i="111"/>
  <c r="C100" i="111"/>
  <c r="D29" i="110"/>
  <c r="C29" i="110" s="1"/>
  <c r="H29" i="110"/>
  <c r="H72" i="110" s="1"/>
  <c r="H79" i="110" s="1"/>
  <c r="C30" i="110"/>
  <c r="D40" i="110"/>
  <c r="F62" i="110"/>
  <c r="F72" i="110" s="1"/>
  <c r="F79" i="110" s="1"/>
  <c r="G117" i="110"/>
  <c r="G122" i="110" s="1"/>
  <c r="F117" i="110"/>
  <c r="F122" i="110" s="1"/>
  <c r="C21" i="111"/>
  <c r="F29" i="111"/>
  <c r="F29" i="109" s="1"/>
  <c r="F40" i="111"/>
  <c r="C36" i="111"/>
  <c r="E62" i="111"/>
  <c r="C42" i="111"/>
  <c r="G117" i="111"/>
  <c r="G122" i="111" s="1"/>
  <c r="F117" i="111"/>
  <c r="F122" i="111" s="1"/>
  <c r="D78" i="110"/>
  <c r="C78" i="110" s="1"/>
  <c r="D78" i="111"/>
  <c r="C47" i="109" l="1"/>
  <c r="L10" i="112"/>
  <c r="C40" i="106"/>
  <c r="C29" i="111"/>
  <c r="F72" i="111"/>
  <c r="F79" i="111" s="1"/>
  <c r="F40" i="109"/>
  <c r="G21" i="109"/>
  <c r="G72" i="106"/>
  <c r="C65" i="109"/>
  <c r="C121" i="110"/>
  <c r="D117" i="111"/>
  <c r="C90" i="111"/>
  <c r="D62" i="109"/>
  <c r="C62" i="106"/>
  <c r="F21" i="109"/>
  <c r="F72" i="106"/>
  <c r="E121" i="109"/>
  <c r="D117" i="110"/>
  <c r="C90" i="110"/>
  <c r="E77" i="111"/>
  <c r="C76" i="111"/>
  <c r="C76" i="109" s="1"/>
  <c r="E76" i="109"/>
  <c r="C111" i="109"/>
  <c r="C78" i="106"/>
  <c r="D78" i="109"/>
  <c r="C47" i="108"/>
  <c r="C26" i="108"/>
  <c r="C100" i="109" s="1"/>
  <c r="C36" i="109"/>
  <c r="F90" i="109"/>
  <c r="F43" i="108"/>
  <c r="F62" i="109"/>
  <c r="D119" i="109"/>
  <c r="C119" i="111"/>
  <c r="C119" i="109" s="1"/>
  <c r="D31" i="111"/>
  <c r="D120" i="111"/>
  <c r="H90" i="109"/>
  <c r="H43" i="108"/>
  <c r="H21" i="109"/>
  <c r="H72" i="106"/>
  <c r="G43" i="108"/>
  <c r="G90" i="109"/>
  <c r="C116" i="109"/>
  <c r="D72" i="110"/>
  <c r="C40" i="110"/>
  <c r="E72" i="111"/>
  <c r="D90" i="109"/>
  <c r="D43" i="108"/>
  <c r="C16" i="108"/>
  <c r="C90" i="109" s="1"/>
  <c r="E62" i="109"/>
  <c r="D21" i="109"/>
  <c r="C21" i="106"/>
  <c r="C21" i="109" s="1"/>
  <c r="D72" i="106"/>
  <c r="C62" i="110"/>
  <c r="C42" i="109"/>
  <c r="C29" i="106"/>
  <c r="C29" i="109" s="1"/>
  <c r="D29" i="109"/>
  <c r="E72" i="106"/>
  <c r="E117" i="109"/>
  <c r="E48" i="108"/>
  <c r="C62" i="109" l="1"/>
  <c r="C72" i="106"/>
  <c r="D79" i="106"/>
  <c r="G117" i="109"/>
  <c r="G48" i="108"/>
  <c r="D117" i="109"/>
  <c r="C43" i="108"/>
  <c r="D48" i="108"/>
  <c r="H72" i="109"/>
  <c r="H79" i="106"/>
  <c r="D122" i="110"/>
  <c r="C122" i="110" s="1"/>
  <c r="C117" i="110"/>
  <c r="E72" i="109"/>
  <c r="E79" i="106"/>
  <c r="H117" i="109"/>
  <c r="H48" i="108"/>
  <c r="F117" i="109"/>
  <c r="F48" i="108"/>
  <c r="F72" i="109"/>
  <c r="F79" i="106"/>
  <c r="G72" i="109"/>
  <c r="G79" i="106"/>
  <c r="C117" i="111"/>
  <c r="E122" i="109"/>
  <c r="D79" i="110"/>
  <c r="C79" i="110" s="1"/>
  <c r="C72" i="110"/>
  <c r="C120" i="111"/>
  <c r="C120" i="109" s="1"/>
  <c r="D121" i="111"/>
  <c r="D122" i="111" s="1"/>
  <c r="C122" i="111" s="1"/>
  <c r="D120" i="109"/>
  <c r="C31" i="111"/>
  <c r="C31" i="109" s="1"/>
  <c r="D30" i="111"/>
  <c r="D31" i="109"/>
  <c r="E78" i="111"/>
  <c r="C77" i="111"/>
  <c r="C77" i="109" s="1"/>
  <c r="E77" i="109"/>
  <c r="C117" i="109" l="1"/>
  <c r="H79" i="109"/>
  <c r="F79" i="109"/>
  <c r="G79" i="109"/>
  <c r="E78" i="109"/>
  <c r="C78" i="111"/>
  <c r="C78" i="109" s="1"/>
  <c r="E79" i="111"/>
  <c r="E79" i="109" s="1"/>
  <c r="C79" i="106"/>
  <c r="C30" i="111"/>
  <c r="C30" i="109" s="1"/>
  <c r="D40" i="111"/>
  <c r="D30" i="109"/>
  <c r="D122" i="109"/>
  <c r="C48" i="108"/>
  <c r="C122" i="109" s="1"/>
  <c r="D49" i="108"/>
  <c r="F122" i="109"/>
  <c r="F49" i="108"/>
  <c r="C121" i="111"/>
  <c r="C121" i="109" s="1"/>
  <c r="D121" i="109"/>
  <c r="E49" i="108"/>
  <c r="H122" i="109"/>
  <c r="H49" i="108"/>
  <c r="G49" i="108"/>
  <c r="G122" i="109"/>
  <c r="C49" i="108" l="1"/>
  <c r="C50" i="108" s="1"/>
  <c r="C40" i="111"/>
  <c r="C40" i="109" s="1"/>
  <c r="D72" i="111"/>
  <c r="D40" i="109"/>
  <c r="D79" i="111" l="1"/>
  <c r="C72" i="111"/>
  <c r="C72" i="109" s="1"/>
  <c r="D72" i="109"/>
  <c r="C79" i="111" l="1"/>
  <c r="C79" i="109" s="1"/>
  <c r="D79" i="109"/>
  <c r="D77" i="66" l="1"/>
  <c r="E77" i="66"/>
  <c r="F77" i="66"/>
  <c r="G77" i="66"/>
  <c r="H77" i="66"/>
  <c r="I77" i="66"/>
  <c r="J77" i="66"/>
  <c r="K77" i="66"/>
  <c r="L77" i="66"/>
  <c r="M77" i="66"/>
  <c r="N77" i="66"/>
  <c r="C76" i="66" l="1"/>
  <c r="O76" i="66" s="1"/>
  <c r="C50" i="66" l="1"/>
  <c r="O50" i="66" s="1"/>
  <c r="C22" i="66" l="1"/>
  <c r="O22" i="66" s="1"/>
  <c r="C21" i="66"/>
  <c r="O21" i="66" s="1"/>
  <c r="C20" i="66"/>
  <c r="O20" i="66" s="1"/>
  <c r="C19" i="66"/>
  <c r="O19" i="66" s="1"/>
  <c r="C18" i="66"/>
  <c r="O18" i="66" s="1"/>
  <c r="C23" i="66"/>
  <c r="O23" i="66" s="1"/>
  <c r="C24" i="66"/>
  <c r="O24" i="66" s="1"/>
  <c r="P8" i="66" l="1"/>
  <c r="G143" i="66" l="1"/>
  <c r="H143" i="66"/>
  <c r="I143" i="66"/>
  <c r="J143" i="66"/>
  <c r="O133" i="66"/>
  <c r="O134" i="66"/>
  <c r="O135" i="66"/>
  <c r="O136" i="66"/>
  <c r="O137" i="66"/>
  <c r="O138" i="66"/>
  <c r="O139" i="66"/>
  <c r="O140" i="66"/>
  <c r="C15" i="66"/>
  <c r="C16" i="66"/>
  <c r="C17" i="66"/>
  <c r="C8" i="66"/>
  <c r="C9" i="66"/>
  <c r="C10" i="66"/>
  <c r="C11" i="66"/>
  <c r="C13" i="66"/>
  <c r="O13" i="66" s="1"/>
  <c r="E68" i="52" l="1"/>
  <c r="F68" i="52"/>
  <c r="G68" i="52"/>
  <c r="H68" i="52"/>
  <c r="D68" i="52"/>
  <c r="D50" i="52"/>
  <c r="C19" i="87" l="1"/>
  <c r="C13" i="87"/>
  <c r="C148" i="66" l="1"/>
  <c r="C147" i="66"/>
  <c r="N143" i="66"/>
  <c r="M143" i="66"/>
  <c r="L143" i="66"/>
  <c r="K143" i="66"/>
  <c r="F143" i="66"/>
  <c r="E143" i="66"/>
  <c r="D143" i="66"/>
  <c r="O132" i="66"/>
  <c r="O131" i="66"/>
  <c r="O130" i="66"/>
  <c r="O129" i="66"/>
  <c r="O128" i="66"/>
  <c r="O127" i="66"/>
  <c r="O126" i="66"/>
  <c r="O125" i="66"/>
  <c r="O124" i="66"/>
  <c r="O123" i="66"/>
  <c r="O122" i="66"/>
  <c r="O121" i="66"/>
  <c r="O120" i="66"/>
  <c r="O119" i="66"/>
  <c r="O118" i="66"/>
  <c r="O117" i="66"/>
  <c r="O103" i="66"/>
  <c r="O102" i="66"/>
  <c r="O101" i="66"/>
  <c r="O100" i="66"/>
  <c r="C98" i="66"/>
  <c r="O98" i="66" s="1"/>
  <c r="C84" i="66"/>
  <c r="O84" i="66" s="1"/>
  <c r="C78" i="66"/>
  <c r="C75" i="66"/>
  <c r="O75" i="66" s="1"/>
  <c r="C74" i="66"/>
  <c r="N73" i="66"/>
  <c r="M73" i="66"/>
  <c r="L73" i="66"/>
  <c r="K73" i="66"/>
  <c r="J73" i="66"/>
  <c r="I73" i="66"/>
  <c r="H73" i="66"/>
  <c r="G73" i="66"/>
  <c r="F73" i="66"/>
  <c r="E73" i="66"/>
  <c r="D73" i="66"/>
  <c r="O71" i="66"/>
  <c r="C68" i="66"/>
  <c r="O68" i="66" s="1"/>
  <c r="N67" i="66"/>
  <c r="M67" i="66"/>
  <c r="L67" i="66"/>
  <c r="K67" i="66"/>
  <c r="J67" i="66"/>
  <c r="I67" i="66"/>
  <c r="H67" i="66"/>
  <c r="G67" i="66"/>
  <c r="F67" i="66"/>
  <c r="E67" i="66"/>
  <c r="D67" i="66"/>
  <c r="C58" i="66"/>
  <c r="O58" i="66" s="1"/>
  <c r="N57" i="66"/>
  <c r="M57" i="66"/>
  <c r="L57" i="66"/>
  <c r="K57" i="66"/>
  <c r="J57" i="66"/>
  <c r="I57" i="66"/>
  <c r="H57" i="66"/>
  <c r="G57" i="66"/>
  <c r="F57" i="66"/>
  <c r="E57" i="66"/>
  <c r="D57" i="66"/>
  <c r="C56" i="66"/>
  <c r="O56" i="66" s="1"/>
  <c r="C55" i="66"/>
  <c r="O55" i="66" s="1"/>
  <c r="N54" i="66"/>
  <c r="M54" i="66"/>
  <c r="L54" i="66"/>
  <c r="K54" i="66"/>
  <c r="J54" i="66"/>
  <c r="I54" i="66"/>
  <c r="H54" i="66"/>
  <c r="G54" i="66"/>
  <c r="F54" i="66"/>
  <c r="E54" i="66"/>
  <c r="D54" i="66"/>
  <c r="C52" i="66"/>
  <c r="O52" i="66" s="1"/>
  <c r="C49" i="66"/>
  <c r="O49" i="66" s="1"/>
  <c r="C48" i="66"/>
  <c r="O48" i="66" s="1"/>
  <c r="N47" i="66"/>
  <c r="M47" i="66"/>
  <c r="L47" i="66"/>
  <c r="K47" i="66"/>
  <c r="J47" i="66"/>
  <c r="I47" i="66"/>
  <c r="H47" i="66"/>
  <c r="G47" i="66"/>
  <c r="F47" i="66"/>
  <c r="E47" i="66"/>
  <c r="D47" i="66"/>
  <c r="O33" i="66"/>
  <c r="O44" i="66"/>
  <c r="O43" i="66"/>
  <c r="O41" i="66"/>
  <c r="O38" i="66"/>
  <c r="O37" i="66"/>
  <c r="O36" i="66"/>
  <c r="O35" i="66"/>
  <c r="O34" i="66"/>
  <c r="O32" i="66"/>
  <c r="O31" i="66"/>
  <c r="O26" i="66"/>
  <c r="N25" i="66"/>
  <c r="M25" i="66"/>
  <c r="L25" i="66"/>
  <c r="K25" i="66"/>
  <c r="J25" i="66"/>
  <c r="I25" i="66"/>
  <c r="H25" i="66"/>
  <c r="G25" i="66"/>
  <c r="F25" i="66"/>
  <c r="E25" i="66"/>
  <c r="D25" i="66"/>
  <c r="N14" i="66"/>
  <c r="M14" i="66"/>
  <c r="L14" i="66"/>
  <c r="J14" i="66"/>
  <c r="I14" i="66"/>
  <c r="H14" i="66"/>
  <c r="G14" i="66"/>
  <c r="F14" i="66"/>
  <c r="D14" i="66"/>
  <c r="O17" i="66"/>
  <c r="O16" i="66"/>
  <c r="O15" i="66"/>
  <c r="K14" i="66"/>
  <c r="O11" i="66"/>
  <c r="O10" i="66"/>
  <c r="O9" i="66"/>
  <c r="O8" i="66"/>
  <c r="N7" i="66"/>
  <c r="M7" i="66"/>
  <c r="L7" i="66"/>
  <c r="K7" i="66"/>
  <c r="J7" i="66"/>
  <c r="I7" i="66"/>
  <c r="H7" i="66"/>
  <c r="G7" i="66"/>
  <c r="F7" i="66"/>
  <c r="E7" i="66"/>
  <c r="D7" i="66"/>
  <c r="F53" i="66" l="1"/>
  <c r="J53" i="66"/>
  <c r="N53" i="66"/>
  <c r="N99" i="66" s="1"/>
  <c r="N144" i="66" s="1"/>
  <c r="N148" i="66" s="1"/>
  <c r="O148" i="66" s="1"/>
  <c r="G53" i="66"/>
  <c r="G99" i="66" s="1"/>
  <c r="G144" i="66" s="1"/>
  <c r="G146" i="66" s="1"/>
  <c r="G149" i="66" s="1"/>
  <c r="D53" i="66"/>
  <c r="D99" i="66" s="1"/>
  <c r="D144" i="66" s="1"/>
  <c r="D146" i="66" s="1"/>
  <c r="D149" i="66" s="1"/>
  <c r="H53" i="66"/>
  <c r="H99" i="66" s="1"/>
  <c r="H144" i="66" s="1"/>
  <c r="H146" i="66" s="1"/>
  <c r="H149" i="66" s="1"/>
  <c r="L53" i="66"/>
  <c r="L99" i="66" s="1"/>
  <c r="L144" i="66" s="1"/>
  <c r="L147" i="66" s="1"/>
  <c r="L149" i="66" s="1"/>
  <c r="K53" i="66"/>
  <c r="K99" i="66" s="1"/>
  <c r="K144" i="66" s="1"/>
  <c r="K147" i="66" s="1"/>
  <c r="K149" i="66" s="1"/>
  <c r="E53" i="66"/>
  <c r="I53" i="66"/>
  <c r="I99" i="66" s="1"/>
  <c r="I144" i="66" s="1"/>
  <c r="I146" i="66" s="1"/>
  <c r="I149" i="66" s="1"/>
  <c r="M53" i="66"/>
  <c r="M99" i="66" s="1"/>
  <c r="M144" i="66" s="1"/>
  <c r="M149" i="66" s="1"/>
  <c r="Q53" i="66"/>
  <c r="F99" i="66"/>
  <c r="F144" i="66" s="1"/>
  <c r="F146" i="66" s="1"/>
  <c r="F149" i="66" s="1"/>
  <c r="J99" i="66"/>
  <c r="J144" i="66" s="1"/>
  <c r="J147" i="66" s="1"/>
  <c r="O78" i="66"/>
  <c r="O77" i="66" s="1"/>
  <c r="C77" i="66"/>
  <c r="P48" i="66"/>
  <c r="P26" i="66"/>
  <c r="P15" i="66"/>
  <c r="C57" i="66"/>
  <c r="C67" i="66"/>
  <c r="O67" i="66" s="1"/>
  <c r="C73" i="66"/>
  <c r="O54" i="66"/>
  <c r="C47" i="66"/>
  <c r="O47" i="66" s="1"/>
  <c r="C54" i="66"/>
  <c r="O57" i="66"/>
  <c r="C7" i="66"/>
  <c r="O7" i="66" s="1"/>
  <c r="Q8" i="66" s="1"/>
  <c r="C25" i="66"/>
  <c r="O25" i="66" s="1"/>
  <c r="C143" i="66"/>
  <c r="O143" i="66" s="1"/>
  <c r="P54" i="66" s="1"/>
  <c r="O74" i="66"/>
  <c r="O73" i="66" s="1"/>
  <c r="E14" i="66"/>
  <c r="C14" i="66" s="1"/>
  <c r="O14" i="66" s="1"/>
  <c r="O53" i="66" l="1"/>
  <c r="Q54" i="66" s="1"/>
  <c r="C53" i="66"/>
  <c r="C99" i="66" s="1"/>
  <c r="C144" i="66" s="1"/>
  <c r="Q48" i="66"/>
  <c r="Q26" i="66"/>
  <c r="J149" i="66"/>
  <c r="O147" i="66"/>
  <c r="Q15" i="66"/>
  <c r="N149" i="66"/>
  <c r="E99" i="66"/>
  <c r="E144" i="66" s="1"/>
  <c r="E146" i="66" s="1"/>
  <c r="O99" i="66" l="1"/>
  <c r="O144" i="66" s="1"/>
  <c r="E149" i="66"/>
  <c r="O149" i="66" s="1"/>
  <c r="C146" i="66"/>
  <c r="O146" i="66"/>
  <c r="C149" i="66" l="1"/>
  <c r="E37" i="55" l="1"/>
  <c r="F47" i="54"/>
  <c r="E47" i="54"/>
  <c r="H46" i="54"/>
  <c r="H47" i="54" s="1"/>
  <c r="G46" i="54"/>
  <c r="G47" i="54" s="1"/>
  <c r="F46" i="54"/>
  <c r="E46" i="54"/>
  <c r="D46" i="54"/>
  <c r="D47" i="54" s="1"/>
  <c r="C47" i="54" s="1"/>
  <c r="C46" i="54"/>
  <c r="C45" i="54"/>
  <c r="C44" i="54"/>
  <c r="E42" i="54"/>
  <c r="D42" i="54"/>
  <c r="C41" i="54"/>
  <c r="C40" i="54"/>
  <c r="C39" i="54"/>
  <c r="H38" i="54"/>
  <c r="H42" i="54" s="1"/>
  <c r="G38" i="54"/>
  <c r="G42" i="54" s="1"/>
  <c r="F38" i="54"/>
  <c r="F42" i="54" s="1"/>
  <c r="E38" i="54"/>
  <c r="H37" i="54"/>
  <c r="G37" i="54"/>
  <c r="F37" i="54"/>
  <c r="E37" i="54"/>
  <c r="D37" i="54"/>
  <c r="C37" i="54" s="1"/>
  <c r="C36" i="54"/>
  <c r="C35" i="54"/>
  <c r="C34" i="54"/>
  <c r="C33" i="54"/>
  <c r="H32" i="54"/>
  <c r="G32" i="54"/>
  <c r="F32" i="54"/>
  <c r="E32" i="54"/>
  <c r="D32" i="54"/>
  <c r="C31" i="54"/>
  <c r="C30" i="54"/>
  <c r="C29" i="54"/>
  <c r="C28" i="54"/>
  <c r="C27" i="54"/>
  <c r="H26" i="54"/>
  <c r="C25" i="54"/>
  <c r="C24" i="54"/>
  <c r="C23" i="54"/>
  <c r="C22" i="54"/>
  <c r="C21" i="54"/>
  <c r="C20" i="54"/>
  <c r="C19" i="54"/>
  <c r="H18" i="54"/>
  <c r="G18" i="54"/>
  <c r="G26" i="54" s="1"/>
  <c r="F18" i="54"/>
  <c r="F26" i="54" s="1"/>
  <c r="E18" i="54"/>
  <c r="E26" i="54" s="1"/>
  <c r="D18" i="54"/>
  <c r="D26" i="54" s="1"/>
  <c r="C17" i="54"/>
  <c r="C15" i="54"/>
  <c r="C14" i="54"/>
  <c r="H13" i="54"/>
  <c r="H16" i="54" s="1"/>
  <c r="G13" i="54"/>
  <c r="F13" i="54"/>
  <c r="E13" i="54"/>
  <c r="E16" i="54" s="1"/>
  <c r="D13" i="54"/>
  <c r="C12" i="54"/>
  <c r="H11" i="54"/>
  <c r="G11" i="54"/>
  <c r="F11" i="54"/>
  <c r="E11" i="54"/>
  <c r="D11" i="54"/>
  <c r="C11" i="54"/>
  <c r="C10" i="54"/>
  <c r="H9" i="54"/>
  <c r="G9" i="54"/>
  <c r="G16" i="54" s="1"/>
  <c r="F9" i="54"/>
  <c r="C9" i="54" s="1"/>
  <c r="E9" i="54"/>
  <c r="D9" i="54"/>
  <c r="C8" i="54"/>
  <c r="C7" i="54"/>
  <c r="C6" i="54"/>
  <c r="H78" i="52"/>
  <c r="H79" i="52" s="1"/>
  <c r="G78" i="52"/>
  <c r="G79" i="52" s="1"/>
  <c r="F78" i="52"/>
  <c r="E78" i="52"/>
  <c r="E79" i="52" s="1"/>
  <c r="D78" i="52"/>
  <c r="C77" i="52"/>
  <c r="C76" i="52"/>
  <c r="C75" i="52"/>
  <c r="C74" i="52"/>
  <c r="H72" i="52"/>
  <c r="G72" i="52"/>
  <c r="F72" i="52"/>
  <c r="E72" i="52"/>
  <c r="D72" i="52"/>
  <c r="C71" i="52"/>
  <c r="C70" i="52"/>
  <c r="C69" i="52"/>
  <c r="C67" i="52"/>
  <c r="C66" i="52"/>
  <c r="H65" i="52"/>
  <c r="G65" i="52"/>
  <c r="F65" i="52"/>
  <c r="E65" i="52"/>
  <c r="D65" i="52"/>
  <c r="C64" i="52"/>
  <c r="C63" i="52"/>
  <c r="C61" i="52"/>
  <c r="C60" i="52"/>
  <c r="C59" i="52"/>
  <c r="C58" i="52"/>
  <c r="C57" i="52"/>
  <c r="C56" i="52"/>
  <c r="C55" i="52"/>
  <c r="C54" i="52"/>
  <c r="C53" i="52"/>
  <c r="C52" i="52"/>
  <c r="C51" i="52"/>
  <c r="H50" i="52"/>
  <c r="G50" i="52"/>
  <c r="F50" i="52"/>
  <c r="E50" i="52"/>
  <c r="C49" i="52"/>
  <c r="C48" i="52"/>
  <c r="H47" i="52"/>
  <c r="G47" i="52"/>
  <c r="F47" i="52"/>
  <c r="E47" i="52"/>
  <c r="D47" i="52"/>
  <c r="C46" i="52"/>
  <c r="C45" i="52"/>
  <c r="C44" i="52"/>
  <c r="C43" i="52"/>
  <c r="H42" i="52"/>
  <c r="G42" i="52"/>
  <c r="F42" i="52"/>
  <c r="E42" i="52"/>
  <c r="D42" i="52"/>
  <c r="C41" i="52"/>
  <c r="C39" i="52"/>
  <c r="C38" i="52"/>
  <c r="H37" i="52"/>
  <c r="G37" i="52"/>
  <c r="F37" i="52"/>
  <c r="H36" i="52"/>
  <c r="G36" i="52"/>
  <c r="F36" i="52"/>
  <c r="E36" i="52"/>
  <c r="D36" i="52"/>
  <c r="C35" i="52"/>
  <c r="C34" i="52"/>
  <c r="C33" i="52"/>
  <c r="C32" i="52"/>
  <c r="C31" i="52"/>
  <c r="H30" i="52"/>
  <c r="H40" i="52" s="1"/>
  <c r="G30" i="52"/>
  <c r="F30" i="52"/>
  <c r="E30" i="52"/>
  <c r="D30" i="52"/>
  <c r="H29" i="52"/>
  <c r="C28" i="52"/>
  <c r="C27" i="52"/>
  <c r="C26" i="52"/>
  <c r="C25" i="52"/>
  <c r="H24" i="52"/>
  <c r="G24" i="52"/>
  <c r="F24" i="52"/>
  <c r="E24" i="52"/>
  <c r="D24" i="52"/>
  <c r="C23" i="52"/>
  <c r="H22" i="52"/>
  <c r="G22" i="52"/>
  <c r="G29" i="52" s="1"/>
  <c r="F22" i="52"/>
  <c r="E22" i="52"/>
  <c r="E29" i="52" s="1"/>
  <c r="D22" i="52"/>
  <c r="H21" i="52"/>
  <c r="C20" i="52"/>
  <c r="C19" i="52"/>
  <c r="C18" i="52"/>
  <c r="C17" i="52"/>
  <c r="C16" i="52"/>
  <c r="H15" i="52"/>
  <c r="G15" i="52"/>
  <c r="F15" i="52"/>
  <c r="E15" i="52"/>
  <c r="D15" i="52"/>
  <c r="C14" i="52"/>
  <c r="H13" i="52"/>
  <c r="G13" i="52"/>
  <c r="F13" i="52"/>
  <c r="E13" i="52"/>
  <c r="D13" i="52"/>
  <c r="C12" i="52"/>
  <c r="C11" i="52"/>
  <c r="C10" i="52"/>
  <c r="C8" i="52"/>
  <c r="C7" i="52"/>
  <c r="C6" i="52"/>
  <c r="C78" i="52" l="1"/>
  <c r="E43" i="54"/>
  <c r="E48" i="54" s="1"/>
  <c r="G43" i="54"/>
  <c r="G48" i="54" s="1"/>
  <c r="C32" i="54"/>
  <c r="D16" i="54"/>
  <c r="D43" i="54" s="1"/>
  <c r="F79" i="52"/>
  <c r="C72" i="52"/>
  <c r="H62" i="52"/>
  <c r="C42" i="52"/>
  <c r="D62" i="52"/>
  <c r="C36" i="52"/>
  <c r="D29" i="52"/>
  <c r="D21" i="52"/>
  <c r="G21" i="52"/>
  <c r="C42" i="54"/>
  <c r="H43" i="54"/>
  <c r="H48" i="54" s="1"/>
  <c r="C26" i="54"/>
  <c r="C13" i="52"/>
  <c r="E21" i="52"/>
  <c r="C22" i="52"/>
  <c r="F29" i="52"/>
  <c r="C37" i="52"/>
  <c r="D40" i="52"/>
  <c r="C47" i="52"/>
  <c r="C50" i="52"/>
  <c r="F62" i="52"/>
  <c r="D37" i="55"/>
  <c r="F16" i="54"/>
  <c r="F43" i="54" s="1"/>
  <c r="F48" i="54" s="1"/>
  <c r="C18" i="54"/>
  <c r="C38" i="54"/>
  <c r="F40" i="52"/>
  <c r="F21" i="52"/>
  <c r="E40" i="52"/>
  <c r="G62" i="52"/>
  <c r="C65" i="52"/>
  <c r="C68" i="52"/>
  <c r="D79" i="52"/>
  <c r="C13" i="54"/>
  <c r="G37" i="55"/>
  <c r="C15" i="52"/>
  <c r="C24" i="52"/>
  <c r="C30" i="52"/>
  <c r="G40" i="52"/>
  <c r="E62" i="52"/>
  <c r="C29" i="52" l="1"/>
  <c r="H73" i="52"/>
  <c r="D73" i="52"/>
  <c r="D80" i="52" s="1"/>
  <c r="C62" i="52"/>
  <c r="G73" i="52"/>
  <c r="E73" i="52"/>
  <c r="C21" i="52"/>
  <c r="C16" i="54"/>
  <c r="G29" i="55"/>
  <c r="C79" i="52"/>
  <c r="F73" i="52"/>
  <c r="C40" i="52"/>
  <c r="C43" i="54"/>
  <c r="D48" i="54"/>
  <c r="C73" i="52" l="1"/>
  <c r="H80" i="52"/>
  <c r="H49" i="54" s="1"/>
  <c r="G16" i="55"/>
  <c r="D29" i="55"/>
  <c r="F80" i="52"/>
  <c r="E80" i="52"/>
  <c r="D49" i="54"/>
  <c r="C48" i="54"/>
  <c r="G80" i="52"/>
  <c r="G33" i="55" l="1"/>
  <c r="G38" i="55" s="1"/>
  <c r="G49" i="54"/>
  <c r="C80" i="52"/>
  <c r="E49" i="54"/>
  <c r="F49" i="54"/>
  <c r="G30" i="55"/>
  <c r="G31" i="55" s="1"/>
  <c r="H29" i="55"/>
  <c r="D16" i="55"/>
  <c r="C49" i="54" l="1"/>
  <c r="D33" i="55"/>
  <c r="G17" i="55"/>
  <c r="G18" i="55" s="1"/>
  <c r="H16" i="55"/>
  <c r="D38" i="55" l="1"/>
  <c r="H33" i="55"/>
</calcChain>
</file>

<file path=xl/sharedStrings.xml><?xml version="1.0" encoding="utf-8"?>
<sst xmlns="http://schemas.openxmlformats.org/spreadsheetml/2006/main" count="3088" uniqueCount="1458">
  <si>
    <t>Berhida Város Önkormányzata</t>
  </si>
  <si>
    <t>Sor-
szám</t>
  </si>
  <si>
    <t>Rovat megnevezése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</si>
  <si>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</si>
  <si>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</si>
  <si>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</si>
  <si>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</si>
  <si>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ebből:  az egyéb pénzbeli és természetbeni gyermekvédelmi támogatások  (K42132)</t>
  </si>
  <si>
    <t>Intézményi ellátottak pénzbeli juttatásai (K47)</t>
  </si>
  <si>
    <t>ebből: oktatásban résztvevők pénzbeli juttatásai (K471)</t>
  </si>
  <si>
    <t>Egyéb nem intézményi ellátások (K48)</t>
  </si>
  <si>
    <t>ebből: köztemetés [Szoctv. 48.§] (K48123)</t>
  </si>
  <si>
    <t>ebből: települési támogatás [Szoctv. 45. §], (K48122)</t>
  </si>
  <si>
    <t>Ellátottak pénzbeli juttatásai (K4)</t>
  </si>
  <si>
    <t>Elvonások és befizetések  (K5023)</t>
  </si>
  <si>
    <t>Egyéb működési célú támogatások államháztartáson belülre (K506)</t>
  </si>
  <si>
    <t>ebből: elkülönített állami pénzalap   (K50615)</t>
  </si>
  <si>
    <t>ebből: önkormányzatok és költségv-i szerveik K50616)</t>
  </si>
  <si>
    <t>ebből: társulások és költségvetési szerveik (K50617)</t>
  </si>
  <si>
    <t>Tartalékok (K51311)</t>
  </si>
  <si>
    <t>Egyéb működési célú kiadások (K5)</t>
  </si>
  <si>
    <t>Immateriális javak beszerzése, lét (K611)</t>
  </si>
  <si>
    <t>Ingatlanok beszerzése, létesítése (K621)</t>
  </si>
  <si>
    <t>Informatikai eszközök beszerzése, létesítése (K631)</t>
  </si>
  <si>
    <t>Egyéb tárgyi eszközök beszerzése, létesítése (K641)</t>
  </si>
  <si>
    <t>Beruházási célú előzetesen felszámított általános forgalmi adó (K671)</t>
  </si>
  <si>
    <t>Beruházások (K6)</t>
  </si>
  <si>
    <t>Ingatlanok felújítása (K711)</t>
  </si>
  <si>
    <t>Egyéb tárgyi eszközök felújítása  (K731)</t>
  </si>
  <si>
    <t>Felújítási célú előzetesen felszámított általános forgalmi adó (K741)</t>
  </si>
  <si>
    <t>Felújítások (K7)</t>
  </si>
  <si>
    <t>Egyéb felhalmozási célú kiadások (K8)</t>
  </si>
  <si>
    <t>Költségvetési kiadások (K1-K8)</t>
  </si>
  <si>
    <t>Államháztartáson belüli megelőlegezések visszafizetése (K914)</t>
  </si>
  <si>
    <t>Központi, irányító szervi támogatások folyósítása (K915)</t>
  </si>
  <si>
    <t>Belföldi finanszírozás kiadásai (K91)</t>
  </si>
  <si>
    <t>Finanszírozási kiadások (K9)</t>
  </si>
  <si>
    <t>MINDÖSSZESEN:</t>
  </si>
  <si>
    <t>Összesen</t>
  </si>
  <si>
    <t>Önkormányzat</t>
  </si>
  <si>
    <t>Hivatal</t>
  </si>
  <si>
    <t>TESZ</t>
  </si>
  <si>
    <t>Süni</t>
  </si>
  <si>
    <t>Helyi önkormányzatok működésének általános támogatása (B1111)</t>
  </si>
  <si>
    <t>Önkormányzatok működési támogatásai (B11)</t>
  </si>
  <si>
    <t>Egyéb működési célú támogatások bevételei államháztartáson belülről (B16)</t>
  </si>
  <si>
    <t>Működési célú támogatások államháztartáson belülről (B1)</t>
  </si>
  <si>
    <t>Felhalmozási célú önkormányzati támogatások (B21)</t>
  </si>
  <si>
    <t>Felhalmozási célú támogatások államháztartáson belülről (B2)</t>
  </si>
  <si>
    <t>Vagyoni tipusú adók (B34)</t>
  </si>
  <si>
    <t>ebből: építményadó  (B34111)</t>
  </si>
  <si>
    <t>ebből: magánszemélyek kommunális adója (B34114)</t>
  </si>
  <si>
    <t>Értékesítési és forgalmi adók iparűzési adó (B351121)</t>
  </si>
  <si>
    <t>Termékek és szolgáltatások adói  (B35)</t>
  </si>
  <si>
    <t>Egyéb közhatalmi bevételek (B36)</t>
  </si>
  <si>
    <t>Közhatalmi bevételek (B3)</t>
  </si>
  <si>
    <t>Szolgáltatások (B4021)</t>
  </si>
  <si>
    <t>ebből: bérleti díj bev (B40212)</t>
  </si>
  <si>
    <t>Közvetített szolgáltatások ellenértéke  (B403)</t>
  </si>
  <si>
    <t>ebből: államháztartáson belül (B40311)</t>
  </si>
  <si>
    <t>ebből: államháztartáson kívül (B40312)</t>
  </si>
  <si>
    <t>ebből: önkormányzati vagyon vagyonkezelésbe adásából származó bevétel (B404133)</t>
  </si>
  <si>
    <t>ebből: egy önk tulajdonosi bevétel (B404139)</t>
  </si>
  <si>
    <t>Általános forgalmi adó visszatérítése (B4071)</t>
  </si>
  <si>
    <t>Biztosító által fizetett kártérítés (B4101)</t>
  </si>
  <si>
    <t>Működési bevételek (B4)</t>
  </si>
  <si>
    <t>Felhalmozási bevételek (B5)</t>
  </si>
  <si>
    <t>Felhalmozási célú visszatérítendő támogatások, kölcsönök visszatérülése államháztartáson kívülről (B74)</t>
  </si>
  <si>
    <t>ebből: háztartások (B74)</t>
  </si>
  <si>
    <t>Egyéb felhalmozási célú átvett pénzeszközök (B75)</t>
  </si>
  <si>
    <t>Felhalmozási célú átvett pénzeszközök (B7)</t>
  </si>
  <si>
    <t>Költségvetési bevételek (B1-B7)</t>
  </si>
  <si>
    <t>Államháztartáson belüli megelőlegezések (B814)</t>
  </si>
  <si>
    <t>Belföldi finanszírozás bevételei (B81)</t>
  </si>
  <si>
    <t>Finanszírozási bevételek  (B8)</t>
  </si>
  <si>
    <t xml:space="preserve">állami támogatások részletezése </t>
  </si>
  <si>
    <t>Ft-ban</t>
  </si>
  <si>
    <t>IPA alap</t>
  </si>
  <si>
    <t>1 lakosra jutó adóerőképesség</t>
  </si>
  <si>
    <t>Önkorm</t>
  </si>
  <si>
    <t>fő</t>
  </si>
  <si>
    <t>beszámítás</t>
  </si>
  <si>
    <t>Forint</t>
  </si>
  <si>
    <t xml:space="preserve">Önkormányzatok működési támogatásai      </t>
  </si>
  <si>
    <t>1.)Helyi önkormányzatok működésének általános támogatása</t>
  </si>
  <si>
    <t>Önkormányzati hivatal működésének támogatása</t>
  </si>
  <si>
    <t>Település üzemeltetés: zöldterület-gazdálkodás</t>
  </si>
  <si>
    <t xml:space="preserve">                                    közvilágítás fenntartása</t>
  </si>
  <si>
    <t xml:space="preserve">                                    köztemető fenntartással kapcs fel</t>
  </si>
  <si>
    <t xml:space="preserve">                                   közutak fenntartásának támog</t>
  </si>
  <si>
    <t>Egyéb kötelező önkormányzati feladatok</t>
  </si>
  <si>
    <t>Lakott külterülettel kapcs feladatok</t>
  </si>
  <si>
    <t>2.)Települési önkorm. Egyes köznevelési feladatainak támoga</t>
  </si>
  <si>
    <t>óvodapedagógusok bértámogatása  4 hó</t>
  </si>
  <si>
    <t>óvodaped munkáját közvetlenül segítők bértámogatása  4 hó</t>
  </si>
  <si>
    <t>Óvoda működtetési támogatás 8 hó</t>
  </si>
  <si>
    <t>Óvoda működtetési támogatás 4 hó</t>
  </si>
  <si>
    <t xml:space="preserve">                                                        Mesterped kategóriába sorolt</t>
  </si>
  <si>
    <t>gyermekétkeztetés szempontjából elismert dolgozók bértámog</t>
  </si>
  <si>
    <t xml:space="preserve">gyermekétkeztetés üzemeltetési támogatása  </t>
  </si>
  <si>
    <t>szünidei gyermekétkeztetés</t>
  </si>
  <si>
    <t>szociális étkeztetés</t>
  </si>
  <si>
    <t>időskorúak nappali ellátása</t>
  </si>
  <si>
    <t>4.) Tel önk kulturális feladatainak támogatása</t>
  </si>
  <si>
    <t>A</t>
  </si>
  <si>
    <t>B</t>
  </si>
  <si>
    <t>C</t>
  </si>
  <si>
    <t>D</t>
  </si>
  <si>
    <t>E</t>
  </si>
  <si>
    <t>F</t>
  </si>
  <si>
    <t>G</t>
  </si>
  <si>
    <t>H</t>
  </si>
  <si>
    <t>Kultúrház</t>
  </si>
  <si>
    <t>Összesen:</t>
  </si>
  <si>
    <t>Felújítások</t>
  </si>
  <si>
    <t>ÖH informatikai eszköz felújítás</t>
  </si>
  <si>
    <t>Beruházások</t>
  </si>
  <si>
    <t>ÖH egyéb gép, berend + áfa</t>
  </si>
  <si>
    <t>adatok Ft-ban</t>
  </si>
  <si>
    <t>ellátottak pénzbeli juttatásai</t>
  </si>
  <si>
    <t xml:space="preserve">B </t>
  </si>
  <si>
    <t>Szociális jogcímek</t>
  </si>
  <si>
    <t>átruházott hatáskört gyakorló</t>
  </si>
  <si>
    <t>Képvis.test.jogk.</t>
  </si>
  <si>
    <t>Jegyzői jogk.</t>
  </si>
  <si>
    <t>Összes</t>
  </si>
  <si>
    <t>polgármester</t>
  </si>
  <si>
    <t>Humán Biz.</t>
  </si>
  <si>
    <t>Pénzbeli ellátások összesen</t>
  </si>
  <si>
    <t>Települési támogatás</t>
  </si>
  <si>
    <t>Gyermekvéd.támog.</t>
  </si>
  <si>
    <t>Lakhatási támog</t>
  </si>
  <si>
    <t>Temetési segély</t>
  </si>
  <si>
    <t xml:space="preserve">Átmeneti segély </t>
  </si>
  <si>
    <t>Köztemetés</t>
  </si>
  <si>
    <t>Intézményi ell., oktatásban részt  vevők</t>
  </si>
  <si>
    <t>I</t>
  </si>
  <si>
    <t>J</t>
  </si>
  <si>
    <t>járulék</t>
  </si>
  <si>
    <t xml:space="preserve">                                    BERHIDA VÁROS ÖNKORMÁNYZATA</t>
  </si>
  <si>
    <t>a működési és felhalmozási célú bevételi és kiadási előirányzatokról</t>
  </si>
  <si>
    <t xml:space="preserve">A </t>
  </si>
  <si>
    <t xml:space="preserve">D </t>
  </si>
  <si>
    <t xml:space="preserve">E </t>
  </si>
  <si>
    <t>I.</t>
  </si>
  <si>
    <t>Működési célú bevételi terv</t>
  </si>
  <si>
    <t>Működési célú kiadási terv</t>
  </si>
  <si>
    <t>a.)</t>
  </si>
  <si>
    <t>Műk c támogatások áht belülről</t>
  </si>
  <si>
    <t>Személyi juttatások</t>
  </si>
  <si>
    <t>b.)</t>
  </si>
  <si>
    <t>Közhatalmi bevételek</t>
  </si>
  <si>
    <t>Munkaadókat t járulékok</t>
  </si>
  <si>
    <t>c.)</t>
  </si>
  <si>
    <t>Működési bevételek</t>
  </si>
  <si>
    <t>Dologi kiadások</t>
  </si>
  <si>
    <t>d.)</t>
  </si>
  <si>
    <t>Működési átvett pénzeszközök</t>
  </si>
  <si>
    <t>Ellátottak pénzbeli jutt</t>
  </si>
  <si>
    <t>e.)</t>
  </si>
  <si>
    <t>Egyéb műk c kiadások</t>
  </si>
  <si>
    <t>f.)</t>
  </si>
  <si>
    <t>g.)</t>
  </si>
  <si>
    <t>Működési célú bevételek:</t>
  </si>
  <si>
    <t>Működési egyenleg:</t>
  </si>
  <si>
    <t>II.</t>
  </si>
  <si>
    <t>Felhalmozási célú bevételi terv</t>
  </si>
  <si>
    <t>Felhalmozási célú kiadások:</t>
  </si>
  <si>
    <t>1.)</t>
  </si>
  <si>
    <t>Felhalmozási c támog. Áht-n bel</t>
  </si>
  <si>
    <t>2.)</t>
  </si>
  <si>
    <t>Felhalmozási bevételek</t>
  </si>
  <si>
    <t>3.)</t>
  </si>
  <si>
    <t>Egyéb felhalmozási c átvett pe</t>
  </si>
  <si>
    <t>Egyéb felhalm c kiadások</t>
  </si>
  <si>
    <t>4.)</t>
  </si>
  <si>
    <t>5.)</t>
  </si>
  <si>
    <t xml:space="preserve">6.) </t>
  </si>
  <si>
    <t>7.)</t>
  </si>
  <si>
    <t>8.)</t>
  </si>
  <si>
    <t>Felhalm.célú bevételek:</t>
  </si>
  <si>
    <t>Felhalm. egyenleg:</t>
  </si>
  <si>
    <t>iránítószervi támogatás</t>
  </si>
  <si>
    <t>Áht megelőleg visszafiz</t>
  </si>
  <si>
    <t>Össz bevétel</t>
  </si>
  <si>
    <t>Össz Kiadás</t>
  </si>
  <si>
    <t>adatok  Ft-ban</t>
  </si>
  <si>
    <t>dologi</t>
  </si>
  <si>
    <t>Mindösszesen</t>
  </si>
  <si>
    <t>Berhida Város Önkormányzatának</t>
  </si>
  <si>
    <t>Az önkormányzat által adott közvetett támogatások, kedvezmények</t>
  </si>
  <si>
    <t>Sorszám</t>
  </si>
  <si>
    <t xml:space="preserve">Bevételi jogcím </t>
  </si>
  <si>
    <t xml:space="preserve">Kedvezmény nélkül </t>
  </si>
  <si>
    <t xml:space="preserve">Kedvezmények </t>
  </si>
  <si>
    <t>elérhető</t>
  </si>
  <si>
    <t>összege</t>
  </si>
  <si>
    <t>1.</t>
  </si>
  <si>
    <t>2.</t>
  </si>
  <si>
    <t>3.</t>
  </si>
  <si>
    <t>4.</t>
  </si>
  <si>
    <t>házi gondozás térítési díj</t>
  </si>
  <si>
    <t>idősek nappali ell térítési díj</t>
  </si>
  <si>
    <t>szoc. étkeztetés térítési díj</t>
  </si>
  <si>
    <t>5.</t>
  </si>
  <si>
    <t>6.</t>
  </si>
  <si>
    <t>Több éves kihatással járó döntésekből származó kötelezettségek célok szerint, évenkénti bontásban</t>
  </si>
  <si>
    <t>Lejárat és eszközök szerinti bontásban (e/Ft-ban)</t>
  </si>
  <si>
    <t>Kötelezett-</t>
  </si>
  <si>
    <t xml:space="preserve">Lejárat </t>
  </si>
  <si>
    <t xml:space="preserve">Hitel jellege </t>
  </si>
  <si>
    <t>ségváll.</t>
  </si>
  <si>
    <t>éve</t>
  </si>
  <si>
    <t xml:space="preserve">előtti </t>
  </si>
  <si>
    <t>kifizetés</t>
  </si>
  <si>
    <t>Működési célú</t>
  </si>
  <si>
    <t xml:space="preserve">Felhalmozási célú </t>
  </si>
  <si>
    <t xml:space="preserve">F </t>
  </si>
  <si>
    <t xml:space="preserve">Az Önkormányzat és az önkormányzati költségvetési szervek európai uniós forrásból megvalósítás alatt lévő projektjei  </t>
  </si>
  <si>
    <t>Sorsz</t>
  </si>
  <si>
    <t>Uniós projekt megnevezése</t>
  </si>
  <si>
    <t>Uniós támogatás</t>
  </si>
  <si>
    <t>Önkormányzati forrás</t>
  </si>
  <si>
    <t>Összes bevétel</t>
  </si>
  <si>
    <t>Felhalmozási célú</t>
  </si>
  <si>
    <t xml:space="preserve">Berhida Város Önkormányzata </t>
  </si>
  <si>
    <t>Eredeti előirányzat összesen</t>
  </si>
  <si>
    <t>Közös Hivatal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</si>
  <si>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</si>
  <si>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</si>
  <si>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</si>
  <si>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</si>
  <si>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B12</t>
  </si>
  <si>
    <t>ebből: egyéb központi kezelésű előirányzatok (B1612</t>
  </si>
  <si>
    <t>ebből: fejezeti kezelésű EU B16</t>
  </si>
  <si>
    <t>ebből: társadalombiztosítás pénzügyi alapjai (B1614</t>
  </si>
  <si>
    <t>ebből: elkülönített állami pénzal (B1615</t>
  </si>
  <si>
    <t>ebből: önkormányzat és kv-i szerveik (B 1616</t>
  </si>
  <si>
    <t>ebből: egyéb központi felhalmozási c tám B 2119</t>
  </si>
  <si>
    <t>Egyéb felhalmozási célú tám áht belülről B 25</t>
  </si>
  <si>
    <t>ebből egyéb központi fc tám (B2512</t>
  </si>
  <si>
    <t>ebből: egyéb fejezeti kez EU fc (B25</t>
  </si>
  <si>
    <t>ebből: elkülönített állami pénzal fc (B2515</t>
  </si>
  <si>
    <t>ebből: önkorm és kv-i szervek fc tám (B2516</t>
  </si>
  <si>
    <t>Gépjárműadó (B3541)</t>
  </si>
  <si>
    <t>Egyéb áruhasználati és szolgáltatási adók, környezetterh díj, talajterhelési díj (B355)</t>
  </si>
  <si>
    <t>ebből: szabálysértési pénz- és helyszíni bírság és a közlekedési szabályszegések után kiszabott közigazgatási bírság helyi önkormányzatot megillető része (B361225 köv)</t>
  </si>
  <si>
    <t>ebből: egyéb bírság (B361229 köv)</t>
  </si>
  <si>
    <t>Készlet értékesítés előirányzata B 40111</t>
  </si>
  <si>
    <t>ebből étkeztetés - kivéve ell, hallgatók térítési díj B40211</t>
  </si>
  <si>
    <t>ebből: alkalmazottak térítési díj (B40213)</t>
  </si>
  <si>
    <t>ebből: egyéb szolgáltatás (40215)</t>
  </si>
  <si>
    <t>Tulajdonosi bevételek (B4041)</t>
  </si>
  <si>
    <t>ebből: önkormányzati vagyon üzemeltetéséből származó bevétel (B404131)</t>
  </si>
  <si>
    <t>ebből: egy önk-i bérleti- és lízing díj bevételek (404134)</t>
  </si>
  <si>
    <t>Ellátási díjak (B4051)</t>
  </si>
  <si>
    <t>Kiszámlázott általános forgalmi adó (B4061)</t>
  </si>
  <si>
    <t>Egyéb kapott (járó) kamatok és kamatjellegű bevételek ÁHK(B40811)</t>
  </si>
  <si>
    <t>Egyéb pénzügyi műveletek bevételei (B4091)</t>
  </si>
  <si>
    <t>Egyéb működési bevételek (B4111)</t>
  </si>
  <si>
    <t>Ingatlanok értékesítése (B521)</t>
  </si>
  <si>
    <t>Egyéb tárgyi eszközök értékesítése B531</t>
  </si>
  <si>
    <t>Egyéb működési célú átvett pénzeszközök (65)</t>
  </si>
  <si>
    <t>Működési célú átvett pénzeszközök (B6)</t>
  </si>
  <si>
    <t>Befektetési célú belföldi egyéb hitelviszonyt megtestesítő értékpapír beváltása, értékesítése (B 81231</t>
  </si>
  <si>
    <t>Előző év költségvetési maradványának igénybevétele (B813)</t>
  </si>
  <si>
    <t>Irányító szervi támogatás (B816</t>
  </si>
  <si>
    <t>Családs Berh</t>
  </si>
  <si>
    <t>Családs Vi</t>
  </si>
  <si>
    <t>Hétszínvirág</t>
  </si>
  <si>
    <t>Vi Óvoda</t>
  </si>
  <si>
    <t>Polgármesterek illetményének támogatása</t>
  </si>
  <si>
    <t>Bölcsődei működtetési tám</t>
  </si>
  <si>
    <t>házi segítségnyújtás szem élyi gondozás</t>
  </si>
  <si>
    <t>házi segítségnyújtás - szociális segítés</t>
  </si>
  <si>
    <t>ágazati pótlék</t>
  </si>
  <si>
    <t xml:space="preserve">könyvtári és közművelődési feladat tám Berhida: </t>
  </si>
  <si>
    <t>5.)Helyi önkorm. Kiegészítő támogatásai</t>
  </si>
  <si>
    <t xml:space="preserve">Rovat megnevezése </t>
  </si>
  <si>
    <t>ebből: egyéb központi kezelésű előir (K50612)</t>
  </si>
  <si>
    <t>Egyéb működési célú támogatások államháztartáson kívülre non-profit szervezet (K51215)</t>
  </si>
  <si>
    <t>Egyházi jogi személy egyé műk célú tám( K51216</t>
  </si>
  <si>
    <t>Informatikai eszközök felújítása (K723)</t>
  </si>
  <si>
    <t>ebből:önkormányzati többségi tulajdonú nem pénzügyi vállalkozások (K89122)</t>
  </si>
  <si>
    <t>ebből: egyéb civil szervezeteknek</t>
  </si>
  <si>
    <t>Süni egyéb tárgyi eszköz + áfa</t>
  </si>
  <si>
    <t xml:space="preserve">ÖNK védőnői szolg. Egyéb eszközbeszerzés  </t>
  </si>
  <si>
    <t>BEVÉTELEK</t>
  </si>
  <si>
    <t>KIADÁSOK</t>
  </si>
  <si>
    <t>közgyógy ellátás helyi megáll</t>
  </si>
  <si>
    <t>Dologi kiadás</t>
  </si>
  <si>
    <t>szociális tüzifa juttatás</t>
  </si>
  <si>
    <t>MMINDÖSSZESEN</t>
  </si>
  <si>
    <t>bevétel  Ft</t>
  </si>
  <si>
    <t>Ft</t>
  </si>
  <si>
    <t>2021.</t>
  </si>
  <si>
    <t>TOP 3.1.1-16 közlekedésfejlesztés (kerékpárút)pály</t>
  </si>
  <si>
    <t>Kiadás összesen</t>
  </si>
  <si>
    <t>személyi jutt</t>
  </si>
  <si>
    <t>Beruházás</t>
  </si>
  <si>
    <t>KEHOP 2.2.1-15-00005 szennyvíztisztítótelep pály</t>
  </si>
  <si>
    <t>iránytószervi támogatás</t>
  </si>
  <si>
    <t>kv-i mararvány</t>
  </si>
  <si>
    <t>ÁLLAMIGAZGATÁSI FELADATOK</t>
  </si>
  <si>
    <t>ÖNKÉNT VÁLLALT FELADATOK</t>
  </si>
  <si>
    <t>KÖTELEZŐ FELADATOK</t>
  </si>
  <si>
    <t xml:space="preserve">ÖNK VP6-7.2.1.4.1.3-17 közétkeztetés fejl. Süni eszközfejl.pály.  </t>
  </si>
  <si>
    <t>ÖNK ivóvíz bekötés felújítások Viziközmű szl-.ról</t>
  </si>
  <si>
    <t>ÖNK viziközmű alapból keretszerződés</t>
  </si>
  <si>
    <t xml:space="preserve">ÖNK tervek </t>
  </si>
  <si>
    <t>ÖNK tervek</t>
  </si>
  <si>
    <t xml:space="preserve">ÖNK urnahely temetkezési hely kialakítás </t>
  </si>
  <si>
    <t>Módosított összesen</t>
  </si>
  <si>
    <t>Intézményi összesen</t>
  </si>
  <si>
    <t xml:space="preserve">Kieg tám. Óv pedag minősítéséhez II. kategóriába sorolt </t>
  </si>
  <si>
    <t xml:space="preserve">Családsegítés és gyermekjóléti szolgáltatás B: 5972   Vi: 683 = 6655 fő  </t>
  </si>
  <si>
    <t>könyvtári érdekeltségnövelő tám</t>
  </si>
  <si>
    <t>TESZ egyéb gép- berendezés+áfa</t>
  </si>
  <si>
    <t>2022.</t>
  </si>
  <si>
    <t>összeg</t>
  </si>
  <si>
    <t>Nem intézményi ell. Ebből célonként</t>
  </si>
  <si>
    <t>Egyéb működési célú támogatások államháztartáson kívülre  (K512)</t>
  </si>
  <si>
    <t>Egyéb felhalmozási célú támogatások államháztartáson belülre  (K84)</t>
  </si>
  <si>
    <t>Egyéb felhalmozási célú támogatás Áht-n kívülre (K89)</t>
  </si>
  <si>
    <t>2020. évi költségvetés</t>
  </si>
  <si>
    <t>bérkompenzáció</t>
  </si>
  <si>
    <t>óvodapedagógusok bértámogatása  8 hó (2020 éves)</t>
  </si>
  <si>
    <t>óvodaped munkáját közvetlenül segítők bértámogatása  8 hó (2020 éves)</t>
  </si>
  <si>
    <t>Települési önkormányzatok szociális, gyermekjóléti  feladatainak támogatása (B1131)</t>
  </si>
  <si>
    <t>Tel.önkormányzat gyermekétkeztetési fel.tám( B 1132)</t>
  </si>
  <si>
    <t>ÖNK közvilágítás bővítés</t>
  </si>
  <si>
    <t>ÖNK VP6-7.2.1.4.1.3-17 közétkeztetés fejl. Süni eszközfejl.pály.  Bev</t>
  </si>
  <si>
    <t>ÖNK szennyvíz tisztítótelep, csatornahál fejl. KEHOP pályázat bev</t>
  </si>
  <si>
    <t>ÖNK Gyermekorv és védőnői szolg. Épület felúj pály KM</t>
  </si>
  <si>
    <t>ÖNK bölcsőde kialakítás TOP pályázat bev</t>
  </si>
  <si>
    <t>ÖNK Szegfű u. gyógyszertár felúj (vakolat, padlásfeljáró,szellőző stb)</t>
  </si>
  <si>
    <t>ÖNK I. orvosi rendelő gépkocsi beálló tetőhéjalás felúj</t>
  </si>
  <si>
    <t>ÖNK Magyar I-Liszt F u. közötti járdához ter. Vásárlás</t>
  </si>
  <si>
    <t>ÖNK kamerák cseréje</t>
  </si>
  <si>
    <t>ÖNK rendezetlen ingatlan vásárlás, kerítés építés</t>
  </si>
  <si>
    <t>ÖNK Telkek mérőszekrény kialakítás</t>
  </si>
  <si>
    <t>TOP-1.4.1-19 Bölcsőde fejlesztés</t>
  </si>
  <si>
    <t>ÖNK gyermekorvosi rendelő felúj pályázat</t>
  </si>
  <si>
    <t>ÖH imm. Javak és informatikai eszközök + áfa</t>
  </si>
  <si>
    <t>TESZ  imm. Javak és informatikai eszközök+áfa</t>
  </si>
  <si>
    <t xml:space="preserve">                                                 </t>
  </si>
  <si>
    <t>2021. évi költségvetés</t>
  </si>
  <si>
    <t>Művelődési Ház és könyvtár</t>
  </si>
  <si>
    <t>Süni Óvoda</t>
  </si>
  <si>
    <t>Közös Önkormányzati  Hivatal</t>
  </si>
  <si>
    <t xml:space="preserve">HKA talajterh </t>
  </si>
  <si>
    <t>ÖNK Berhida Nyugdíjas Klub Hősök tere tetőszerkezet és tetőhéjalás csere</t>
  </si>
  <si>
    <t>ÖNK Orgona u. ABC gázkazán csere+terv</t>
  </si>
  <si>
    <t>ÖNK Kistó színpad burkolat csere</t>
  </si>
  <si>
    <t>ÖNK köztéri szobrok felújítása</t>
  </si>
  <si>
    <t>ÖNK Kistó kerítés építés</t>
  </si>
  <si>
    <t>ÖNK Veszprémi úti buszmegálló beszerzés, térburkolat, kerékpár tároló</t>
  </si>
  <si>
    <t>ÖNK Szabadság tér Takarék és a boltok előtti parkoló és járda ép.</t>
  </si>
  <si>
    <t>ÖNK Jázmin-Rezeda között az Orgona u. árok építés</t>
  </si>
  <si>
    <t xml:space="preserve">ÖNK központ Veszprémi úti járda és az Óvoda közötti járda kiemelése, szikkasztó </t>
  </si>
  <si>
    <t>ÖNK Pgytp üzletsor mögötti járda és vízelvezetés felúj</t>
  </si>
  <si>
    <t>ÖNK Veszprémi úti buszmegálló alap felújítása</t>
  </si>
  <si>
    <t xml:space="preserve">ÖNK Süni konyha felújítás </t>
  </si>
  <si>
    <t>ÖNK Egyéb viziközmű alap</t>
  </si>
  <si>
    <t>ÖNK Állami étkeztetési tart</t>
  </si>
  <si>
    <t>ÖNK Gyermekorvosi rendelő pály</t>
  </si>
  <si>
    <t>ÖNK Top bölcsőde építés</t>
  </si>
  <si>
    <t>ÖNK Péti úti ravatalozó akadálymentes feljáró kiépítés</t>
  </si>
  <si>
    <t>ÖNK Péti úti temető Csokonai utca kapu és oszlop elhelyezés</t>
  </si>
  <si>
    <t>2021. elői terv</t>
  </si>
  <si>
    <t>ÖNK Berhida Művelődési Ház és Posta épület hátsó homlokzat nyílászárócsere,</t>
  </si>
  <si>
    <t>ÖNK III. orvosi rendelő körüli járda, csapadékvíz elvezetés felúj</t>
  </si>
  <si>
    <t>ÖNK Hivatal és Okmányiroda akadálymentes feljáró burkolat és lábazat javítás</t>
  </si>
  <si>
    <t xml:space="preserve">ÖNK TOP kerékpárút ép. Pályázat </t>
  </si>
  <si>
    <t>ÖNK Ledes világító információs tábla, egyéb COVID 19 eszköz</t>
  </si>
  <si>
    <t>ÖNK gyógyszertár padlásfeljáró elhelyezés</t>
  </si>
  <si>
    <t>ÖNK légkondícionáló berendezés kiép. TESZ, Családsegítő Sz., házasságkötő terem</t>
  </si>
  <si>
    <t>Művelődési Ház szakkörök kisértékű te + áfa</t>
  </si>
  <si>
    <t>ÖNK védőnői szolg és gyermekorvosi rendelők előtető</t>
  </si>
  <si>
    <t xml:space="preserve">ÖNK Berhida, Tulipán út 8. és Tulipán út 13.-15.-17. számú lakóépületek régi és új szennyvízelvezetés, továbbá a Berhida, Szegfű út 8-14. számú lakóépületek szennyvízbekötéseinek kivitelezése  </t>
  </si>
  <si>
    <t>Művelődési Ház egyéb gép, berend beszerzés, könyv érd. Növelő</t>
  </si>
  <si>
    <t>Süni informatikai eszköz + áfa</t>
  </si>
  <si>
    <t>Hivatal finanszírozás önk-tól</t>
  </si>
  <si>
    <t>TESZ finanszírozás önk-tól</t>
  </si>
  <si>
    <t>Művelődési Ház finanszírozás önk-tól</t>
  </si>
  <si>
    <t>2021 évi költségvetés</t>
  </si>
  <si>
    <t>2023.</t>
  </si>
  <si>
    <t>Szociális Társ pe átad</t>
  </si>
  <si>
    <t>2020 tényl</t>
  </si>
  <si>
    <t>Önkorm. Betegségmegelőzési feladatok (vérvétel</t>
  </si>
  <si>
    <t>Teljesítés 12.31</t>
  </si>
  <si>
    <t>Maradványból történő feladatok finanszírozása</t>
  </si>
  <si>
    <t>K</t>
  </si>
  <si>
    <t>L</t>
  </si>
  <si>
    <t>M</t>
  </si>
  <si>
    <t>N</t>
  </si>
  <si>
    <t>Működési</t>
  </si>
  <si>
    <t>SZJ</t>
  </si>
  <si>
    <t>Járulék</t>
  </si>
  <si>
    <t>Dologi</t>
  </si>
  <si>
    <t>Központi költségv elvonás, bevétel kiesés</t>
  </si>
  <si>
    <t>Áht belül műk tám</t>
  </si>
  <si>
    <t>áht kív pe műk.c</t>
  </si>
  <si>
    <t>Felhalm célú tám</t>
  </si>
  <si>
    <t>Felújítás</t>
  </si>
  <si>
    <t>finanszírozási kiad</t>
  </si>
  <si>
    <t>Berhidai Művelődési Ház és Könyvtár</t>
  </si>
  <si>
    <t>Tesz  összesen</t>
  </si>
  <si>
    <t>Berhidai Közös Önkormányzati Hivatal</t>
  </si>
  <si>
    <t>ÖNKORMÁNYZAT</t>
  </si>
  <si>
    <t>Város és községgazdálkodási feladat</t>
  </si>
  <si>
    <t>család és védőnői szolg.</t>
  </si>
  <si>
    <t>Zöldterület</t>
  </si>
  <si>
    <t>finanszírozási feladat összesen</t>
  </si>
  <si>
    <t>Költségvetési maradvány végrehajtási rend</t>
  </si>
  <si>
    <t>Költségvetési maradvány együttesen:</t>
  </si>
  <si>
    <t>Finanszírozási célú</t>
  </si>
  <si>
    <t>Egyéb áruhasználati és szolgáltatási adók (B355)</t>
  </si>
  <si>
    <t>kapott (járó) kamatok és kamatjellegű bevételek ÁHK(B408)</t>
  </si>
  <si>
    <t>Működési c. visszatérítendő tám, kölcs (B64)</t>
  </si>
  <si>
    <t xml:space="preserve">          I. Bevételek:</t>
  </si>
  <si>
    <t>I. Kiadások együtt:</t>
  </si>
  <si>
    <t xml:space="preserve">        II. Bevételek:</t>
  </si>
  <si>
    <t>II. Kiadások:</t>
  </si>
  <si>
    <t>Költségv.bevételek összesen (I+II):</t>
  </si>
  <si>
    <t>Költségv. kiadások összesen (I+II):</t>
  </si>
  <si>
    <t>Áht megelőlegezés</t>
  </si>
  <si>
    <t>Finanszírozási bev.összesen</t>
  </si>
  <si>
    <t>Finanszírozási kiad..összesen</t>
  </si>
  <si>
    <t>Egyéb központi kezelésű tám</t>
  </si>
  <si>
    <t>Bursa hungarica felsőoktatási pály tám</t>
  </si>
  <si>
    <t>Teljesítés 12.31 összesen</t>
  </si>
  <si>
    <t>Teljesítés 12.31. összesen</t>
  </si>
  <si>
    <t>Közösségi támogatások</t>
  </si>
  <si>
    <t>I. Sporttámogatás Berhida működési célú</t>
  </si>
  <si>
    <t>teljesítés 12.31</t>
  </si>
  <si>
    <t xml:space="preserve">Peremartoni Sport Club Berhida </t>
  </si>
  <si>
    <t>Berhida Lovasok KSE</t>
  </si>
  <si>
    <t xml:space="preserve"> Pearl Dance R.S.E.</t>
  </si>
  <si>
    <t xml:space="preserve">              KID Rock and Roll sportegyesület</t>
  </si>
  <si>
    <t>Összesen sporttám</t>
  </si>
  <si>
    <t>II. Közösségi támogatás  működési célú</t>
  </si>
  <si>
    <t>1.) Öregdiákok az Ady Iskola jövőjéért</t>
  </si>
  <si>
    <t xml:space="preserve">2.) Peremartonért Egyesület </t>
  </si>
  <si>
    <t>Összes közösségi tám</t>
  </si>
  <si>
    <t>Felhalmozási célú támogatás</t>
  </si>
  <si>
    <t>Felhalmozási célú támogatás összesen</t>
  </si>
  <si>
    <t>1.) Kultúrház keretében szakkörök</t>
  </si>
  <si>
    <t xml:space="preserve">      Kertbarát Kör</t>
  </si>
  <si>
    <t xml:space="preserve">   Berhida Táncegyüttes</t>
  </si>
  <si>
    <t>2.) Műv.Ház keretében</t>
  </si>
  <si>
    <t xml:space="preserve">     Őszi Napfény Nyugdíjas Klub   </t>
  </si>
  <si>
    <t>Pere-Rúzs Tánccsoport</t>
  </si>
  <si>
    <t>Rokolya</t>
  </si>
  <si>
    <t xml:space="preserve">      PERSZE színjátszó</t>
  </si>
  <si>
    <t>Szakkörök összesen</t>
  </si>
  <si>
    <t>11/A - A helyi önkormányzatok legfeljebb kettő évig felhasználható támogatásainak elszámolása</t>
  </si>
  <si>
    <t>Megnevezés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</si>
  <si>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</si>
  <si>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</si>
  <si>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</si>
  <si>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</si>
  <si>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01</t>
  </si>
  <si>
    <t>02</t>
  </si>
  <si>
    <t>04</t>
  </si>
  <si>
    <t>20</t>
  </si>
  <si>
    <t>21</t>
  </si>
  <si>
    <t>25</t>
  </si>
  <si>
    <t>28</t>
  </si>
  <si>
    <t>29</t>
  </si>
  <si>
    <t>31</t>
  </si>
  <si>
    <t>33</t>
  </si>
  <si>
    <t>34</t>
  </si>
  <si>
    <t>11/C - Az önkormányzatok általános, köznevelési, szociális, gyermekjóléti és gyermekétkeztetési feladataihoz kapcsolódó támogatások elszámolása</t>
  </si>
  <si>
    <t>Költségvetési törvény szerint igényelt támogatás</t>
  </si>
  <si>
    <t>Támogatás évközi változása - Május 15.</t>
  </si>
  <si>
    <t>Támogatás évközi változása - Október 5.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</si>
  <si>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</si>
  <si>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</si>
  <si>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</si>
  <si>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 (6. és 8. oszlop közül a kisebb érték)</t>
  </si>
  <si>
    <t>Többlettámogatás (ha a 7-6+9 &gt;0, akkor 7-6+9; egyébként 0)</t>
  </si>
  <si>
    <t>Visszafizetési kötelezettség (ha a 7-6+9 &lt;0, akkor 7-6+9 abszolútértéke; egyébként 0)</t>
  </si>
  <si>
    <t>03</t>
  </si>
  <si>
    <t>05</t>
  </si>
  <si>
    <t>06</t>
  </si>
  <si>
    <t>07</t>
  </si>
  <si>
    <t>08</t>
  </si>
  <si>
    <t>10</t>
  </si>
  <si>
    <t>11</t>
  </si>
  <si>
    <t>12</t>
  </si>
  <si>
    <t>Összeg</t>
  </si>
  <si>
    <t>09</t>
  </si>
  <si>
    <t>13</t>
  </si>
  <si>
    <t>14</t>
  </si>
  <si>
    <t>15</t>
  </si>
  <si>
    <t>16</t>
  </si>
  <si>
    <t>17</t>
  </si>
  <si>
    <t>11/L - A helyi önkormányzatok visszafizetési kötelezettsége, pótlólagos támogatása (Ávr. 111. §), és  a jogtalan igénybevétele után fizetendő ügyleti kamata (Ávr. 112. §)</t>
  </si>
  <si>
    <t>Ávr. 111. § a) szerinti valamennyi támogatás pótlólagos összege</t>
  </si>
  <si>
    <t>23</t>
  </si>
  <si>
    <t>24</t>
  </si>
  <si>
    <t>26</t>
  </si>
  <si>
    <t>27</t>
  </si>
  <si>
    <t>11/H - Kettő évnél hosszabb felhasználási idejű támogatások elszámolása</t>
  </si>
  <si>
    <t>Az éves központi költségvetésből támogatásként rendelkezésre bocsátott összeg</t>
  </si>
  <si>
    <t>Önkormányzat által visszafizetett támogatás</t>
  </si>
  <si>
    <t>3. melléklet II.3. Önkormányzati étkeztetési fejlesztések támogatása (2018. évi beszámoló 11/A. űrlap 41. sor 3. oszlop adata)</t>
  </si>
  <si>
    <t>43</t>
  </si>
  <si>
    <t>2018. évi 56. cím Egyes Települési Önkormányzatok feladatainak támogatása (2018. évi beszámoló 11/A. űrlap 98. sor)</t>
  </si>
  <si>
    <t>49</t>
  </si>
  <si>
    <t>3. melléklet II.4.a) Közművelődési érdekeltségnövelő támogatás (2019. évi beszámoló 11/A. űrlap 41.sor)</t>
  </si>
  <si>
    <t>79</t>
  </si>
  <si>
    <t>30. cím Egyes önkormányzatok feladatainak támogatása (2019. évi beszámoló 11/A. űrlap 85. sor 3.oszlop adata)</t>
  </si>
  <si>
    <t>101</t>
  </si>
  <si>
    <t>07/A - Maradványkimutatás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</si>
  <si>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</si>
  <si>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</si>
  <si>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</si>
  <si>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</si>
  <si>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</si>
  <si>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</si>
  <si>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</si>
  <si>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</si>
  <si>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</si>
  <si>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</si>
  <si>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12/A - Mérleg</t>
  </si>
  <si>
    <t>Előző időszak</t>
  </si>
  <si>
    <t>Módosítások (+/-)</t>
  </si>
  <si>
    <t>Tárgyi időszak</t>
  </si>
  <si>
    <t>A/I/1 Vagyoni értékű jogok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</si>
  <si>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</si>
  <si>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</si>
  <si>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</si>
  <si>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</si>
  <si>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</si>
  <si>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A/III/1b - ebből: tartós részesedések nem pénzügyi vállalkozásban</t>
  </si>
  <si>
    <t>18</t>
  </si>
  <si>
    <t>A/III Befektetett pénzügyi eszközök (=A/III/1+A/III/2+A/III/3)</t>
  </si>
  <si>
    <t>22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</si>
  <si>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</si>
  <si>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</si>
  <si>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</si>
  <si>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</si>
  <si>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</si>
  <si>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</si>
  <si>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</si>
  <si>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</si>
  <si>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</si>
  <si>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</si>
  <si>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</si>
  <si>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C/III/1 Kincstáron kívüli forintszámlák</t>
  </si>
  <si>
    <t>C/III/2 Kincstárban vezetett forintszámlák</t>
  </si>
  <si>
    <t>53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</si>
  <si>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</si>
  <si>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</si>
  <si>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</si>
  <si>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</si>
  <si>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</si>
  <si>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</si>
  <si>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</si>
  <si>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</si>
  <si>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</si>
  <si>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</si>
  <si>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</si>
  <si>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</si>
  <si>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</si>
  <si>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</si>
  <si>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</si>
  <si>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</si>
  <si>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</si>
  <si>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</si>
  <si>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D/I/4i - ebből: költségvetési évben esedékes követelések egyéb működési bevételekre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</si>
  <si>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</si>
  <si>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</si>
  <si>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</si>
  <si>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</si>
  <si>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D/III/1 Adott előlegek (=D/III/1a+…+D/III/1f)</t>
  </si>
  <si>
    <t>D/III/1b - ebből: beruházásokra, felújításokra adott előlegek</t>
  </si>
  <si>
    <t>D/III/1f - ebből: túlfizetések, téves és visszajáró kifizetések</t>
  </si>
  <si>
    <t>152</t>
  </si>
  <si>
    <t>D/III/4 Forgótőke elszámolása</t>
  </si>
  <si>
    <t>D/III/5 Vagyonkezelésbe adott eszközökkel kapcsolatos visszapótlási követelés elszámolása</t>
  </si>
  <si>
    <t>155</t>
  </si>
  <si>
    <t>D/III/7 Folyósított, megelőlegezett társadalombiztosítási és családtámogatási ellátások elszámolása</t>
  </si>
  <si>
    <t>158</t>
  </si>
  <si>
    <t>D/III Követelés jellegű sajátos elszámolások (=D/III/1+…+D/III/9)</t>
  </si>
  <si>
    <t>D) KÖVETELÉSEK  (=D/I+D/II+D/III)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</si>
  <si>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</si>
  <si>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</si>
  <si>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</si>
  <si>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</si>
  <si>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164</t>
  </si>
  <si>
    <t>E/I Előzetesen felszámított általános forgalmi adó elszámolása (=E/I/1+…+E/I/4)</t>
  </si>
  <si>
    <t>E/II/2 Más fizetendő általános forgalmi adó</t>
  </si>
  <si>
    <t>167</t>
  </si>
  <si>
    <t>E/II Fizetendő általános forgalmi adó elszámolása (=E/II/1+E/II/2)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</si>
  <si>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</si>
  <si>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</si>
  <si>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</si>
  <si>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</si>
  <si>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</si>
  <si>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</si>
  <si>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</si>
  <si>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</si>
  <si>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</si>
  <si>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</si>
  <si>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</si>
  <si>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</si>
  <si>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</si>
  <si>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</si>
  <si>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</si>
  <si>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</si>
  <si>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</si>
  <si>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</si>
  <si>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</si>
  <si>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184</t>
  </si>
  <si>
    <t>H/I/1 Költségvetési évben esedékes kötelezettségek személyi juttatásokra</t>
  </si>
  <si>
    <t>185</t>
  </si>
  <si>
    <t>H/I/2 Költségvetési évben esedékes kötelezettségek munkaadókat terhelő járulékokra és szociális hozzájárulási adóra</t>
  </si>
  <si>
    <t>186</t>
  </si>
  <si>
    <t>H/I/3 Költségvetési évben esedékes kötelezettségek dologi kiadásokra</t>
  </si>
  <si>
    <t>191</t>
  </si>
  <si>
    <t>H/I/6 Költségvetési évben esedékes kötelezettségek beruházásokra</t>
  </si>
  <si>
    <t>192</t>
  </si>
  <si>
    <t>H/I/7 Költségvetési évben esedékes kötelezettségek felújításokra</t>
  </si>
  <si>
    <t>H/I Költségvetési évben esedékes kötelezettségek (=H/I/1+…+H/I/9)</t>
  </si>
  <si>
    <t>212</t>
  </si>
  <si>
    <t>H/II/3 Költségvetési évet követően esedékes kötelezettségek dologi kiadásokra</t>
  </si>
  <si>
    <t>219</t>
  </si>
  <si>
    <t>H/II/8 Költségvetési évet követően esedékes kötelezettségek egyéb felhalmozási célú kiadásokra (&gt;=H/II/8a+H/II/8b)</t>
  </si>
  <si>
    <t>222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</si>
  <si>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</si>
  <si>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</si>
  <si>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</si>
  <si>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</si>
  <si>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236</t>
  </si>
  <si>
    <t>H/III/3 Más szervezetet megillető bevételek elszámolása</t>
  </si>
  <si>
    <t>H/III/8 Letétre, megőrzésre, fedezetkezelésre átvett pénzeszközök, biztosítékok</t>
  </si>
  <si>
    <t>243</t>
  </si>
  <si>
    <t>H/III Kötelezettség jellegű sajátos elszámolások (=H/III/1+…+H/III/10)</t>
  </si>
  <si>
    <t>H) KÖTELEZETTSÉGEK (=H/I+H/II+H/III)</t>
  </si>
  <si>
    <t>246</t>
  </si>
  <si>
    <t>J/1 Eredményszemléletű bevételek passzív időbeli elhatárolása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</si>
  <si>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</si>
  <si>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</si>
  <si>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</si>
  <si>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</si>
  <si>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</si>
  <si>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13/A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</si>
  <si>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</si>
  <si>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</si>
  <si>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</si>
  <si>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</si>
  <si>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</si>
  <si>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</si>
  <si>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</si>
  <si>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</si>
  <si>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</si>
  <si>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</si>
  <si>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</si>
  <si>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</si>
  <si>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</si>
  <si>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</si>
  <si>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19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</si>
  <si>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</si>
  <si>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</si>
  <si>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</si>
  <si>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</si>
  <si>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</si>
  <si>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</si>
  <si>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</si>
  <si>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</si>
  <si>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</si>
  <si>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B)  PÉNZÜGYI MŰVELETEK EREDMÉNYE (=VIII-IX)</t>
  </si>
  <si>
    <t>44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</si>
  <si>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</si>
  <si>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</si>
  <si>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</si>
  <si>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</si>
  <si>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</si>
  <si>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</si>
  <si>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</si>
  <si>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</si>
  <si>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</si>
  <si>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</si>
  <si>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</si>
  <si>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</si>
  <si>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</si>
  <si>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</si>
  <si>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Egyéb növekedés</t>
  </si>
  <si>
    <t>Összes növekedés  (=02+…+07)</t>
  </si>
  <si>
    <t>Értékesítés</t>
  </si>
  <si>
    <t>Hiány, selejtezés, megsemmisülés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</si>
  <si>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</si>
  <si>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</si>
  <si>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</si>
  <si>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</si>
  <si>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</si>
  <si>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</si>
  <si>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</si>
  <si>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</si>
  <si>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</si>
  <si>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</si>
  <si>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16/A - Az eszközök értékvesztésének alakulása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</si>
  <si>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</si>
  <si>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</si>
  <si>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</si>
  <si>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</si>
  <si>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</si>
  <si>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</si>
  <si>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Adott előlegek</t>
  </si>
  <si>
    <t>Tartós részesedések</t>
  </si>
  <si>
    <t>Készletek</t>
  </si>
  <si>
    <t>Kincstáron kívüli forintszámlák</t>
  </si>
  <si>
    <t>Követelések a követelés jellegű sajátos elszámolások kivételével</t>
  </si>
  <si>
    <t>Összesen (=01+…+10)</t>
  </si>
  <si>
    <t>Berhida Város Önkormányzat</t>
  </si>
  <si>
    <t>Pénzeszközök változása</t>
  </si>
  <si>
    <t>Összeg  (  Ft )</t>
  </si>
  <si>
    <t>- Forintban vezetett költségvetési pénzforgalmi számlák egyenlege (Előirányzat-felhasználási keretszámlák egyenlege)</t>
  </si>
  <si>
    <t>kincstárnál vezetett forint számla</t>
  </si>
  <si>
    <t>- Forintpénztárak és betétkönyvek egyenlege</t>
  </si>
  <si>
    <t xml:space="preserve">    Idegen pénzeszközök</t>
  </si>
  <si>
    <t xml:space="preserve">Pénzkészlet összesen </t>
  </si>
  <si>
    <t>Pénzkészlet t.idősz végén összesen:</t>
  </si>
  <si>
    <t>2021 mód. Előirányz.</t>
  </si>
  <si>
    <t>Mód. Előirányzat</t>
  </si>
  <si>
    <t>K01 - Önkormányzati (irányító szervi) konszolidált beszámoló - K1-K8. Költségvetési kiadások</t>
  </si>
  <si>
    <t>Konszolidálás előtti összeg</t>
  </si>
  <si>
    <t>Konszolidálás</t>
  </si>
  <si>
    <t>Konszolidált összeg</t>
  </si>
  <si>
    <t>Törvény szerinti illetmények, munkabérek (K1101)</t>
  </si>
  <si>
    <t>Normatív jutalmak (K1102)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</si>
  <si>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</si>
  <si>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</si>
  <si>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</si>
  <si>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</si>
  <si>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Szociális támogatások (K1112)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</si>
  <si>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</si>
  <si>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</si>
  <si>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</si>
  <si>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</si>
  <si>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</si>
  <si>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</si>
  <si>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</si>
  <si>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</si>
  <si>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rehabilitációs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</si>
  <si>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</si>
  <si>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</si>
  <si>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</si>
  <si>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</si>
  <si>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</si>
  <si>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</si>
  <si>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</si>
  <si>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</si>
  <si>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</si>
  <si>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</si>
  <si>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</si>
  <si>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</si>
  <si>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</si>
  <si>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</si>
  <si>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39</t>
  </si>
  <si>
    <t>Karbantartási, kisjavítási szolgáltatások (K334)</t>
  </si>
  <si>
    <t>40</t>
  </si>
  <si>
    <t>41</t>
  </si>
  <si>
    <t>ebből: államháztartáson belül (K335)</t>
  </si>
  <si>
    <t>42</t>
  </si>
  <si>
    <t>Egyéb szolgáltatások (&gt;=44) (K337)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</si>
  <si>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</si>
  <si>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</si>
  <si>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</si>
  <si>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</si>
  <si>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</si>
  <si>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Reklám- és propagandakiadások (K342)</t>
  </si>
  <si>
    <t>48</t>
  </si>
  <si>
    <t>Kiküldetések, reklám- és propagandakiadások (=46+47) (K34)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</si>
  <si>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</si>
  <si>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</si>
  <si>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</si>
  <si>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</si>
  <si>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</si>
  <si>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</si>
  <si>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</si>
  <si>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100</t>
  </si>
  <si>
    <t>116</t>
  </si>
  <si>
    <t>ebből: köztemetés [Szoctv. 48.§] (K48)</t>
  </si>
  <si>
    <t>117</t>
  </si>
  <si>
    <t>ebből: települési támogatás [Szoctv. 45. §], (K48)</t>
  </si>
  <si>
    <t>120</t>
  </si>
  <si>
    <t>Ellátottak pénzbeli juttatásai (=61+62+73+74+85+94+97+100) (K4)</t>
  </si>
  <si>
    <t>150</t>
  </si>
  <si>
    <t>Egyéb működési célú támogatások államháztartáson belülre (=151+…+160) (K506)</t>
  </si>
  <si>
    <t>151</t>
  </si>
  <si>
    <t>ebből: központi költségvetési szervek (K506)</t>
  </si>
  <si>
    <t>ebből: társulások és költségvetési szerveik (K506)</t>
  </si>
  <si>
    <t>Egyéb működési célú támogatások államháztartáson kívülre (=179+…+188) (K512)</t>
  </si>
  <si>
    <t>ebből: egyházi jogi személyek (K512)</t>
  </si>
  <si>
    <t>181</t>
  </si>
  <si>
    <t>ebből: egyéb civil szervezetek (K512)</t>
  </si>
  <si>
    <t>ebből: háztartások (K512)</t>
  </si>
  <si>
    <t>ebből: egyéb vállalkozások (K512)</t>
  </si>
  <si>
    <t>190</t>
  </si>
  <si>
    <t>Egyéb működési célú kiadások (=121+126+127+128+139+150+161+163+175+176+177+178+189) (K5)</t>
  </si>
  <si>
    <t>Immateriális javak beszerzése, létesítése (K61)</t>
  </si>
  <si>
    <t>194</t>
  </si>
  <si>
    <t>Informatikai eszközök beszerzése, létesítése (K63)</t>
  </si>
  <si>
    <t>195</t>
  </si>
  <si>
    <t>Egyéb tárgyi eszközök beszerzése, létesítése (K64)</t>
  </si>
  <si>
    <t>198</t>
  </si>
  <si>
    <t>Beruházási célú előzetesen felszámított általános forgalmi adó (K67)</t>
  </si>
  <si>
    <t>199</t>
  </si>
  <si>
    <t>200</t>
  </si>
  <si>
    <t>Ingatlanok felújítása (K71)</t>
  </si>
  <si>
    <t>201</t>
  </si>
  <si>
    <t>Informatikai eszközök felújítása (K72)</t>
  </si>
  <si>
    <t>203</t>
  </si>
  <si>
    <t>Felújítási célú előzetesen felszámított általános forgalmi adó (K74)</t>
  </si>
  <si>
    <t>204</t>
  </si>
  <si>
    <t>ebből: társulások és költségvetési szerveik (K84)</t>
  </si>
  <si>
    <t>ebből: egyéb civil szervezetek (K89)</t>
  </si>
  <si>
    <t>K02 - Önkormányzati (irányító szervi) konszolidált beszámoló - B1-B7.  költségvetési bevételek</t>
  </si>
  <si>
    <t>Helyi önkormányzatok működésének általános támogatása (B111)</t>
  </si>
  <si>
    <t>Települési önkormányzatok egyes szociális és gyermekjóléti feladatainak támogatása (B1131)</t>
  </si>
  <si>
    <t>Önkormányzatok működési támogatásai (=01+02+05+06+07+08) (B11)</t>
  </si>
  <si>
    <t>Egyéb működési célú támogatások bevételei államháztartáson belülről (=35+…+44) (B16)</t>
  </si>
  <si>
    <t>ebből: központi kezelésű előirányzatok (B16)</t>
  </si>
  <si>
    <t>ebből: társadalombiztosítás pénzügyi alapjai (B16)</t>
  </si>
  <si>
    <t>ebből: elkülönített állami pénzalapok (B16)</t>
  </si>
  <si>
    <t>Működési célú támogatások államháztartáson belülről (=09+...+12+23+34) (B1)</t>
  </si>
  <si>
    <t>Egyéb felhalmozási célú támogatások bevételei államháztartáson belülről (=71+…+80) (B25)</t>
  </si>
  <si>
    <t>81</t>
  </si>
  <si>
    <t>Felhalmozási célú támogatások államháztartáson belülről (=46+47+48+59+70) (B2)</t>
  </si>
  <si>
    <t>109</t>
  </si>
  <si>
    <t>Vagyoni tipusú adók (=110+…+115) (B34)</t>
  </si>
  <si>
    <t>110</t>
  </si>
  <si>
    <t>111</t>
  </si>
  <si>
    <t>ebből: magánszemélyek kommunális adója (B34)</t>
  </si>
  <si>
    <t>Értékesítési és forgalmi adók (=117+…+136) (B351)</t>
  </si>
  <si>
    <t>123</t>
  </si>
  <si>
    <t>ebből: állandó jelleggel végzett iparűzési tevékenység után fizetett helyi iparűzési adó (B351)</t>
  </si>
  <si>
    <t>165</t>
  </si>
  <si>
    <t>Egyéb közhatalmi bevételek (&gt;=166+…+183) (B36)</t>
  </si>
  <si>
    <t>ebből: egyéb bírság (B36)</t>
  </si>
  <si>
    <t>ebből: önkormányzat által beszedett talajterhelési díj (B36)</t>
  </si>
  <si>
    <t>Készletértékesítés ellenértéke (B401)</t>
  </si>
  <si>
    <t>Szolgáltatások ellenértéke (&gt;=187+188) (B402)</t>
  </si>
  <si>
    <t>187</t>
  </si>
  <si>
    <t>ebből:tárgyi eszközök bérbeadásából származó bevétel (B402)</t>
  </si>
  <si>
    <t>189</t>
  </si>
  <si>
    <t>ebből: államháztartáson belül (B403)</t>
  </si>
  <si>
    <t>Tulajdonosi bevételek (&gt;=192+…+197) (B404)</t>
  </si>
  <si>
    <t>ebből: önkormányzati vagyon vagyonkezelésbe adásából származó bevétel (B404)</t>
  </si>
  <si>
    <t>Ellátási díjak (B405)</t>
  </si>
  <si>
    <t>Kiszámlázott általános forgalmi adó (B406)</t>
  </si>
  <si>
    <t>Általános forgalmi adó visszatérítése (B407)</t>
  </si>
  <si>
    <t>Kamatbevételek és más nyereségjellegű bevételek (=201+204) (B408)</t>
  </si>
  <si>
    <t>216</t>
  </si>
  <si>
    <t>Biztosító által fizetett kártérítés (B410)</t>
  </si>
  <si>
    <t>217</t>
  </si>
  <si>
    <t>Egyéb működési bevételek (&gt;=218+219) (B411)</t>
  </si>
  <si>
    <t>ebből: kiadások visszatérítései (B411)</t>
  </si>
  <si>
    <t>220</t>
  </si>
  <si>
    <t>223</t>
  </si>
  <si>
    <t>Ingatlanok értékesítése (&gt;=224) (B52)</t>
  </si>
  <si>
    <t>225</t>
  </si>
  <si>
    <t>Egyéb tárgyi eszközök értékesítése (B53)</t>
  </si>
  <si>
    <t>247</t>
  </si>
  <si>
    <t>261</t>
  </si>
  <si>
    <t>269</t>
  </si>
  <si>
    <t>K03 - Önkormányzati (irányító szervi) konszolidált beszámoló - K9. Finanszírozási kiadások</t>
  </si>
  <si>
    <t>K04 - Önkormányzati (irányító szervi) konszolidált beszámoló -  B8. Finanszírozási bevételek</t>
  </si>
  <si>
    <t>Előző év költségvetési maradványának igénybevétele (B8131)</t>
  </si>
  <si>
    <t>Központi, irányító szervi támogatás (B816)</t>
  </si>
  <si>
    <t>K12 - Önkormányzati (irányító szervi) konszolidált beszámoló - Konszolidált mérleg</t>
  </si>
  <si>
    <t>C/III-IV. Forintszámlák és Devizaszámlák (=C/III/1+C/III/2+CIV/1+C/IV/2)</t>
  </si>
  <si>
    <t>E) EGYÉB SAJÁTOS ELSZÁMOLÁSOK (=E/I+…+E/II)</t>
  </si>
  <si>
    <t>G/I-III Nemzeti vagyon és egyéb eszközök induláskori értéke és változásai</t>
  </si>
  <si>
    <t>30</t>
  </si>
  <si>
    <t>K13 - Önkormányzati (irányító szervi) konszolidált beszámoló - Konszolidált eredménykimutatás</t>
  </si>
  <si>
    <t>C) MÉRLEG SZERINTI EREDMÉNY (=±A±B)</t>
  </si>
  <si>
    <t>Tárgyév</t>
  </si>
  <si>
    <t>Index (%)</t>
  </si>
  <si>
    <t>1</t>
  </si>
  <si>
    <t>2</t>
  </si>
  <si>
    <t>4</t>
  </si>
  <si>
    <t>5</t>
  </si>
  <si>
    <t>ESZKÖZÖK</t>
  </si>
  <si>
    <t xml:space="preserve"> </t>
  </si>
  <si>
    <t>A/ NEMZETI VAGYONBA TARTOZÓ BEFEKTETETT ESZKÖZÖK</t>
  </si>
  <si>
    <t>3 596 561 717</t>
  </si>
  <si>
    <t>I. IMMATERIÁLIS JAVAK</t>
  </si>
  <si>
    <t>A/I</t>
  </si>
  <si>
    <t>2 018 093</t>
  </si>
  <si>
    <t>1. Vagyoni értékű jogok</t>
  </si>
  <si>
    <t>A/I/1</t>
  </si>
  <si>
    <t>a) Forgalomképtelen törzsvagyon</t>
  </si>
  <si>
    <t>A/I/1/a</t>
  </si>
  <si>
    <t/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</si>
  <si>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</si>
  <si>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</si>
  <si>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</si>
  <si>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</si>
  <si>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</si>
  <si>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</si>
  <si>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</si>
  <si>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</si>
  <si>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</si>
  <si>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</si>
  <si>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</si>
  <si>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</si>
  <si>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</si>
  <si>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</si>
  <si>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</si>
  <si>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</si>
  <si>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</si>
  <si>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</si>
  <si>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</si>
  <si>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</si>
  <si>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2 232 331 230</t>
  </si>
  <si>
    <t>1. Ingatlanok és kapcsolódó vagyoni értékű jogok</t>
  </si>
  <si>
    <t>A/II/1</t>
  </si>
  <si>
    <t>1 896 721 559</t>
  </si>
  <si>
    <t>A/II/1/a</t>
  </si>
  <si>
    <t>A/II/1/b</t>
  </si>
  <si>
    <t>A/II/1/c</t>
  </si>
  <si>
    <t>A/II/1/d</t>
  </si>
  <si>
    <t>2. Gépek, berendezések, felszerelések, járművek</t>
  </si>
  <si>
    <t>A/II/2</t>
  </si>
  <si>
    <t>48 876 826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</si>
  <si>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</si>
  <si>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</si>
  <si>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</si>
  <si>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</si>
  <si>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</si>
  <si>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</si>
  <si>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</si>
  <si>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</si>
  <si>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</si>
  <si>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</si>
  <si>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</si>
  <si>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</si>
  <si>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286 732 845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</si>
  <si>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</si>
  <si>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</si>
  <si>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</si>
  <si>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</si>
  <si>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</si>
  <si>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</si>
  <si>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</si>
  <si>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</si>
  <si>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</si>
  <si>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</si>
  <si>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</si>
  <si>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</si>
  <si>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11 150 000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</si>
  <si>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</si>
  <si>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</si>
  <si>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</si>
  <si>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</si>
  <si>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</si>
  <si>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</si>
  <si>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</si>
  <si>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</si>
  <si>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</si>
  <si>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</si>
  <si>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</si>
  <si>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</si>
  <si>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</si>
  <si>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</si>
  <si>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</si>
  <si>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</si>
  <si>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</si>
  <si>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</si>
  <si>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</si>
  <si>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</si>
  <si>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1 351 062 394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</si>
  <si>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</si>
  <si>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</si>
  <si>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</si>
  <si>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</si>
  <si>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</si>
  <si>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</si>
  <si>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</si>
  <si>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</si>
  <si>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</si>
  <si>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</si>
  <si>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</si>
  <si>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</si>
  <si>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</si>
  <si>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958 176</t>
  </si>
  <si>
    <t>I. Készletek</t>
  </si>
  <si>
    <t>B/I</t>
  </si>
  <si>
    <t>II. Értékpapírok</t>
  </si>
  <si>
    <t>B/II</t>
  </si>
  <si>
    <t>C/ PÉNZESZKÖZÖK</t>
  </si>
  <si>
    <t>787 670 603</t>
  </si>
  <si>
    <t>I. Lekötött bankbetétek</t>
  </si>
  <si>
    <t>C/I</t>
  </si>
  <si>
    <t>II. Pénztárak, csekkek, betétkönyvek</t>
  </si>
  <si>
    <t>C/II</t>
  </si>
  <si>
    <t>169 275</t>
  </si>
  <si>
    <t>III. Forintszámlák</t>
  </si>
  <si>
    <t>C/III</t>
  </si>
  <si>
    <t>787 501 328</t>
  </si>
  <si>
    <t>IV. Devizaszámlák</t>
  </si>
  <si>
    <t>C/IV</t>
  </si>
  <si>
    <t>D/ KÖVETELÉSEK</t>
  </si>
  <si>
    <t>725 582 420</t>
  </si>
  <si>
    <t>I. Költségvetési évben esedékes követelések</t>
  </si>
  <si>
    <t>D/I</t>
  </si>
  <si>
    <t>26 647 720</t>
  </si>
  <si>
    <t>II. Költségvetési évet követően esedékes követelések</t>
  </si>
  <si>
    <t>D/II</t>
  </si>
  <si>
    <t>III. Követelés jellegű sajátos elszámolások</t>
  </si>
  <si>
    <t>D/III</t>
  </si>
  <si>
    <t>698 934 700</t>
  </si>
  <si>
    <t>E/ EGYÉB SAJÁTOS ESZKÖZOLDALI ELSZÁMOLÁSOK</t>
  </si>
  <si>
    <t>24 903 127</t>
  </si>
  <si>
    <t>F/ AKTÍV IDŐBELI ELHATÁROLÁSOK</t>
  </si>
  <si>
    <t>14 211 029</t>
  </si>
  <si>
    <t>ESZKÖZÖK ÖSSZESEN</t>
  </si>
  <si>
    <t>A+..+F</t>
  </si>
  <si>
    <t>5 149 887 072</t>
  </si>
  <si>
    <t>FORRÁSOK</t>
  </si>
  <si>
    <t>G/ SAJÁT TŐKE</t>
  </si>
  <si>
    <t>3 524 019 338</t>
  </si>
  <si>
    <t>I. Nemzeti vagyon induláskori értéke</t>
  </si>
  <si>
    <t>G/I</t>
  </si>
  <si>
    <t>2 828 232 187</t>
  </si>
  <si>
    <t>II. Nemzeti vagyon változásai</t>
  </si>
  <si>
    <t>G/II</t>
  </si>
  <si>
    <t>405 981 588</t>
  </si>
  <si>
    <t>III. Egyéb eszközök induláskori értéke és változásai</t>
  </si>
  <si>
    <t>G/III</t>
  </si>
  <si>
    <t>216 457 125</t>
  </si>
  <si>
    <t>IV. Felhalmozott eredmény</t>
  </si>
  <si>
    <t>G/IV</t>
  </si>
  <si>
    <t>229 354 444</t>
  </si>
  <si>
    <t>V. Eszközök értékhelyesbítésének forrása</t>
  </si>
  <si>
    <t>G/V</t>
  </si>
  <si>
    <t>VI. Mérleg szerinti eredmény</t>
  </si>
  <si>
    <t>G/VI</t>
  </si>
  <si>
    <t>-156 006 006</t>
  </si>
  <si>
    <t>H/ KÖTELEZETTSÉGEK</t>
  </si>
  <si>
    <t>60 736 152</t>
  </si>
  <si>
    <t>I. Költségvetési évben esedékes kötelezettségek</t>
  </si>
  <si>
    <t>H/I</t>
  </si>
  <si>
    <t>2 770 533</t>
  </si>
  <si>
    <t>II. Költségvetési évet követően esedékes kötelezettségek</t>
  </si>
  <si>
    <t>H/II</t>
  </si>
  <si>
    <t>35 249 063</t>
  </si>
  <si>
    <t>III. Kötelezettség jellegű sajátos elszámolások</t>
  </si>
  <si>
    <t>H/III</t>
  </si>
  <si>
    <t>22 716 556</t>
  </si>
  <si>
    <t>I/ KINCSTÁRI SZÁMLAVEZETÉSSEL KAPCSOLATOS ELSZÁMOLÁSOK</t>
  </si>
  <si>
    <t>J/ PASSZÍV IDŐBELI ELHATÁROLÁSOK (=K/1+K/2+K/3)</t>
  </si>
  <si>
    <t>1 565 131 582</t>
  </si>
  <si>
    <t>FORRÁSOK ÖSSZESEN</t>
  </si>
  <si>
    <t>G+...+J</t>
  </si>
  <si>
    <t>MÉRLEGEN KÍVÜLI TÉTELEK</t>
  </si>
  <si>
    <t>"0"-ra írt eszközök</t>
  </si>
  <si>
    <t>L/1</t>
  </si>
  <si>
    <t>235 523 092</t>
  </si>
  <si>
    <t>Használatban lévő kisértékű immateriális javak, tárgyi eszközök</t>
  </si>
  <si>
    <t>L/2</t>
  </si>
  <si>
    <t>50 544 271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</si>
  <si>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</si>
  <si>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</si>
  <si>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</si>
  <si>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</si>
  <si>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264 720 218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</si>
  <si>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</si>
  <si>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</si>
  <si>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</si>
  <si>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</si>
  <si>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-8 310 235</t>
  </si>
  <si>
    <t>Függő kötelezettségek</t>
  </si>
  <si>
    <t>L/7</t>
  </si>
  <si>
    <t>402 483 205</t>
  </si>
  <si>
    <t>Biztos (jövőbeni) követelések</t>
  </si>
  <si>
    <t>L/8</t>
  </si>
  <si>
    <t>2018093</t>
  </si>
  <si>
    <t>48876826</t>
  </si>
  <si>
    <t>3.) Berhida Városi Polgárőrség Egyesület</t>
  </si>
  <si>
    <t>Elszámolt</t>
  </si>
  <si>
    <t>Összevont Népdalkör</t>
  </si>
  <si>
    <t>Hangár 21</t>
  </si>
  <si>
    <t>Arany János ösztöndíj, oktatási int. részv. t.</t>
  </si>
  <si>
    <t>személyi jellegű kieg.</t>
  </si>
  <si>
    <t>szakmai szolgáltatás + áfa</t>
  </si>
  <si>
    <t>rehabilitációs járulék</t>
  </si>
  <si>
    <t>központi, elszámolási feladat</t>
  </si>
  <si>
    <t>Teljesítés 12.31.</t>
  </si>
  <si>
    <t>930049373</t>
  </si>
  <si>
    <t>814860563</t>
  </si>
  <si>
    <t>151811623</t>
  </si>
  <si>
    <t>ÖNK védőnői szolg. Informatikai eszköz felújítás</t>
  </si>
  <si>
    <t>ÖNK hivatal épületében ajtócsere</t>
  </si>
  <si>
    <t>Műv.ház informatikai eszköz, imm. Jav</t>
  </si>
  <si>
    <t xml:space="preserve">ÖNK. Védőnői szolg. Informatikai eszköz </t>
  </si>
  <si>
    <t>Módosított előirányzat</t>
  </si>
  <si>
    <t>ebből: fejezeti kezelésű  B16</t>
  </si>
  <si>
    <t>ebből: egyéb központi felhalmozási c tám B 21</t>
  </si>
  <si>
    <t>2021. költségvetés</t>
  </si>
  <si>
    <t>ÖNK szennyvízakna felújítások</t>
  </si>
  <si>
    <t>ÖNK szaghatáskezelési és kiviteli terv Kiskovácsi-Küngös-Csajág</t>
  </si>
  <si>
    <t>ÖNK Művelődési Ház ablakcsere és homlokzat hőszigetelés</t>
  </si>
  <si>
    <t>ÖNK járdafelújítási BM pályázat (Rózsafa, Platánfa, Dózsa Gy.)</t>
  </si>
  <si>
    <t xml:space="preserve">ÖNK Művelődési ház lapostető szigetelés felúj             </t>
  </si>
  <si>
    <t xml:space="preserve">ÖNK „parksörözö”Pgytp lapostető szigetelés                </t>
  </si>
  <si>
    <t xml:space="preserve">ÖNK Árpád köz 3. nappali ellátás kial. épület felúj.      </t>
  </si>
  <si>
    <t>ÖNK Ady E. Általános Isk. tetőfelújítás</t>
  </si>
  <si>
    <t>Elvonások és befizetések  (K502)</t>
  </si>
  <si>
    <t>9.a  melléklet a 5/2021.(II.25.) rendelethez</t>
  </si>
  <si>
    <t>9. b  melléklet a 5/2021.(II.25.) rendelethez</t>
  </si>
  <si>
    <t>9. c  melléklet a 5/2021.(II.25.) rendelethez</t>
  </si>
  <si>
    <t>adóerőképesség</t>
  </si>
  <si>
    <t>2021 tényl</t>
  </si>
  <si>
    <t>Eredeti összesen</t>
  </si>
  <si>
    <t>3.) Gyermekétkeztetés támogatás</t>
  </si>
  <si>
    <t>4. Települési önkormányzat szociális és gyermekjóléti támogatása</t>
  </si>
  <si>
    <t>Tel önk szociális és gyermekjól.feladatainak egyéb tám.</t>
  </si>
  <si>
    <t>Bölcsődei bér tám felsőfokú</t>
  </si>
  <si>
    <t>Bölcsődei ellátás bértámogatás középfokú</t>
  </si>
  <si>
    <t>Kulturális pótlék</t>
  </si>
  <si>
    <t xml:space="preserve">2021. évi önkormányzati szolidaritási hozzájárulás </t>
  </si>
  <si>
    <t>Állami elszámolásból származó bevételek</t>
  </si>
  <si>
    <t>Műk. célú költségv. kieg. tám. IPA kompenz</t>
  </si>
  <si>
    <t>1. melléklet</t>
  </si>
  <si>
    <t>2. melléklet</t>
  </si>
  <si>
    <t xml:space="preserve">ÖNK Orgona utca mederburkolás, Jázmin és Szegfű u. csapadékvíz hálózat összekötő vezeték, Rezeda u. áteresz kialakítás </t>
  </si>
  <si>
    <t>ÖNK telkek közvilágítás részleges kialak, Viola út és Árvácska út közvilágítás gerinc</t>
  </si>
  <si>
    <t>ÖNK Lakat János tér kialakítása, közpark fejlesztés, piac kialakítás pályázat</t>
  </si>
  <si>
    <t>ÖNK II. orvosi rendelő, gyermekorvos egyéb eszközbeszerzés</t>
  </si>
  <si>
    <t>ÖNK tájház vásárlás</t>
  </si>
  <si>
    <t>ÖNK településrendezési eszköz felülvizsg. (szerkezeti, szabályozási terv stb</t>
  </si>
  <si>
    <t>Műv.ház gyermekkönyvtári részleg megújítása, szakmai eszközfej. Pály.</t>
  </si>
  <si>
    <t>ÖNK Hunyadi tér 2. sz. orvosi rendelő esőbeálló ép.</t>
  </si>
  <si>
    <t>ÖNK II. orvosi rendelő informatikai eszközbeszerzés</t>
  </si>
  <si>
    <t>Műv.ház Népdalkörök pályázat kisértékű te beszerzés</t>
  </si>
  <si>
    <t>Műv.ház Táncegyüttes pályázat kisértékű te beszerzés</t>
  </si>
  <si>
    <t>2. melléklet 1.3.1. A települési önkormányzatok szociális és gyermekjóléti feladatainak egyéb támogatása</t>
  </si>
  <si>
    <t>2. melléklet 1.5.2. Települési önkormányzatok nyilvános könyvtári és közművelődési feladatainak támogatása</t>
  </si>
  <si>
    <t>3. melléklet 2.2.2. Szociális ágazati összevont pótlék és egészségügyi kiegészítő pótlék</t>
  </si>
  <si>
    <t>3. melléklet 2.3.2.4. A települési önkormányzatok könyvtári célú érdekeltségnövelő támogatása</t>
  </si>
  <si>
    <t>3. melléklet I. Helyi önkormányzatok működési célú költségvetési támogatásai összesen (7+….+ 26)</t>
  </si>
  <si>
    <t>Mindösszesen (=1+...+6+27+28+29)</t>
  </si>
  <si>
    <t>1.1.1. A települési  önkormányzatok működésének támogatása 09 01 01 01 00</t>
  </si>
  <si>
    <t>1.1.2. Nem közművel összegyűjtött háztartási szennyvíz ártalmatlanítása 09 01 01 02 00</t>
  </si>
  <si>
    <t>1.1.3. Határátkelőhelyek fenntartásának támogatása 09 01 01 03 00</t>
  </si>
  <si>
    <t>1.2. A települési önkormányzatok egyes köznevelési feladatainak támogatása 09 01 02 00 00</t>
  </si>
  <si>
    <t>1.3.2.1.-1.3.2.2. Egyes szociális és gyermekjóléti feladatok támogatása - család és gyermekjóléti szolgálat/központ 09 01 03 02 01</t>
  </si>
  <si>
    <t>1.3.2.3-1.3.2.15. Egyes szociális és gyermekjóléti feladatok támogatása - család és gyermekjóléti szolgálat/központ kivételével 09 01 03 02 02</t>
  </si>
  <si>
    <t>1.3.3. Bölcsőde, mini bölcsőde támogatása 09 01 03 03 00</t>
  </si>
  <si>
    <t>1.4.1. Intézményi gyermekétkeztetés támogatása 09 01 04 01 00</t>
  </si>
  <si>
    <t>1.4.2. Szünidei étkeztetés támogatása 09 01 04 02 00</t>
  </si>
  <si>
    <t>Összesen  (=1+…+10)</t>
  </si>
  <si>
    <t>Az önkormányzat  által az adott célra ténylegesen felhasznált összeg 2017-2020 években</t>
  </si>
  <si>
    <t>Az önkormányzat által a 2021. évben és a következő év(ek)ben felhasználható támogatás</t>
  </si>
  <si>
    <t>Az önkormányzat  által az adott célra ténylegesen felhasznált összeg 2021-ben</t>
  </si>
  <si>
    <t>Az önkormányzat  által a következő év(ek)ben felhasználható összeg</t>
  </si>
  <si>
    <t>Visszafizetési kötelezettség - az önkormányzat  által a felhasználási határidőig fel nem használt összeg  (=5-6-7)</t>
  </si>
  <si>
    <t>2020. év: 3. melléklet II.4.a) Közművelődési érdekeltségnövelő támogatás</t>
  </si>
  <si>
    <t>2021. év: 3. melléklet 3.5. Belterületi utak, járdák, hidak felújítása</t>
  </si>
  <si>
    <t>2021. év: 33. cím Gazdaság újraindítását célzó önkormányzati beruházások</t>
  </si>
  <si>
    <t>2021. év: 45. cím Az 5000 fő feletti települések fejlesztési támogatása III</t>
  </si>
  <si>
    <t>A 11/C. űrlap 5. során elszámolt, 2. melléklet 1.2.3. a pedagógusok minősítéséhez kapcsolódó támogatás (11/C. 4. sor 3. oszlopból)</t>
  </si>
  <si>
    <t>Kamatalapba számító rendelkezésre bocsátott támogatások összege (a 11/C. űrlap 2,4,5,6,7,8,9 és 10 sorban a 3. oszlop - 11/L. űrlap 13. sor 3. oszlop) és a (a 11/C. űrlap 2,4,5,6,7,8,9 és 10. sorban a 3+4+5. oszlop összege - 11/L. űrlap 13. sor 3. oszlop + 11/L. űrlap 12. sor 3. oszlop + 11/L. űrlap 11. sor 3. oszlop)  közül a nagyobbat kell figyelembe venni</t>
  </si>
  <si>
    <t>Önkormányzatot megillető pótlólagos támogatás (2)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</si>
  <si>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</si>
  <si>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2021. évi</t>
  </si>
  <si>
    <t>ÖNK szaghatáskezelési és kiviteli terv Kiskovácsi-Küngös-Csajág KM</t>
  </si>
  <si>
    <t>ÖNK viziközmű alapból keretszerződés KM</t>
  </si>
  <si>
    <t>ÖNK TOP kerékpárút kialakítás áthúzódó jólteljesítési garancia</t>
  </si>
  <si>
    <t>ÖNK Süni konyha felúj</t>
  </si>
  <si>
    <t>ÖNK orvosi rendelő informatikai eszközbeszerzés</t>
  </si>
  <si>
    <t>ÖNK orvosi rendelő, gyermekorvosi rendelő egyéb eszközbeszerzés KM</t>
  </si>
  <si>
    <t>ÖNK kamerák cseréje KM</t>
  </si>
  <si>
    <t>ÖNK Magyar Ifjúság-Liszt F u.közötti szakaszon járdaép.. KM</t>
  </si>
  <si>
    <t>ÖNK urnahely temetkezési hely kialakítás KM</t>
  </si>
  <si>
    <t>ÖNK VP6-7.2.1.4.1.3-17 közétkeztetés fejl. Süni eszközfejl.pály.  Bev KM</t>
  </si>
  <si>
    <t>ÖNK telkek közvilágítás részleges kialak,  közvilágítás gerinc KM</t>
  </si>
  <si>
    <t>ÖNK telkek villanyóra szekrények elhelyezése KM</t>
  </si>
  <si>
    <t>ÖNK Lakat János tér kialakítása, közpark fejlesztés, piac kialakítás pályázat KM (fordított áfa)</t>
  </si>
  <si>
    <t>ÖNK közösségi terek fejlesztése pályázat (Leader)</t>
  </si>
  <si>
    <t>ÖNK Művelődési Ház ablakcsere és homlokzat hőszigetelés KM</t>
  </si>
  <si>
    <t>ÖNK járdafelújítási BM pályázat (Rózsafa, Platánfa, Dózsa Gy.)2021 KM</t>
  </si>
  <si>
    <t>ÖNK Ady Endre Ált. Iskola terőfelújítás KM</t>
  </si>
  <si>
    <t>ÖNK Kinizsi, Ady, rákóczi, Harangvirág utca járdafelújítás önrész</t>
  </si>
  <si>
    <t>ÖNK külterületi út pályázat 058/27 önrész + tervező</t>
  </si>
  <si>
    <t>ÖNK Péti úti ravatalozó előtér, lábazat felújítás KM</t>
  </si>
  <si>
    <t>Iskola egészségügy pe átadás Áht kívül 2021 áthúzódó</t>
  </si>
  <si>
    <t>állami támogatás megelőlegezés</t>
  </si>
  <si>
    <t>Művelődési Ház és könyvtár pályázathoz kapcs</t>
  </si>
  <si>
    <t>1.a melléklet</t>
  </si>
  <si>
    <t>1.c. melléklet</t>
  </si>
  <si>
    <t>#</t>
  </si>
  <si>
    <t>Térítésmentes átadás</t>
  </si>
  <si>
    <t>A/III/1 Tartós részesedések (=A/III/1a+…+A/III/1f)</t>
  </si>
  <si>
    <t>54</t>
  </si>
  <si>
    <t>55</t>
  </si>
  <si>
    <t>56</t>
  </si>
  <si>
    <t>65</t>
  </si>
  <si>
    <t>75</t>
  </si>
  <si>
    <t>76</t>
  </si>
  <si>
    <t>77</t>
  </si>
  <si>
    <t>95</t>
  </si>
  <si>
    <t>104</t>
  </si>
  <si>
    <t>146</t>
  </si>
  <si>
    <t>148</t>
  </si>
  <si>
    <t>156</t>
  </si>
  <si>
    <t>169</t>
  </si>
  <si>
    <t>170</t>
  </si>
  <si>
    <t>174</t>
  </si>
  <si>
    <t>188</t>
  </si>
  <si>
    <t>215</t>
  </si>
  <si>
    <t>H/II/6 Költségvetési évet követően esedékes kötelezettségek beruházásokra</t>
  </si>
  <si>
    <t>230</t>
  </si>
  <si>
    <t>237</t>
  </si>
  <si>
    <t>239</t>
  </si>
  <si>
    <t>J/2 Költségek, ráfordítások passzív időbeli elhatárolása</t>
  </si>
  <si>
    <t>251</t>
  </si>
  <si>
    <t>252</t>
  </si>
  <si>
    <t>253</t>
  </si>
  <si>
    <t>Előző év</t>
  </si>
  <si>
    <t>Vagyonkimutatás - 2021</t>
  </si>
  <si>
    <t>9.a melléklet a …./2022.(V…..) rendelethez</t>
  </si>
  <si>
    <t>3690115652</t>
  </si>
  <si>
    <t>1116649</t>
  </si>
  <si>
    <t>2312967522</t>
  </si>
  <si>
    <t>2021.évi MÉRLEGszerű kimutatás</t>
  </si>
  <si>
    <t>5. melléklet</t>
  </si>
  <si>
    <t>adatok ezer Ft-ban</t>
  </si>
  <si>
    <t>gyermekétkeztetési tér díj</t>
  </si>
  <si>
    <t>2024.</t>
  </si>
  <si>
    <t>2025 után</t>
  </si>
  <si>
    <t>Céltartalék</t>
  </si>
  <si>
    <t>Közösségi támogatások 2020 évre</t>
  </si>
  <si>
    <t>Bakonyszentlászló Községi sportegyesület</t>
  </si>
  <si>
    <t>5.) Kapu a Holnapra Egyesület</t>
  </si>
  <si>
    <t>6.) Mozgássérültek Veszprém Megyei Egyesülete</t>
  </si>
  <si>
    <t>7.) Séd Völgye Szabadidősport és Túraegyesület</t>
  </si>
  <si>
    <t>8.) Összefogással Berhidáért Egyesület</t>
  </si>
  <si>
    <t xml:space="preserve">3.) Óvodánkért Alapítvány </t>
  </si>
  <si>
    <t>4.) Zenével Írt Történelem Egyesület</t>
  </si>
  <si>
    <t>5.) Berhida Római Katolikus Plébánia</t>
  </si>
  <si>
    <t>6.) Kapu a Holnapra Egyesület</t>
  </si>
  <si>
    <t>7.) Berhida Lovasok KSE</t>
  </si>
  <si>
    <t>8.) Pearl Dance R.S.E.</t>
  </si>
  <si>
    <t>9.) Magic Dance Sportegyesület</t>
  </si>
  <si>
    <t>10.) Ősi Sárrét Vadásztársaság</t>
  </si>
  <si>
    <t xml:space="preserve">11.) Palotai Mentősökért Alapítvány </t>
  </si>
  <si>
    <t>Felújítási célú támogatás</t>
  </si>
  <si>
    <t>1.) Sepsibükszádi Római Katolikus Plébánia</t>
  </si>
  <si>
    <t>Felújítási célú támogatás összesen</t>
  </si>
  <si>
    <t>elköltött, áthúzódó elszámolás 2022-re</t>
  </si>
  <si>
    <t>Nyugd Klub Néptánccsoport</t>
  </si>
  <si>
    <t>Berhidai Nyugdíjas Klub</t>
  </si>
  <si>
    <t>TESZ bérkiegészítés</t>
  </si>
  <si>
    <t>Városgazd. Kazán kivezető cső kial.</t>
  </si>
  <si>
    <t>Közfoglalk - üzemeltetési anyag visszapótlás</t>
  </si>
  <si>
    <t>sport felad. Földmmunkák, gyulás, fakivágás áth</t>
  </si>
  <si>
    <t>Út-híd fenntartás egyéb karbantartási szolgáltatás</t>
  </si>
  <si>
    <t>út-híd javítási munkák+műszaki ell áth</t>
  </si>
  <si>
    <t>zöldter. Bozótvágás, fakitermelés, rákásózás áth</t>
  </si>
  <si>
    <t xml:space="preserve">Zöldterület gépkarbantartás </t>
  </si>
  <si>
    <t>Köztemető fenntartása -terület egyengetés Kovácsi</t>
  </si>
  <si>
    <t xml:space="preserve">Orvosi ellátás áram költség kieg. </t>
  </si>
  <si>
    <t xml:space="preserve">Orvosi ellátás -gyerekorvos internet kiadás </t>
  </si>
  <si>
    <t>Vagyongazdálkodás Polgárőrság üzemeltetés</t>
  </si>
  <si>
    <t xml:space="preserve">Sportfenntartás- öntöző rendszer javítás </t>
  </si>
  <si>
    <t>Egyéb eszközbeszerzés</t>
  </si>
  <si>
    <t>áfa befizetés</t>
  </si>
  <si>
    <t>egyéb eszköz beszerzés</t>
  </si>
  <si>
    <t>Hivatal bérkiegészítés</t>
  </si>
  <si>
    <t>2021. évi állami támogatás felülvizsgálat</t>
  </si>
  <si>
    <t>Süni bérkieg.</t>
  </si>
  <si>
    <t>egyéb eszközbeszerzés</t>
  </si>
  <si>
    <t>Süni közüzemi díj kiegészítés</t>
  </si>
  <si>
    <t>Védőnői szolg. Bérkieg</t>
  </si>
  <si>
    <t>közüzemi díj kiegészítés</t>
  </si>
  <si>
    <t>ÖNK védőnői szolg. Eszköz beszerzés</t>
  </si>
  <si>
    <t>TESZ csapadékvízelvezetési munkák árok tisztítás és karbantartás</t>
  </si>
  <si>
    <t>TESZ gesztenyefa injekciózás</t>
  </si>
  <si>
    <t xml:space="preserve">karbantartási szolg.+áfa </t>
  </si>
  <si>
    <t>Művelődési ház bérkieg</t>
  </si>
  <si>
    <t>út-híd</t>
  </si>
  <si>
    <t>Vagyongazdálkodás</t>
  </si>
  <si>
    <t>Művelődési Ház közüzemi díj kiegészítés</t>
  </si>
  <si>
    <t>támogatási feladat</t>
  </si>
  <si>
    <t>sporttámogatás</t>
  </si>
  <si>
    <t>közösségi tám. 2021-ről Áthúzódó</t>
  </si>
  <si>
    <t>közösségi támoga 2021. tiszteletdíj lemondás felszab. Keret áthóz</t>
  </si>
  <si>
    <t>szakmai anyag</t>
  </si>
  <si>
    <t>karbantartási anyag+áfa</t>
  </si>
  <si>
    <t>munkaruha</t>
  </si>
  <si>
    <t>informatikai eszköz karbantartás + áfa</t>
  </si>
  <si>
    <t>számlázott szellemi tevékenység</t>
  </si>
  <si>
    <t>bérleti díj+áfa</t>
  </si>
  <si>
    <t>egyéb üzemeltetési szolg.+áfa</t>
  </si>
  <si>
    <t>egyéb gép, berendezés</t>
  </si>
  <si>
    <t>konyhai dolgozók beiskolázási ktg.</t>
  </si>
  <si>
    <t>Hivatal közüzemi díj kiegészítés</t>
  </si>
  <si>
    <t>ÖNK parkolóhoz terület vásárlás Bem u. 1. környéke</t>
  </si>
  <si>
    <t>Bem u. 1. terület rendezés, bontás</t>
  </si>
  <si>
    <t>ÖNK I. orvosi rendelő kombi gázkazán csere</t>
  </si>
  <si>
    <t>ÖNK Petőfi Műv.Ház földszint nyílászárócsere+homlokzat hőszig.</t>
  </si>
  <si>
    <t>Köztemető közüzemi díjak</t>
  </si>
  <si>
    <t>Vagyongazdálkodás közüzemi díjak</t>
  </si>
  <si>
    <t>közvilágítás</t>
  </si>
  <si>
    <t>TESZ közalkalmazottak cafetéria juttatás</t>
  </si>
  <si>
    <t>ÖNK Magyar I. Liszt F. u. közötti járda kieg</t>
  </si>
  <si>
    <t>ÖNK Hétszínvirág óvoda, bölcsőde kerítés építés</t>
  </si>
  <si>
    <t>terület megosztások eljárási díjak, eng. Terv elj. Díjak</t>
  </si>
  <si>
    <t>vásárolt élelmezés kieg. + áfa (ukrán gyermekek)</t>
  </si>
  <si>
    <t>ÖNK Magyar I. Liszt F. u. között kerítés építés anyag ktg.</t>
  </si>
  <si>
    <t>Hivatal helyettesítés, utiköltség</t>
  </si>
  <si>
    <t xml:space="preserve">ÖNK vismaior, humanitárius katasztrófa </t>
  </si>
  <si>
    <t>TESZ közvilágítás</t>
  </si>
  <si>
    <t>Fogorvos karbantartás + áfa</t>
  </si>
  <si>
    <t>Város és községgazd kiküldetés</t>
  </si>
  <si>
    <t>Városgazd. közüzemi kiadás kieg</t>
  </si>
  <si>
    <t>Köznevelési Társulás Hétszínvirág Óvoda</t>
  </si>
  <si>
    <t>Szociális Társulás Családsegítő és Gy.jóléti Szolg.</t>
  </si>
  <si>
    <t>Szociális Társulás  szakmai szolg.vezető pály.</t>
  </si>
  <si>
    <t>Vilonya Köznevelési Társ elszámolás visszafiz</t>
  </si>
  <si>
    <t>Süni óvoda v. élelmezés kieg. + áfa</t>
  </si>
  <si>
    <t>közüzemi díjak</t>
  </si>
  <si>
    <t xml:space="preserve">óvoda élelmezési nyers anyag kieg </t>
  </si>
  <si>
    <t>ÖNK okmányiroda lépcső, feljáró, lábazat felújítás</t>
  </si>
  <si>
    <t>ÖNK Ady Endre Ált. Iskola konyha és kiszolgáló helyiség felújítás</t>
  </si>
  <si>
    <t>ÖNK pályázati céltartalék</t>
  </si>
  <si>
    <t>Jubileumi jutalom (K1106)</t>
  </si>
  <si>
    <t>Foglalkoztatottak egyéb személyi juttatásai (&amp;gt;=14) (K1113)</t>
  </si>
  <si>
    <t>Bérleti és lízing díjak (&amp;gt;=38) (K333)</t>
  </si>
  <si>
    <t>Közvetített szolgáltatások (&amp;gt;=41) (K335)</t>
  </si>
  <si>
    <t>Szakmai tevékenységet segítő szolgáltatások (K336)</t>
  </si>
  <si>
    <t>Fizetendő általános forgalmi adó (K352)</t>
  </si>
  <si>
    <t>51</t>
  </si>
  <si>
    <t>Kamatkiadások (&amp;gt;=52+53) (K353)</t>
  </si>
  <si>
    <t>97</t>
  </si>
  <si>
    <t>Intézményi ellátottak pénzbeli juttatásai (&amp;gt;=98+99) (K47)</t>
  </si>
  <si>
    <t>99</t>
  </si>
  <si>
    <t>ebből: oktatásban résztvevők pénzbeli juttatásai (K47)</t>
  </si>
  <si>
    <t>Egyéb nem intézményi ellátások (&amp;gt;=101+…+119) (K48)</t>
  </si>
  <si>
    <t>A helyi önkormányzatok előző évi elszámolásából származó kiadások (K5021)</t>
  </si>
  <si>
    <t>124</t>
  </si>
  <si>
    <t>A helyi önkormányzatok törvényi előíráson alapuló befizetései (K5022)</t>
  </si>
  <si>
    <t>126</t>
  </si>
  <si>
    <t>Elvonások és befizetések (=123+124+125) (K502)</t>
  </si>
  <si>
    <t>157</t>
  </si>
  <si>
    <t>ebből: helyi önkormányzatok és költségvetési szerveik (K506)</t>
  </si>
  <si>
    <t>ebből: nonprofit gazdasági társaságok (K512)</t>
  </si>
  <si>
    <t>Ingatlanok beszerzése, létesítése (&amp;gt;=193) (K62)</t>
  </si>
  <si>
    <t>Beruházások (=191+192+194+195+196+198+200) (K6)</t>
  </si>
  <si>
    <t>202</t>
  </si>
  <si>
    <t>205</t>
  </si>
  <si>
    <t>206</t>
  </si>
  <si>
    <t>Felújítások (=202+...+205) (K7)</t>
  </si>
  <si>
    <t>Egyéb felhalmozási célú támogatások államháztartáson belülre (=231+…+240) (K84)</t>
  </si>
  <si>
    <t>238</t>
  </si>
  <si>
    <t>257</t>
  </si>
  <si>
    <t>Egyéb felhalmozási célú támogatások államháztartáson kívülre (=258+…+267) (K89)</t>
  </si>
  <si>
    <t>260</t>
  </si>
  <si>
    <t>268</t>
  </si>
  <si>
    <t>Egyéb felhalmozási célú kiadások (=207+208+219+230+241+243+255+256+257) (K8)</t>
  </si>
  <si>
    <t>Költségvetési kiadások (=20+21+60+120+190+201+206+268) (K1-K8)</t>
  </si>
  <si>
    <t>Települési önkormányzatok gyermekétkeztetési feladatainak támogatása (B1132)</t>
  </si>
  <si>
    <t>Települési önkormányzatok szociális, gyermekjóléti és gyermekétkeztetési feladatainak támogatása (03+04) (B113)</t>
  </si>
  <si>
    <t>38</t>
  </si>
  <si>
    <t>ebből: egyéb fejezeti kezelésű előirányzatok (B16)</t>
  </si>
  <si>
    <t>ebből: központi vagy fejezeti kezelésű előirányzatok EU-s programokra és azok hazai társfinanszírozása (B25)</t>
  </si>
  <si>
    <t>ebből: elkülönített állami pénzalapok (B25)</t>
  </si>
  <si>
    <t>ebből: helyi önkormányzatok és költségvetési szerveik (B25)</t>
  </si>
  <si>
    <t>ebből: építményadó (B34)</t>
  </si>
  <si>
    <t>Termékek és szolgáltatások adói (=116+137+141+142+147) (B35)</t>
  </si>
  <si>
    <t>ebből: egyéb települési adók (B36)</t>
  </si>
  <si>
    <t>Közhatalmi bevételek (=93+94+104+109+164+165) (B3)</t>
  </si>
  <si>
    <t>Közvetített szolgáltatások ellenértéke (&gt;=190) (B403)</t>
  </si>
  <si>
    <t>Egyéb kapott (járó) kamatok és kamatjellegű bevételek (&gt;=205+206+207) (B4082)</t>
  </si>
  <si>
    <t>208</t>
  </si>
  <si>
    <t>210</t>
  </si>
  <si>
    <t>Más egyéb pénzügyi műveletek bevételei (&gt;=211+…+214) (B4092)</t>
  </si>
  <si>
    <t>Egyéb pénzügyi műveletek bevételei (=209+210) (B409)</t>
  </si>
  <si>
    <t>Működési bevételek (=185+186+189+191+198+199+200+208+215+216+217) (B4)</t>
  </si>
  <si>
    <t>231</t>
  </si>
  <si>
    <t>Felhalmozási bevételek (=221+223+225+226+229) (B5)</t>
  </si>
  <si>
    <t>Felhalmozási célú visszatérítendő támogatások, kölcsönök visszatérülése államháztartáson kívülről (=262+…+270) (B74)</t>
  </si>
  <si>
    <t>ebből: egyéb vállalkozások (B74)</t>
  </si>
  <si>
    <t>283</t>
  </si>
  <si>
    <t>Felhalmozási célú átvett pénzeszközök (=258+…+261+271) (B7)</t>
  </si>
  <si>
    <t>284</t>
  </si>
  <si>
    <t>Költségvetési bevételek (=45+81+184+220+231+257+283) (B1-B7)</t>
  </si>
  <si>
    <t>Belföldi finanszírozás kiadásai (=06+17+…+23+26) (K91)</t>
  </si>
  <si>
    <t>Finanszírozási kiadások (=27+35+36+37) (K9)</t>
  </si>
  <si>
    <t>Maradvány igénybevétele (=11+12) (B813)</t>
  </si>
  <si>
    <t>Belföldi finanszírozás bevételei (=04+10+13+…+18+21) (B81)</t>
  </si>
  <si>
    <t>Finanszírozási bevételek (=22+28+29+30) (B8)</t>
  </si>
  <si>
    <t>24 Fizetendő kamatok és kamatjellegű ráfordítások</t>
  </si>
  <si>
    <t>IX Pénzügyi műveletek ráfordításai (=22+23+24+25+26)</t>
  </si>
  <si>
    <t>2021. év</t>
  </si>
  <si>
    <t>Pénzkészlet tárgyidőszak elején 2020.12.31.</t>
  </si>
  <si>
    <t>Pénzkészlet tárgyidőszak végén 2021.12.31.</t>
  </si>
  <si>
    <t>1.d melléklet</t>
  </si>
  <si>
    <t xml:space="preserve">2.a melléklet </t>
  </si>
  <si>
    <t>2.b melléklet</t>
  </si>
  <si>
    <t>2.d melléklet</t>
  </si>
  <si>
    <t>2.e melléklet</t>
  </si>
  <si>
    <t>BEVÉTELek teljesülése</t>
  </si>
  <si>
    <t>KIADÁSok teljesülése</t>
  </si>
  <si>
    <t>11.  melléklet</t>
  </si>
  <si>
    <t>teljesítés 12.31.</t>
  </si>
  <si>
    <t>Lakath János tér parkfejlesztés</t>
  </si>
  <si>
    <t>Járdafelújítás 2021. évi BM pályázat</t>
  </si>
  <si>
    <t>Ady Endre Iskola tetőfelújítás BM pályázat</t>
  </si>
  <si>
    <t>Összesen: (1+7)</t>
  </si>
  <si>
    <t>2019. évi  költségvetés</t>
  </si>
  <si>
    <t>Művelődési Ház</t>
  </si>
  <si>
    <t>Települési önkormányzatok szociális, gyermekjóléti  és gyermekétkeztetési feladatainak támogatása (B113)</t>
  </si>
  <si>
    <t>2019. évi eredeti költségvetés</t>
  </si>
  <si>
    <t>ebből: egyéb központi, fejezeti kezelésű előir (K506)</t>
  </si>
  <si>
    <t>ÖNK Kiskovácsi buszforduló felúj</t>
  </si>
  <si>
    <t>TESZ cafetéria kieg.</t>
  </si>
  <si>
    <t>4/2022.(V. 27. ) rendelethez</t>
  </si>
  <si>
    <t>4/2022.(V.27. ) rendelethez</t>
  </si>
  <si>
    <t>4/2022.(V.27.) rendelethez</t>
  </si>
  <si>
    <t>4/2022.(V. 27.) rendelethez</t>
  </si>
  <si>
    <t>3.a. melléklet a 4/2022.(V.27.) rendelethez</t>
  </si>
  <si>
    <t>3.b. melléklet a 4/2022.(V.27.) rendelethez</t>
  </si>
  <si>
    <t>3.c. melléklet a 4/2022.(V.27.) rendelethez</t>
  </si>
  <si>
    <t>3.d. melléklet a 4/2022.(V.27.) rendelethez</t>
  </si>
  <si>
    <t>4.a. melléklet a 4/2022.(V.27.) rendelethez</t>
  </si>
  <si>
    <t>4. b melléklet a 4/2022.(V.27.) rendelethez</t>
  </si>
  <si>
    <t>6. melléklet a 4/2021.(V.27.) rendelethez</t>
  </si>
  <si>
    <t>7. melléklet a 4/2022.(V.27.) rendelethez</t>
  </si>
  <si>
    <t>8. melléklet a 4/2022.(V.27.) rendelethez</t>
  </si>
  <si>
    <t>9. melléklet a 4/2022.(V.27.) rendelethez</t>
  </si>
  <si>
    <t>4/2022.(V.27.)</t>
  </si>
  <si>
    <t>7.) rendelethez</t>
  </si>
  <si>
    <t>9.b melléklet a 4/2022.(V.27.) rendelethez</t>
  </si>
  <si>
    <t>10. melléklet a 4/2022.(V.27.) rendelethez</t>
  </si>
  <si>
    <t>12. melléklet a 4/2022.(V.27.) rendelethez</t>
  </si>
  <si>
    <t>12.a melléklet a 4/2022.(V.27.) rendelethez</t>
  </si>
  <si>
    <t>13. melléklet a 4/2022.(V.27.) rendelethez</t>
  </si>
  <si>
    <t>14. melléklet a 4/2022.(V.27.) rendelethez</t>
  </si>
  <si>
    <t>15. melléklet a 4/2022.(V.27.) rendelethez</t>
  </si>
  <si>
    <t>16 melléklet a 4/2022.(V.27.) rendelethez</t>
  </si>
  <si>
    <t>17a  melléklet a 4/2022.(V.27.) rendelethez</t>
  </si>
  <si>
    <t>17b.  melléklet a 4/2022.(V.27.) rendelethez</t>
  </si>
  <si>
    <t>17c.  melléklet a 4/2022.(V.27.) rendelethez</t>
  </si>
  <si>
    <t>18. melléklet a 4/2022.(V.27.) rendelethez</t>
  </si>
  <si>
    <t>19. melléklet a 4/2022.(V.27.) rendelethez</t>
  </si>
  <si>
    <t>20. melléklet a 4/2022.(V.27.) rendelethez</t>
  </si>
  <si>
    <t>21. melléklet a 4/2022.(V.27.) rendelethez</t>
  </si>
  <si>
    <t>22. melléklet a 4/2022.(V.27.) rendelethez</t>
  </si>
  <si>
    <t>23. melléklet a 4/2022.(V.27.) rendelethez</t>
  </si>
  <si>
    <t>24. melléklet a 4/2022.(V.27.)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</si>
</sst>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F_t_-;\-* #,##0.00\ _F_t_-;_-* &quot;-&quot;??\ _F_t_-;_-@_-"/>
    <numFmt numFmtId="164" formatCode="00"/>
    <numFmt numFmtId="165" formatCode="_-* #,##0\ _F_t_-;\-* #,##0\ _F_t_-;_-* &quot;-&quot;??\ _F_t_-;_-@_-"/>
    <numFmt numFmtId="166" formatCode="_-* #,##0.0\ _F_t_-;\-* #,##0.0\ _F_t_-;_-* &quot;-&quot;??\ _F_t_-;_-@_-"/>
    <numFmt numFmtId="167" formatCode="0.0"/>
    <numFmt numFmtId="168" formatCode="#,###__"/>
    <numFmt numFmtId="169" formatCode="_-* #,##0\ [$Ft-40E]_-;\-* #,##0\ [$Ft-40E]_-;_-* &quot;-&quot;??\ [$Ft-40E]_-;_-@_-"/>
    <numFmt numFmtId="170" formatCode="_-* #,##0.000\ _F_t_-;\-* #,##0.000\ _F_t_-;_-* &quot;-&quot;??\ _F_t_-;_-@_-"/>
    <numFmt numFmtId="171" formatCode="#,##0\ &quot;Ft&quot;"/>
  </numFmts>
  <fonts count="8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7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0"/>
      <color indexed="14"/>
      <name val="Arial CE"/>
      <family val="2"/>
      <charset val="238"/>
    </font>
    <font>
      <b/>
      <sz val="11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53"/>
      <name val="Arial CE"/>
      <family val="2"/>
      <charset val="238"/>
    </font>
    <font>
      <sz val="10"/>
      <color indexed="53"/>
      <name val="Arial"/>
      <family val="2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family val="1"/>
      <charset val="238"/>
    </font>
    <font>
      <sz val="9"/>
      <color indexed="8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Arial CE"/>
      <charset val="238"/>
    </font>
    <font>
      <sz val="12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</fills>
  <borders count="171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22"/>
      </top>
      <bottom/>
      <diagonal/>
    </border>
    <border>
      <left style="thick">
        <color indexed="64"/>
      </left>
      <right style="thin">
        <color indexed="64"/>
      </right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22"/>
      </bottom>
      <diagonal/>
    </border>
    <border>
      <left style="thick">
        <color indexed="64"/>
      </left>
      <right style="thin">
        <color indexed="64"/>
      </right>
      <top/>
      <bottom style="dashed">
        <color indexed="22"/>
      </bottom>
      <diagonal/>
    </border>
    <border>
      <left style="medium">
        <color indexed="64"/>
      </left>
      <right/>
      <top style="dashed">
        <color indexed="22"/>
      </top>
      <bottom style="dashed">
        <color indexed="22"/>
      </bottom>
      <diagonal/>
    </border>
    <border>
      <left style="thick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2" fillId="0" borderId="0"/>
    <xf numFmtId="0" fontId="54" fillId="0" borderId="0"/>
    <xf numFmtId="0" fontId="20" fillId="0" borderId="0"/>
    <xf numFmtId="0" fontId="54" fillId="0" borderId="0"/>
    <xf numFmtId="0" fontId="54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43" fontId="17" fillId="0" borderId="0" applyFont="0" applyFill="0" applyBorder="0" applyAlignment="0" applyProtection="0"/>
    <xf numFmtId="0" fontId="22" fillId="0" borderId="0"/>
    <xf numFmtId="0" fontId="16" fillId="0" borderId="0"/>
    <xf numFmtId="43" fontId="17" fillId="0" borderId="0" applyFont="0" applyFill="0" applyBorder="0" applyAlignment="0" applyProtection="0"/>
    <xf numFmtId="0" fontId="2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6" fillId="0" borderId="0" applyFont="0" applyFill="0" applyBorder="0" applyAlignment="0" applyProtection="0"/>
    <xf numFmtId="0" fontId="9" fillId="0" borderId="0"/>
    <xf numFmtId="0" fontId="2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1" fillId="0" borderId="0"/>
  </cellStyleXfs>
  <cellXfs count="1100">
    <xf numFmtId="0" fontId="0" fillId="0" borderId="0" xfId="0"/>
    <xf numFmtId="3" fontId="0" fillId="0" borderId="1" xfId="0" applyNumberFormat="1" applyBorder="1"/>
    <xf numFmtId="0" fontId="0" fillId="3" borderId="0" xfId="0" applyFill="1" applyBorder="1"/>
    <xf numFmtId="3" fontId="0" fillId="0" borderId="2" xfId="0" applyNumberFormat="1" applyBorder="1"/>
    <xf numFmtId="0" fontId="23" fillId="0" borderId="0" xfId="8" applyFont="1"/>
    <xf numFmtId="0" fontId="0" fillId="0" borderId="5" xfId="0" applyBorder="1"/>
    <xf numFmtId="165" fontId="31" fillId="6" borderId="7" xfId="2" applyNumberFormat="1" applyFont="1" applyFill="1" applyBorder="1"/>
    <xf numFmtId="0" fontId="22" fillId="6" borderId="9" xfId="8" applyFill="1" applyBorder="1"/>
    <xf numFmtId="165" fontId="31" fillId="6" borderId="9" xfId="2" applyNumberFormat="1" applyFont="1" applyFill="1" applyBorder="1"/>
    <xf numFmtId="0" fontId="34" fillId="0" borderId="0" xfId="8" applyFont="1" applyAlignment="1">
      <alignment horizontal="center"/>
    </xf>
    <xf numFmtId="0" fontId="21" fillId="0" borderId="10" xfId="23" applyFont="1" applyBorder="1"/>
    <xf numFmtId="0" fontId="32" fillId="0" borderId="0" xfId="8" applyFont="1"/>
    <xf numFmtId="0" fontId="32" fillId="0" borderId="11" xfId="8" applyFont="1" applyBorder="1"/>
    <xf numFmtId="0" fontId="22" fillId="0" borderId="13" xfId="8" applyBorder="1"/>
    <xf numFmtId="0" fontId="22" fillId="0" borderId="11" xfId="8" applyBorder="1"/>
    <xf numFmtId="0" fontId="32" fillId="0" borderId="15" xfId="8" applyFont="1" applyBorder="1"/>
    <xf numFmtId="0" fontId="37" fillId="3" borderId="4" xfId="16" applyFont="1" applyFill="1" applyBorder="1"/>
    <xf numFmtId="0" fontId="37" fillId="3" borderId="20" xfId="8" applyFont="1" applyFill="1" applyBorder="1"/>
    <xf numFmtId="165" fontId="38" fillId="4" borderId="16" xfId="3" applyNumberFormat="1" applyFont="1" applyFill="1" applyBorder="1"/>
    <xf numFmtId="0" fontId="42" fillId="0" borderId="0" xfId="10" applyFont="1"/>
    <xf numFmtId="0" fontId="43" fillId="0" borderId="0" xfId="10" applyFont="1"/>
    <xf numFmtId="0" fontId="20" fillId="0" borderId="0" xfId="17" applyFont="1"/>
    <xf numFmtId="0" fontId="20" fillId="0" borderId="0" xfId="10" applyFont="1" applyAlignment="1">
      <alignment horizontal="left"/>
    </xf>
    <xf numFmtId="0" fontId="42" fillId="0" borderId="0" xfId="17" applyFont="1"/>
    <xf numFmtId="0" fontId="20" fillId="0" borderId="0" xfId="10"/>
    <xf numFmtId="0" fontId="34" fillId="0" borderId="0" xfId="18" applyFont="1"/>
    <xf numFmtId="0" fontId="26" fillId="0" borderId="0" xfId="22" applyBorder="1"/>
    <xf numFmtId="0" fontId="26" fillId="0" borderId="0" xfId="22"/>
    <xf numFmtId="0" fontId="21" fillId="0" borderId="0" xfId="22" applyFont="1"/>
    <xf numFmtId="0" fontId="21" fillId="0" borderId="0" xfId="22" applyFont="1" applyAlignment="1">
      <alignment horizontal="left"/>
    </xf>
    <xf numFmtId="0" fontId="26" fillId="0" borderId="0" xfId="22" applyFont="1"/>
    <xf numFmtId="0" fontId="21" fillId="0" borderId="16" xfId="22" applyFont="1" applyBorder="1"/>
    <xf numFmtId="0" fontId="26" fillId="0" borderId="16" xfId="22" applyFont="1" applyBorder="1"/>
    <xf numFmtId="0" fontId="26" fillId="0" borderId="16" xfId="22" applyBorder="1"/>
    <xf numFmtId="0" fontId="26" fillId="0" borderId="0" xfId="22" applyFill="1" applyBorder="1"/>
    <xf numFmtId="0" fontId="26" fillId="0" borderId="4" xfId="22" applyFill="1" applyBorder="1"/>
    <xf numFmtId="0" fontId="26" fillId="0" borderId="4" xfId="22" applyBorder="1"/>
    <xf numFmtId="0" fontId="19" fillId="0" borderId="0" xfId="10" applyFont="1"/>
    <xf numFmtId="0" fontId="20" fillId="0" borderId="0" xfId="14"/>
    <xf numFmtId="0" fontId="19" fillId="0" borderId="0" xfId="14" applyFont="1" applyAlignment="1">
      <alignment horizontal="left"/>
    </xf>
    <xf numFmtId="0" fontId="19" fillId="0" borderId="0" xfId="14" applyFont="1"/>
    <xf numFmtId="0" fontId="42" fillId="0" borderId="0" xfId="14" applyFont="1"/>
    <xf numFmtId="0" fontId="20" fillId="8" borderId="16" xfId="14" applyFill="1" applyBorder="1"/>
    <xf numFmtId="0" fontId="20" fillId="0" borderId="16" xfId="14" applyBorder="1"/>
    <xf numFmtId="0" fontId="20" fillId="0" borderId="3" xfId="14" applyBorder="1"/>
    <xf numFmtId="0" fontId="19" fillId="0" borderId="0" xfId="14" applyFont="1" applyAlignment="1">
      <alignment horizontal="center"/>
    </xf>
    <xf numFmtId="165" fontId="26" fillId="0" borderId="16" xfId="1" applyNumberFormat="1" applyFont="1" applyBorder="1"/>
    <xf numFmtId="165" fontId="20" fillId="0" borderId="16" xfId="1" applyNumberFormat="1" applyFont="1" applyBorder="1"/>
    <xf numFmtId="165" fontId="20" fillId="3" borderId="16" xfId="1" applyNumberFormat="1" applyFont="1" applyFill="1" applyBorder="1"/>
    <xf numFmtId="165" fontId="20" fillId="0" borderId="0" xfId="1" applyNumberFormat="1" applyFont="1"/>
    <xf numFmtId="165" fontId="20" fillId="0" borderId="0" xfId="1" applyNumberFormat="1" applyFont="1" applyBorder="1"/>
    <xf numFmtId="0" fontId="22" fillId="0" borderId="0" xfId="0" applyFont="1"/>
    <xf numFmtId="0" fontId="22" fillId="8" borderId="32" xfId="0" applyFont="1" applyFill="1" applyBorder="1"/>
    <xf numFmtId="165" fontId="22" fillId="0" borderId="3" xfId="1" applyNumberFormat="1" applyFont="1" applyBorder="1"/>
    <xf numFmtId="0" fontId="20" fillId="0" borderId="0" xfId="15"/>
    <xf numFmtId="0" fontId="19" fillId="0" borderId="0" xfId="15" applyFont="1"/>
    <xf numFmtId="0" fontId="20" fillId="0" borderId="0" xfId="15" applyAlignment="1">
      <alignment horizontal="center"/>
    </xf>
    <xf numFmtId="0" fontId="42" fillId="0" borderId="0" xfId="20" applyFont="1"/>
    <xf numFmtId="0" fontId="42" fillId="0" borderId="0" xfId="15" applyFont="1"/>
    <xf numFmtId="0" fontId="48" fillId="10" borderId="16" xfId="15" applyFont="1" applyFill="1" applyBorder="1"/>
    <xf numFmtId="0" fontId="48" fillId="10" borderId="18" xfId="15" applyFont="1" applyFill="1" applyBorder="1"/>
    <xf numFmtId="0" fontId="47" fillId="10" borderId="18" xfId="15" applyFont="1" applyFill="1" applyBorder="1" applyAlignment="1">
      <alignment horizontal="center"/>
    </xf>
    <xf numFmtId="0" fontId="20" fillId="0" borderId="0" xfId="10" applyAlignment="1"/>
    <xf numFmtId="0" fontId="20" fillId="0" borderId="0" xfId="17"/>
    <xf numFmtId="0" fontId="49" fillId="0" borderId="16" xfId="10" applyFont="1" applyBorder="1" applyAlignment="1">
      <alignment horizontal="center"/>
    </xf>
    <xf numFmtId="0" fontId="50" fillId="10" borderId="16" xfId="10" applyFont="1" applyFill="1" applyBorder="1" applyAlignment="1">
      <alignment horizontal="center"/>
    </xf>
    <xf numFmtId="0" fontId="50" fillId="10" borderId="18" xfId="10" applyFont="1" applyFill="1" applyBorder="1" applyAlignment="1">
      <alignment horizontal="center"/>
    </xf>
    <xf numFmtId="0" fontId="50" fillId="10" borderId="0" xfId="10" applyFont="1" applyFill="1" applyBorder="1" applyAlignment="1">
      <alignment horizontal="center"/>
    </xf>
    <xf numFmtId="0" fontId="20" fillId="10" borderId="16" xfId="10" applyFill="1" applyBorder="1"/>
    <xf numFmtId="0" fontId="50" fillId="0" borderId="24" xfId="10" applyFont="1" applyBorder="1" applyAlignment="1">
      <alignment horizontal="center"/>
    </xf>
    <xf numFmtId="0" fontId="50" fillId="0" borderId="34" xfId="10" applyFont="1" applyBorder="1"/>
    <xf numFmtId="0" fontId="49" fillId="0" borderId="34" xfId="10" applyFont="1" applyFill="1" applyBorder="1"/>
    <xf numFmtId="3" fontId="50" fillId="0" borderId="34" xfId="10" applyNumberFormat="1" applyFont="1" applyBorder="1"/>
    <xf numFmtId="3" fontId="50" fillId="0" borderId="15" xfId="10" applyNumberFormat="1" applyFont="1" applyBorder="1"/>
    <xf numFmtId="0" fontId="50" fillId="10" borderId="34" xfId="10" applyFont="1" applyFill="1" applyBorder="1"/>
    <xf numFmtId="0" fontId="49" fillId="10" borderId="34" xfId="10" applyFont="1" applyFill="1" applyBorder="1"/>
    <xf numFmtId="3" fontId="50" fillId="10" borderId="34" xfId="10" applyNumberFormat="1" applyFont="1" applyFill="1" applyBorder="1"/>
    <xf numFmtId="165" fontId="20" fillId="0" borderId="0" xfId="4" applyNumberFormat="1"/>
    <xf numFmtId="165" fontId="20" fillId="0" borderId="0" xfId="4" applyNumberFormat="1" applyAlignment="1"/>
    <xf numFmtId="0" fontId="20" fillId="0" borderId="0" xfId="10" applyAlignment="1">
      <alignment horizontal="center"/>
    </xf>
    <xf numFmtId="0" fontId="48" fillId="10" borderId="16" xfId="10" applyFont="1" applyFill="1" applyBorder="1"/>
    <xf numFmtId="165" fontId="38" fillId="0" borderId="0" xfId="1" applyNumberFormat="1" applyFont="1"/>
    <xf numFmtId="0" fontId="22" fillId="0" borderId="0" xfId="10" applyFont="1"/>
    <xf numFmtId="3" fontId="0" fillId="0" borderId="0" xfId="0" applyNumberFormat="1"/>
    <xf numFmtId="0" fontId="21" fillId="0" borderId="0" xfId="0" applyFont="1"/>
    <xf numFmtId="0" fontId="0" fillId="0" borderId="0" xfId="0" applyBorder="1"/>
    <xf numFmtId="0" fontId="21" fillId="3" borderId="0" xfId="0" applyFont="1" applyFill="1"/>
    <xf numFmtId="0" fontId="0" fillId="12" borderId="0" xfId="0" applyFill="1"/>
    <xf numFmtId="0" fontId="20" fillId="0" borderId="16" xfId="0" applyFont="1" applyFill="1" applyBorder="1" applyAlignment="1">
      <alignment horizontal="left" vertical="top" wrapText="1"/>
    </xf>
    <xf numFmtId="0" fontId="0" fillId="15" borderId="35" xfId="0" applyFill="1" applyBorder="1"/>
    <xf numFmtId="3" fontId="0" fillId="15" borderId="2" xfId="0" applyNumberFormat="1" applyFill="1" applyBorder="1"/>
    <xf numFmtId="165" fontId="40" fillId="0" borderId="0" xfId="26" applyNumberFormat="1" applyFont="1"/>
    <xf numFmtId="165" fontId="38" fillId="3" borderId="0" xfId="26" applyNumberFormat="1" applyFont="1" applyFill="1"/>
    <xf numFmtId="0" fontId="37" fillId="12" borderId="20" xfId="8" applyFont="1" applyFill="1" applyBorder="1"/>
    <xf numFmtId="165" fontId="36" fillId="5" borderId="14" xfId="1" applyNumberFormat="1" applyFont="1" applyFill="1" applyBorder="1"/>
    <xf numFmtId="165" fontId="36" fillId="11" borderId="37" xfId="1" applyNumberFormat="1" applyFont="1" applyFill="1" applyBorder="1"/>
    <xf numFmtId="165" fontId="55" fillId="0" borderId="14" xfId="1" applyNumberFormat="1" applyFont="1" applyBorder="1"/>
    <xf numFmtId="0" fontId="34" fillId="0" borderId="0" xfId="0" applyFont="1" applyAlignment="1">
      <alignment wrapText="1"/>
    </xf>
    <xf numFmtId="3" fontId="19" fillId="13" borderId="39" xfId="0" applyNumberFormat="1" applyFont="1" applyFill="1" applyBorder="1" applyAlignment="1">
      <alignment horizontal="right" vertical="top" wrapText="1"/>
    </xf>
    <xf numFmtId="165" fontId="32" fillId="8" borderId="12" xfId="1" applyNumberFormat="1" applyFont="1" applyFill="1" applyBorder="1"/>
    <xf numFmtId="0" fontId="0" fillId="0" borderId="16" xfId="22" applyFont="1" applyBorder="1"/>
    <xf numFmtId="165" fontId="26" fillId="0" borderId="0" xfId="1" applyNumberFormat="1"/>
    <xf numFmtId="0" fontId="21" fillId="18" borderId="0" xfId="22" applyFont="1" applyFill="1"/>
    <xf numFmtId="165" fontId="21" fillId="18" borderId="0" xfId="1" applyNumberFormat="1" applyFont="1" applyFill="1"/>
    <xf numFmtId="0" fontId="0" fillId="15" borderId="42" xfId="0" applyFill="1" applyBorder="1"/>
    <xf numFmtId="3" fontId="20" fillId="13" borderId="43" xfId="0" applyNumberFormat="1" applyFont="1" applyFill="1" applyBorder="1" applyAlignment="1">
      <alignment horizontal="right" vertical="top" wrapText="1"/>
    </xf>
    <xf numFmtId="3" fontId="0" fillId="15" borderId="41" xfId="0" applyNumberFormat="1" applyFill="1" applyBorder="1"/>
    <xf numFmtId="3" fontId="0" fillId="15" borderId="44" xfId="0" applyNumberFormat="1" applyFill="1" applyBorder="1"/>
    <xf numFmtId="3" fontId="20" fillId="13" borderId="45" xfId="0" applyNumberFormat="1" applyFont="1" applyFill="1" applyBorder="1" applyAlignment="1">
      <alignment horizontal="right" vertical="top" wrapText="1"/>
    </xf>
    <xf numFmtId="0" fontId="22" fillId="6" borderId="8" xfId="8" applyFill="1" applyBorder="1"/>
    <xf numFmtId="165" fontId="31" fillId="6" borderId="0" xfId="2" applyNumberFormat="1" applyFont="1" applyFill="1"/>
    <xf numFmtId="0" fontId="32" fillId="6" borderId="0" xfId="8" applyFont="1" applyFill="1"/>
    <xf numFmtId="0" fontId="33" fillId="6" borderId="0" xfId="8" applyFont="1" applyFill="1"/>
    <xf numFmtId="0" fontId="21" fillId="0" borderId="0" xfId="23" applyFont="1"/>
    <xf numFmtId="3" fontId="32" fillId="11" borderId="14" xfId="3" applyNumberFormat="1" applyFont="1" applyFill="1" applyBorder="1"/>
    <xf numFmtId="3" fontId="32" fillId="11" borderId="47" xfId="3" applyNumberFormat="1" applyFont="1" applyFill="1" applyBorder="1"/>
    <xf numFmtId="3" fontId="32" fillId="5" borderId="14" xfId="3" applyNumberFormat="1" applyFont="1" applyFill="1" applyBorder="1"/>
    <xf numFmtId="3" fontId="32" fillId="5" borderId="11" xfId="3" applyNumberFormat="1" applyFont="1" applyFill="1" applyBorder="1"/>
    <xf numFmtId="0" fontId="37" fillId="0" borderId="4" xfId="16" applyFont="1" applyBorder="1"/>
    <xf numFmtId="165" fontId="38" fillId="0" borderId="17" xfId="3" applyNumberFormat="1" applyFont="1" applyBorder="1"/>
    <xf numFmtId="43" fontId="38" fillId="3" borderId="18" xfId="3" applyFont="1" applyFill="1" applyBorder="1"/>
    <xf numFmtId="165" fontId="38" fillId="3" borderId="18" xfId="3" applyNumberFormat="1" applyFont="1" applyFill="1" applyBorder="1"/>
    <xf numFmtId="166" fontId="38" fillId="3" borderId="18" xfId="3" applyNumberFormat="1" applyFont="1" applyFill="1" applyBorder="1"/>
    <xf numFmtId="165" fontId="38" fillId="3" borderId="17" xfId="3" applyNumberFormat="1" applyFont="1" applyFill="1" applyBorder="1"/>
    <xf numFmtId="165" fontId="38" fillId="0" borderId="18" xfId="3" applyNumberFormat="1" applyFont="1" applyBorder="1"/>
    <xf numFmtId="0" fontId="37" fillId="0" borderId="20" xfId="8" applyFont="1" applyBorder="1"/>
    <xf numFmtId="165" fontId="22" fillId="0" borderId="10" xfId="3" applyNumberFormat="1" applyBorder="1"/>
    <xf numFmtId="165" fontId="22" fillId="0" borderId="0" xfId="3" applyNumberFormat="1"/>
    <xf numFmtId="165" fontId="32" fillId="0" borderId="13" xfId="3" applyNumberFormat="1" applyFont="1" applyBorder="1"/>
    <xf numFmtId="165" fontId="32" fillId="0" borderId="11" xfId="3" applyNumberFormat="1" applyFont="1" applyBorder="1"/>
    <xf numFmtId="165" fontId="36" fillId="5" borderId="11" xfId="1" applyNumberFormat="1" applyFont="1" applyFill="1" applyBorder="1"/>
    <xf numFmtId="0" fontId="22" fillId="0" borderId="8" xfId="8" applyBorder="1"/>
    <xf numFmtId="165" fontId="41" fillId="3" borderId="17" xfId="3" applyNumberFormat="1" applyFont="1" applyFill="1" applyBorder="1"/>
    <xf numFmtId="166" fontId="38" fillId="12" borderId="18" xfId="3" applyNumberFormat="1" applyFont="1" applyFill="1" applyBorder="1"/>
    <xf numFmtId="0" fontId="22" fillId="0" borderId="22" xfId="8" applyBorder="1"/>
    <xf numFmtId="165" fontId="38" fillId="3" borderId="23" xfId="3" applyNumberFormat="1" applyFont="1" applyFill="1" applyBorder="1"/>
    <xf numFmtId="165" fontId="41" fillId="3" borderId="23" xfId="3" applyNumberFormat="1" applyFont="1" applyFill="1" applyBorder="1"/>
    <xf numFmtId="165" fontId="41" fillId="0" borderId="25" xfId="3" applyNumberFormat="1" applyFont="1" applyBorder="1"/>
    <xf numFmtId="165" fontId="41" fillId="0" borderId="11" xfId="3" applyNumberFormat="1" applyFont="1" applyBorder="1"/>
    <xf numFmtId="0" fontId="22" fillId="0" borderId="26" xfId="8" applyBorder="1"/>
    <xf numFmtId="165" fontId="38" fillId="0" borderId="27" xfId="3" applyNumberFormat="1" applyFont="1" applyBorder="1"/>
    <xf numFmtId="0" fontId="22" fillId="0" borderId="28" xfId="8" applyBorder="1"/>
    <xf numFmtId="165" fontId="38" fillId="0" borderId="29" xfId="3" applyNumberFormat="1" applyFont="1" applyBorder="1"/>
    <xf numFmtId="43" fontId="38" fillId="12" borderId="18" xfId="3" applyFont="1" applyFill="1" applyBorder="1"/>
    <xf numFmtId="165" fontId="38" fillId="12" borderId="18" xfId="3" applyNumberFormat="1" applyFont="1" applyFill="1" applyBorder="1"/>
    <xf numFmtId="165" fontId="38" fillId="12" borderId="0" xfId="3" applyNumberFormat="1" applyFont="1" applyFill="1"/>
    <xf numFmtId="0" fontId="22" fillId="3" borderId="28" xfId="8" applyFill="1" applyBorder="1"/>
    <xf numFmtId="165" fontId="38" fillId="12" borderId="23" xfId="3" applyNumberFormat="1" applyFont="1" applyFill="1" applyBorder="1"/>
    <xf numFmtId="165" fontId="38" fillId="0" borderId="23" xfId="3" applyNumberFormat="1" applyFont="1" applyBorder="1"/>
    <xf numFmtId="0" fontId="32" fillId="0" borderId="6" xfId="8" applyFont="1" applyBorder="1"/>
    <xf numFmtId="165" fontId="41" fillId="0" borderId="31" xfId="3" applyNumberFormat="1" applyFont="1" applyBorder="1"/>
    <xf numFmtId="165" fontId="41" fillId="0" borderId="7" xfId="3" applyNumberFormat="1" applyFont="1" applyBorder="1"/>
    <xf numFmtId="165" fontId="36" fillId="11" borderId="7" xfId="1" applyNumberFormat="1" applyFont="1" applyFill="1" applyBorder="1"/>
    <xf numFmtId="165" fontId="38" fillId="0" borderId="16" xfId="3" applyNumberFormat="1" applyFont="1" applyBorder="1"/>
    <xf numFmtId="0" fontId="32" fillId="0" borderId="32" xfId="27" applyFont="1" applyBorder="1"/>
    <xf numFmtId="165" fontId="55" fillId="0" borderId="11" xfId="1" applyNumberFormat="1" applyFont="1" applyBorder="1"/>
    <xf numFmtId="0" fontId="22" fillId="0" borderId="16" xfId="27" applyBorder="1"/>
    <xf numFmtId="165" fontId="55" fillId="0" borderId="16" xfId="1" applyNumberFormat="1" applyFont="1" applyBorder="1"/>
    <xf numFmtId="165" fontId="0" fillId="0" borderId="0" xfId="1" applyNumberFormat="1" applyFont="1"/>
    <xf numFmtId="0" fontId="50" fillId="0" borderId="54" xfId="10" applyFont="1" applyBorder="1" applyAlignment="1">
      <alignment horizontal="center"/>
    </xf>
    <xf numFmtId="0" fontId="49" fillId="0" borderId="55" xfId="10" applyFont="1" applyFill="1" applyBorder="1"/>
    <xf numFmtId="165" fontId="20" fillId="0" borderId="0" xfId="14" applyNumberFormat="1"/>
    <xf numFmtId="165" fontId="20" fillId="0" borderId="56" xfId="14" applyNumberFormat="1" applyBorder="1"/>
    <xf numFmtId="165" fontId="26" fillId="0" borderId="18" xfId="1" applyNumberFormat="1" applyBorder="1"/>
    <xf numFmtId="0" fontId="26" fillId="0" borderId="4" xfId="22" applyFont="1" applyBorder="1"/>
    <xf numFmtId="0" fontId="50" fillId="0" borderId="18" xfId="10" applyFont="1" applyBorder="1" applyAlignment="1">
      <alignment horizontal="center"/>
    </xf>
    <xf numFmtId="0" fontId="34" fillId="0" borderId="0" xfId="0" applyFont="1"/>
    <xf numFmtId="0" fontId="22" fillId="12" borderId="55" xfId="0" applyFont="1" applyFill="1" applyBorder="1"/>
    <xf numFmtId="0" fontId="22" fillId="12" borderId="57" xfId="0" applyFont="1" applyFill="1" applyBorder="1"/>
    <xf numFmtId="165" fontId="19" fillId="22" borderId="0" xfId="1" applyNumberFormat="1" applyFont="1" applyFill="1" applyBorder="1"/>
    <xf numFmtId="0" fontId="19" fillId="22" borderId="0" xfId="14" applyFont="1" applyFill="1"/>
    <xf numFmtId="3" fontId="50" fillId="0" borderId="11" xfId="10" applyNumberFormat="1" applyFont="1" applyBorder="1"/>
    <xf numFmtId="165" fontId="20" fillId="0" borderId="33" xfId="4" applyNumberFormat="1" applyFont="1" applyBorder="1"/>
    <xf numFmtId="3" fontId="22" fillId="20" borderId="16" xfId="3" applyNumberFormat="1" applyFill="1" applyBorder="1"/>
    <xf numFmtId="165" fontId="38" fillId="20" borderId="16" xfId="3" applyNumberFormat="1" applyFont="1" applyFill="1" applyBorder="1"/>
    <xf numFmtId="165" fontId="56" fillId="12" borderId="0" xfId="1" applyNumberFormat="1" applyFont="1" applyFill="1"/>
    <xf numFmtId="165" fontId="38" fillId="12" borderId="29" xfId="3" applyNumberFormat="1" applyFont="1" applyFill="1" applyBorder="1"/>
    <xf numFmtId="0" fontId="0" fillId="24" borderId="0" xfId="0" applyFill="1"/>
    <xf numFmtId="0" fontId="26" fillId="0" borderId="0" xfId="0" applyFont="1"/>
    <xf numFmtId="0" fontId="22" fillId="12" borderId="16" xfId="30" applyFont="1" applyFill="1" applyBorder="1" applyAlignment="1">
      <alignment wrapText="1"/>
    </xf>
    <xf numFmtId="0" fontId="38" fillId="0" borderId="0" xfId="0" applyFont="1"/>
    <xf numFmtId="0" fontId="26" fillId="0" borderId="60" xfId="22" applyBorder="1"/>
    <xf numFmtId="0" fontId="20" fillId="12" borderId="0" xfId="10" applyFill="1"/>
    <xf numFmtId="165" fontId="20" fillId="12" borderId="0" xfId="4" applyNumberFormat="1" applyFill="1"/>
    <xf numFmtId="3" fontId="51" fillId="0" borderId="33" xfId="10" applyNumberFormat="1" applyFont="1" applyBorder="1"/>
    <xf numFmtId="0" fontId="21" fillId="0" borderId="53" xfId="0" applyFont="1" applyBorder="1"/>
    <xf numFmtId="167" fontId="0" fillId="0" borderId="0" xfId="0" applyNumberFormat="1"/>
    <xf numFmtId="0" fontId="26" fillId="0" borderId="0" xfId="30"/>
    <xf numFmtId="0" fontId="22" fillId="0" borderId="0" xfId="30" applyFont="1"/>
    <xf numFmtId="0" fontId="22" fillId="0" borderId="0" xfId="45" applyFont="1"/>
    <xf numFmtId="0" fontId="32" fillId="8" borderId="32" xfId="30" applyFont="1" applyFill="1" applyBorder="1"/>
    <xf numFmtId="165" fontId="22" fillId="0" borderId="0" xfId="30" applyNumberFormat="1" applyFont="1"/>
    <xf numFmtId="0" fontId="22" fillId="3" borderId="61" xfId="30" applyFont="1" applyFill="1" applyBorder="1"/>
    <xf numFmtId="0" fontId="22" fillId="3" borderId="0" xfId="30" applyFont="1" applyFill="1"/>
    <xf numFmtId="0" fontId="22" fillId="0" borderId="61" xfId="30" applyFont="1" applyBorder="1"/>
    <xf numFmtId="165" fontId="22" fillId="3" borderId="0" xfId="30" applyNumberFormat="1" applyFont="1" applyFill="1"/>
    <xf numFmtId="0" fontId="32" fillId="8" borderId="58" xfId="30" applyFont="1" applyFill="1" applyBorder="1"/>
    <xf numFmtId="0" fontId="32" fillId="0" borderId="71" xfId="30" applyFont="1" applyBorder="1"/>
    <xf numFmtId="165" fontId="37" fillId="0" borderId="0" xfId="30" applyNumberFormat="1" applyFont="1"/>
    <xf numFmtId="0" fontId="22" fillId="12" borderId="61" xfId="30" applyFont="1" applyFill="1" applyBorder="1"/>
    <xf numFmtId="0" fontId="29" fillId="3" borderId="61" xfId="30" applyFont="1" applyFill="1" applyBorder="1"/>
    <xf numFmtId="0" fontId="32" fillId="0" borderId="63" xfId="30" applyFont="1" applyBorder="1"/>
    <xf numFmtId="0" fontId="22" fillId="0" borderId="16" xfId="30" applyFont="1" applyBorder="1" applyAlignment="1">
      <alignment wrapText="1"/>
    </xf>
    <xf numFmtId="0" fontId="22" fillId="0" borderId="16" xfId="30" applyFont="1" applyBorder="1"/>
    <xf numFmtId="0" fontId="32" fillId="0" borderId="0" xfId="30" applyFont="1"/>
    <xf numFmtId="0" fontId="32" fillId="25" borderId="34" xfId="30" applyFont="1" applyFill="1" applyBorder="1"/>
    <xf numFmtId="0" fontId="22" fillId="12" borderId="58" xfId="0" applyFont="1" applyFill="1" applyBorder="1"/>
    <xf numFmtId="165" fontId="22" fillId="0" borderId="71" xfId="1" applyNumberFormat="1" applyFont="1" applyBorder="1"/>
    <xf numFmtId="165" fontId="22" fillId="0" borderId="63" xfId="1" applyNumberFormat="1" applyFont="1" applyBorder="1"/>
    <xf numFmtId="165" fontId="22" fillId="0" borderId="63" xfId="29" applyNumberFormat="1" applyFont="1" applyFill="1" applyBorder="1"/>
    <xf numFmtId="165" fontId="22" fillId="0" borderId="63" xfId="29" applyNumberFormat="1" applyFont="1" applyBorder="1"/>
    <xf numFmtId="165" fontId="22" fillId="12" borderId="63" xfId="29" applyNumberFormat="1" applyFont="1" applyFill="1" applyBorder="1"/>
    <xf numFmtId="0" fontId="32" fillId="10" borderId="15" xfId="30" applyFont="1" applyFill="1" applyBorder="1"/>
    <xf numFmtId="0" fontId="22" fillId="12" borderId="0" xfId="30" applyFont="1" applyFill="1"/>
    <xf numFmtId="0" fontId="22" fillId="0" borderId="8" xfId="30" applyFont="1" applyBorder="1"/>
    <xf numFmtId="165" fontId="22" fillId="12" borderId="0" xfId="1" applyNumberFormat="1" applyFont="1" applyFill="1"/>
    <xf numFmtId="0" fontId="22" fillId="0" borderId="39" xfId="30" applyFont="1" applyBorder="1"/>
    <xf numFmtId="165" fontId="22" fillId="0" borderId="30" xfId="30" applyNumberFormat="1" applyFont="1" applyBorder="1"/>
    <xf numFmtId="165" fontId="22" fillId="0" borderId="37" xfId="30" applyNumberFormat="1" applyFont="1" applyBorder="1"/>
    <xf numFmtId="165" fontId="22" fillId="0" borderId="73" xfId="30" applyNumberFormat="1" applyFont="1" applyBorder="1"/>
    <xf numFmtId="0" fontId="22" fillId="3" borderId="30" xfId="30" applyFont="1" applyFill="1" applyBorder="1"/>
    <xf numFmtId="3" fontId="22" fillId="3" borderId="36" xfId="30" applyNumberFormat="1" applyFont="1" applyFill="1" applyBorder="1"/>
    <xf numFmtId="0" fontId="22" fillId="0" borderId="54" xfId="30" applyFont="1" applyBorder="1"/>
    <xf numFmtId="0" fontId="22" fillId="0" borderId="4" xfId="30" applyFont="1" applyBorder="1"/>
    <xf numFmtId="165" fontId="22" fillId="0" borderId="61" xfId="30" applyNumberFormat="1" applyFont="1" applyBorder="1"/>
    <xf numFmtId="165" fontId="22" fillId="0" borderId="16" xfId="30" applyNumberFormat="1" applyFont="1" applyBorder="1"/>
    <xf numFmtId="165" fontId="22" fillId="3" borderId="16" xfId="30" applyNumberFormat="1" applyFont="1" applyFill="1" applyBorder="1"/>
    <xf numFmtId="0" fontId="22" fillId="3" borderId="16" xfId="30" applyFont="1" applyFill="1" applyBorder="1"/>
    <xf numFmtId="0" fontId="22" fillId="0" borderId="74" xfId="30" applyFont="1" applyBorder="1"/>
    <xf numFmtId="165" fontId="22" fillId="0" borderId="24" xfId="30" applyNumberFormat="1" applyFont="1" applyBorder="1"/>
    <xf numFmtId="165" fontId="22" fillId="0" borderId="56" xfId="30" applyNumberFormat="1" applyFont="1" applyBorder="1"/>
    <xf numFmtId="165" fontId="22" fillId="0" borderId="68" xfId="30" applyNumberFormat="1" applyFont="1" applyBorder="1"/>
    <xf numFmtId="0" fontId="20" fillId="0" borderId="0" xfId="45"/>
    <xf numFmtId="0" fontId="20" fillId="0" borderId="0" xfId="17" applyProtection="1">
      <protection locked="0"/>
    </xf>
    <xf numFmtId="0" fontId="0" fillId="3" borderId="0" xfId="0" applyFill="1"/>
    <xf numFmtId="164" fontId="18" fillId="0" borderId="76" xfId="0" applyNumberFormat="1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/>
    </xf>
    <xf numFmtId="3" fontId="19" fillId="0" borderId="76" xfId="0" applyNumberFormat="1" applyFont="1" applyBorder="1" applyAlignment="1">
      <alignment horizontal="right" vertical="top" wrapText="1"/>
    </xf>
    <xf numFmtId="0" fontId="20" fillId="0" borderId="76" xfId="0" applyFont="1" applyBorder="1" applyAlignment="1">
      <alignment horizontal="center" vertical="top" wrapText="1"/>
    </xf>
    <xf numFmtId="0" fontId="20" fillId="0" borderId="76" xfId="0" applyFont="1" applyBorder="1" applyAlignment="1">
      <alignment horizontal="left" vertical="top" wrapText="1"/>
    </xf>
    <xf numFmtId="3" fontId="20" fillId="13" borderId="76" xfId="0" applyNumberFormat="1" applyFont="1" applyFill="1" applyBorder="1" applyAlignment="1">
      <alignment horizontal="right" vertical="top" wrapText="1"/>
    </xf>
    <xf numFmtId="3" fontId="20" fillId="0" borderId="76" xfId="0" applyNumberFormat="1" applyFont="1" applyBorder="1" applyAlignment="1">
      <alignment horizontal="right" vertical="top" wrapText="1"/>
    </xf>
    <xf numFmtId="3" fontId="20" fillId="7" borderId="76" xfId="0" applyNumberFormat="1" applyFont="1" applyFill="1" applyBorder="1" applyAlignment="1">
      <alignment horizontal="right" vertical="top" wrapText="1"/>
    </xf>
    <xf numFmtId="0" fontId="20" fillId="12" borderId="76" xfId="0" applyFont="1" applyFill="1" applyBorder="1" applyAlignment="1">
      <alignment horizontal="left" vertical="top" wrapText="1"/>
    </xf>
    <xf numFmtId="3" fontId="20" fillId="14" borderId="76" xfId="0" applyNumberFormat="1" applyFont="1" applyFill="1" applyBorder="1" applyAlignment="1">
      <alignment horizontal="right" vertical="top" wrapText="1"/>
    </xf>
    <xf numFmtId="0" fontId="19" fillId="2" borderId="76" xfId="0" applyFont="1" applyFill="1" applyBorder="1" applyAlignment="1">
      <alignment horizontal="left" vertical="top" wrapText="1"/>
    </xf>
    <xf numFmtId="3" fontId="20" fillId="2" borderId="76" xfId="0" applyNumberFormat="1" applyFont="1" applyFill="1" applyBorder="1" applyAlignment="1">
      <alignment horizontal="right" vertical="top" wrapText="1"/>
    </xf>
    <xf numFmtId="3" fontId="19" fillId="7" borderId="76" xfId="0" applyNumberFormat="1" applyFont="1" applyFill="1" applyBorder="1" applyAlignment="1">
      <alignment horizontal="right" vertical="top" wrapText="1"/>
    </xf>
    <xf numFmtId="3" fontId="19" fillId="12" borderId="76" xfId="0" applyNumberFormat="1" applyFont="1" applyFill="1" applyBorder="1" applyAlignment="1">
      <alignment horizontal="right" vertical="top" wrapText="1"/>
    </xf>
    <xf numFmtId="0" fontId="20" fillId="0" borderId="16" xfId="0" applyFont="1" applyBorder="1" applyAlignment="1">
      <alignment horizontal="left" vertical="top" wrapText="1"/>
    </xf>
    <xf numFmtId="3" fontId="20" fillId="15" borderId="76" xfId="0" applyNumberFormat="1" applyFont="1" applyFill="1" applyBorder="1" applyAlignment="1">
      <alignment horizontal="right" vertical="top" wrapText="1"/>
    </xf>
    <xf numFmtId="0" fontId="20" fillId="3" borderId="76" xfId="0" applyFont="1" applyFill="1" applyBorder="1" applyAlignment="1">
      <alignment horizontal="left" vertical="top" wrapText="1"/>
    </xf>
    <xf numFmtId="3" fontId="20" fillId="8" borderId="76" xfId="0" applyNumberFormat="1" applyFont="1" applyFill="1" applyBorder="1" applyAlignment="1">
      <alignment horizontal="right" vertical="top" wrapText="1"/>
    </xf>
    <xf numFmtId="3" fontId="20" fillId="12" borderId="76" xfId="0" applyNumberFormat="1" applyFont="1" applyFill="1" applyBorder="1" applyAlignment="1">
      <alignment horizontal="right" vertical="top" wrapText="1"/>
    </xf>
    <xf numFmtId="3" fontId="20" fillId="3" borderId="76" xfId="0" applyNumberFormat="1" applyFont="1" applyFill="1" applyBorder="1" applyAlignment="1">
      <alignment horizontal="right" vertical="top" wrapText="1"/>
    </xf>
    <xf numFmtId="0" fontId="20" fillId="12" borderId="76" xfId="0" applyFont="1" applyFill="1" applyBorder="1" applyAlignment="1">
      <alignment horizontal="center" vertical="top" wrapText="1"/>
    </xf>
    <xf numFmtId="0" fontId="20" fillId="12" borderId="79" xfId="0" applyFont="1" applyFill="1" applyBorder="1" applyAlignment="1">
      <alignment horizontal="left" vertical="top" wrapText="1"/>
    </xf>
    <xf numFmtId="0" fontId="20" fillId="12" borderId="79" xfId="50" applyFont="1" applyFill="1" applyBorder="1" applyAlignment="1">
      <alignment horizontal="left" vertical="center" wrapText="1"/>
    </xf>
    <xf numFmtId="0" fontId="18" fillId="16" borderId="79" xfId="50" applyFont="1" applyFill="1" applyBorder="1" applyAlignment="1">
      <alignment horizontal="left" vertical="center" wrapText="1"/>
    </xf>
    <xf numFmtId="3" fontId="19" fillId="2" borderId="76" xfId="0" applyNumberFormat="1" applyFont="1" applyFill="1" applyBorder="1" applyAlignment="1">
      <alignment horizontal="right" vertical="top" wrapText="1"/>
    </xf>
    <xf numFmtId="0" fontId="19" fillId="6" borderId="76" xfId="0" applyFont="1" applyFill="1" applyBorder="1" applyAlignment="1">
      <alignment horizontal="left" vertical="top" wrapText="1"/>
    </xf>
    <xf numFmtId="3" fontId="20" fillId="6" borderId="76" xfId="0" applyNumberFormat="1" applyFont="1" applyFill="1" applyBorder="1" applyAlignment="1">
      <alignment horizontal="right" vertical="top" wrapText="1"/>
    </xf>
    <xf numFmtId="0" fontId="19" fillId="6" borderId="77" xfId="0" applyFont="1" applyFill="1" applyBorder="1" applyAlignment="1">
      <alignment horizontal="left" vertical="top" wrapText="1"/>
    </xf>
    <xf numFmtId="3" fontId="0" fillId="6" borderId="77" xfId="0" applyNumberFormat="1" applyFill="1" applyBorder="1"/>
    <xf numFmtId="0" fontId="18" fillId="0" borderId="80" xfId="0" applyFont="1" applyBorder="1" applyAlignment="1">
      <alignment horizontal="center" vertical="center"/>
    </xf>
    <xf numFmtId="3" fontId="19" fillId="0" borderId="78" xfId="0" applyNumberFormat="1" applyFont="1" applyBorder="1" applyAlignment="1">
      <alignment horizontal="right" vertical="top" wrapText="1"/>
    </xf>
    <xf numFmtId="3" fontId="19" fillId="0" borderId="77" xfId="0" applyNumberFormat="1" applyFont="1" applyBorder="1" applyAlignment="1">
      <alignment horizontal="right" vertical="top" wrapText="1"/>
    </xf>
    <xf numFmtId="0" fontId="19" fillId="5" borderId="76" xfId="0" applyFont="1" applyFill="1" applyBorder="1" applyAlignment="1">
      <alignment horizontal="left" vertical="top" wrapText="1"/>
    </xf>
    <xf numFmtId="3" fontId="20" fillId="5" borderId="76" xfId="0" applyNumberFormat="1" applyFont="1" applyFill="1" applyBorder="1" applyAlignment="1">
      <alignment horizontal="right" vertical="top" wrapText="1"/>
    </xf>
    <xf numFmtId="0" fontId="20" fillId="0" borderId="79" xfId="0" applyFont="1" applyBorder="1" applyAlignment="1">
      <alignment horizontal="left" vertical="top" wrapText="1"/>
    </xf>
    <xf numFmtId="3" fontId="20" fillId="13" borderId="81" xfId="0" applyNumberFormat="1" applyFont="1" applyFill="1" applyBorder="1" applyAlignment="1">
      <alignment horizontal="right" vertical="top" wrapText="1"/>
    </xf>
    <xf numFmtId="3" fontId="20" fillId="3" borderId="75" xfId="0" applyNumberFormat="1" applyFont="1" applyFill="1" applyBorder="1" applyAlignment="1">
      <alignment horizontal="right" vertical="top" wrapText="1"/>
    </xf>
    <xf numFmtId="3" fontId="20" fillId="0" borderId="75" xfId="0" applyNumberFormat="1" applyFont="1" applyBorder="1" applyAlignment="1">
      <alignment horizontal="right" vertical="top" wrapText="1"/>
    </xf>
    <xf numFmtId="0" fontId="19" fillId="5" borderId="79" xfId="0" applyFont="1" applyFill="1" applyBorder="1" applyAlignment="1">
      <alignment horizontal="left" vertical="top" wrapText="1"/>
    </xf>
    <xf numFmtId="3" fontId="19" fillId="5" borderId="75" xfId="0" applyNumberFormat="1" applyFont="1" applyFill="1" applyBorder="1" applyAlignment="1">
      <alignment horizontal="right" vertical="top" wrapText="1"/>
    </xf>
    <xf numFmtId="3" fontId="19" fillId="5" borderId="76" xfId="0" applyNumberFormat="1" applyFont="1" applyFill="1" applyBorder="1" applyAlignment="1">
      <alignment horizontal="right" vertical="top" wrapText="1"/>
    </xf>
    <xf numFmtId="3" fontId="20" fillId="2" borderId="75" xfId="0" applyNumberFormat="1" applyFont="1" applyFill="1" applyBorder="1" applyAlignment="1">
      <alignment horizontal="right" vertical="top" wrapText="1"/>
    </xf>
    <xf numFmtId="0" fontId="19" fillId="6" borderId="79" xfId="0" applyFont="1" applyFill="1" applyBorder="1" applyAlignment="1">
      <alignment horizontal="left" vertical="top" wrapText="1"/>
    </xf>
    <xf numFmtId="3" fontId="19" fillId="6" borderId="75" xfId="0" applyNumberFormat="1" applyFont="1" applyFill="1" applyBorder="1" applyAlignment="1">
      <alignment horizontal="right" vertical="top" wrapText="1"/>
    </xf>
    <xf numFmtId="3" fontId="19" fillId="6" borderId="76" xfId="0" applyNumberFormat="1" applyFont="1" applyFill="1" applyBorder="1" applyAlignment="1">
      <alignment horizontal="right" vertical="top" wrapText="1"/>
    </xf>
    <xf numFmtId="165" fontId="0" fillId="0" borderId="0" xfId="43" applyNumberFormat="1" applyFont="1"/>
    <xf numFmtId="0" fontId="19" fillId="6" borderId="80" xfId="0" applyFont="1" applyFill="1" applyBorder="1" applyAlignment="1">
      <alignment horizontal="left" vertical="top" wrapText="1"/>
    </xf>
    <xf numFmtId="3" fontId="19" fillId="6" borderId="78" xfId="0" applyNumberFormat="1" applyFont="1" applyFill="1" applyBorder="1" applyAlignment="1">
      <alignment horizontal="right" vertical="top" wrapText="1"/>
    </xf>
    <xf numFmtId="3" fontId="19" fillId="6" borderId="77" xfId="0" applyNumberFormat="1" applyFont="1" applyFill="1" applyBorder="1" applyAlignment="1">
      <alignment horizontal="right" vertical="top" wrapText="1"/>
    </xf>
    <xf numFmtId="0" fontId="20" fillId="8" borderId="76" xfId="14" applyFill="1" applyBorder="1"/>
    <xf numFmtId="165" fontId="20" fillId="8" borderId="76" xfId="1" applyNumberFormat="1" applyFont="1" applyFill="1" applyBorder="1"/>
    <xf numFmtId="0" fontId="20" fillId="10" borderId="76" xfId="14" applyFill="1" applyBorder="1"/>
    <xf numFmtId="165" fontId="20" fillId="10" borderId="76" xfId="1" applyNumberFormat="1" applyFont="1" applyFill="1" applyBorder="1"/>
    <xf numFmtId="0" fontId="26" fillId="0" borderId="53" xfId="22" applyBorder="1"/>
    <xf numFmtId="0" fontId="22" fillId="10" borderId="82" xfId="30" applyFont="1" applyFill="1" applyBorder="1"/>
    <xf numFmtId="0" fontId="22" fillId="10" borderId="83" xfId="30" applyFont="1" applyFill="1" applyBorder="1"/>
    <xf numFmtId="0" fontId="22" fillId="10" borderId="84" xfId="30" applyFont="1" applyFill="1" applyBorder="1"/>
    <xf numFmtId="0" fontId="22" fillId="10" borderId="82" xfId="30" applyFont="1" applyFill="1" applyBorder="1" applyAlignment="1">
      <alignment wrapText="1"/>
    </xf>
    <xf numFmtId="0" fontId="22" fillId="10" borderId="85" xfId="30" applyFont="1" applyFill="1" applyBorder="1" applyAlignment="1">
      <alignment wrapText="1"/>
    </xf>
    <xf numFmtId="0" fontId="22" fillId="10" borderId="83" xfId="30" applyFont="1" applyFill="1" applyBorder="1" applyAlignment="1">
      <alignment wrapText="1"/>
    </xf>
    <xf numFmtId="165" fontId="32" fillId="8" borderId="12" xfId="55" applyNumberFormat="1" applyFont="1" applyFill="1" applyBorder="1"/>
    <xf numFmtId="165" fontId="32" fillId="8" borderId="14" xfId="55" applyNumberFormat="1" applyFont="1" applyFill="1" applyBorder="1"/>
    <xf numFmtId="165" fontId="32" fillId="8" borderId="15" xfId="55" applyNumberFormat="1" applyFont="1" applyFill="1" applyBorder="1"/>
    <xf numFmtId="165" fontId="32" fillId="8" borderId="38" xfId="55" applyNumberFormat="1" applyFont="1" applyFill="1" applyBorder="1"/>
    <xf numFmtId="165" fontId="32" fillId="8" borderId="21" xfId="55" applyNumberFormat="1" applyFont="1" applyFill="1" applyBorder="1"/>
    <xf numFmtId="165" fontId="22" fillId="0" borderId="16" xfId="55" applyNumberFormat="1" applyFont="1" applyBorder="1"/>
    <xf numFmtId="165" fontId="22" fillId="3" borderId="16" xfId="55" applyNumberFormat="1" applyFont="1" applyFill="1" applyBorder="1"/>
    <xf numFmtId="165" fontId="22" fillId="3" borderId="4" xfId="55" applyNumberFormat="1" applyFont="1" applyFill="1" applyBorder="1"/>
    <xf numFmtId="165" fontId="22" fillId="3" borderId="61" xfId="55" applyNumberFormat="1" applyFont="1" applyFill="1" applyBorder="1"/>
    <xf numFmtId="165" fontId="32" fillId="3" borderId="18" xfId="55" applyNumberFormat="1" applyFont="1" applyFill="1" applyBorder="1"/>
    <xf numFmtId="165" fontId="32" fillId="3" borderId="16" xfId="55" applyNumberFormat="1" applyFont="1" applyFill="1" applyBorder="1"/>
    <xf numFmtId="165" fontId="22" fillId="0" borderId="62" xfId="55" applyNumberFormat="1" applyFont="1" applyBorder="1"/>
    <xf numFmtId="165" fontId="22" fillId="12" borderId="16" xfId="55" applyNumberFormat="1" applyFont="1" applyFill="1" applyBorder="1"/>
    <xf numFmtId="165" fontId="22" fillId="12" borderId="4" xfId="55" applyNumberFormat="1" applyFont="1" applyFill="1" applyBorder="1"/>
    <xf numFmtId="165" fontId="22" fillId="0" borderId="61" xfId="55" applyNumberFormat="1" applyFont="1" applyBorder="1"/>
    <xf numFmtId="165" fontId="22" fillId="0" borderId="18" xfId="55" applyNumberFormat="1" applyFont="1" applyBorder="1"/>
    <xf numFmtId="165" fontId="22" fillId="3" borderId="18" xfId="55" applyNumberFormat="1" applyFont="1" applyFill="1" applyBorder="1"/>
    <xf numFmtId="165" fontId="22" fillId="0" borderId="4" xfId="55" applyNumberFormat="1" applyFont="1" applyBorder="1"/>
    <xf numFmtId="165" fontId="32" fillId="8" borderId="55" xfId="55" applyNumberFormat="1" applyFont="1" applyFill="1" applyBorder="1"/>
    <xf numFmtId="165" fontId="32" fillId="8" borderId="57" xfId="55" applyNumberFormat="1" applyFont="1" applyFill="1" applyBorder="1"/>
    <xf numFmtId="165" fontId="32" fillId="8" borderId="65" xfId="55" applyNumberFormat="1" applyFont="1" applyFill="1" applyBorder="1"/>
    <xf numFmtId="165" fontId="32" fillId="8" borderId="66" xfId="55" applyNumberFormat="1" applyFont="1" applyFill="1" applyBorder="1"/>
    <xf numFmtId="165" fontId="32" fillId="8" borderId="67" xfId="55" applyNumberFormat="1" applyFont="1" applyFill="1" applyBorder="1"/>
    <xf numFmtId="165" fontId="32" fillId="3" borderId="61" xfId="55" applyNumberFormat="1" applyFont="1" applyFill="1" applyBorder="1"/>
    <xf numFmtId="165" fontId="22" fillId="3" borderId="62" xfId="55" applyNumberFormat="1" applyFont="1" applyFill="1" applyBorder="1"/>
    <xf numFmtId="165" fontId="22" fillId="3" borderId="36" xfId="55" applyNumberFormat="1" applyFont="1" applyFill="1" applyBorder="1"/>
    <xf numFmtId="165" fontId="22" fillId="0" borderId="3" xfId="55" applyNumberFormat="1" applyFont="1" applyBorder="1"/>
    <xf numFmtId="165" fontId="22" fillId="0" borderId="57" xfId="55" applyNumberFormat="1" applyFont="1" applyBorder="1"/>
    <xf numFmtId="165" fontId="22" fillId="0" borderId="65" xfId="55" applyNumberFormat="1" applyFont="1" applyBorder="1"/>
    <xf numFmtId="165" fontId="22" fillId="0" borderId="72" xfId="55" applyNumberFormat="1" applyFont="1" applyBorder="1"/>
    <xf numFmtId="165" fontId="22" fillId="12" borderId="0" xfId="55" applyNumberFormat="1" applyFont="1" applyFill="1"/>
    <xf numFmtId="165" fontId="22" fillId="0" borderId="0" xfId="55" applyNumberFormat="1" applyFont="1"/>
    <xf numFmtId="0" fontId="58" fillId="3" borderId="86" xfId="30" applyFont="1" applyFill="1" applyBorder="1"/>
    <xf numFmtId="165" fontId="22" fillId="0" borderId="86" xfId="55" applyNumberFormat="1" applyFont="1" applyBorder="1"/>
    <xf numFmtId="165" fontId="22" fillId="0" borderId="79" xfId="55" applyNumberFormat="1" applyFont="1" applyBorder="1"/>
    <xf numFmtId="165" fontId="22" fillId="0" borderId="64" xfId="55" applyNumberFormat="1" applyFont="1" applyBorder="1"/>
    <xf numFmtId="165" fontId="22" fillId="0" borderId="87" xfId="55" applyNumberFormat="1" applyFont="1" applyBorder="1"/>
    <xf numFmtId="0" fontId="29" fillId="0" borderId="82" xfId="30" applyFont="1" applyBorder="1"/>
    <xf numFmtId="165" fontId="22" fillId="3" borderId="89" xfId="55" applyNumberFormat="1" applyFont="1" applyFill="1" applyBorder="1"/>
    <xf numFmtId="165" fontId="22" fillId="0" borderId="0" xfId="55" applyNumberFormat="1" applyFont="1" applyBorder="1"/>
    <xf numFmtId="165" fontId="22" fillId="0" borderId="89" xfId="55" applyNumberFormat="1" applyFont="1" applyBorder="1"/>
    <xf numFmtId="165" fontId="22" fillId="0" borderId="80" xfId="55" applyNumberFormat="1" applyFont="1" applyBorder="1"/>
    <xf numFmtId="165" fontId="22" fillId="0" borderId="82" xfId="55" applyNumberFormat="1" applyFont="1" applyBorder="1"/>
    <xf numFmtId="165" fontId="22" fillId="0" borderId="85" xfId="55" applyNumberFormat="1" applyFont="1" applyBorder="1"/>
    <xf numFmtId="165" fontId="22" fillId="0" borderId="8" xfId="55" applyNumberFormat="1" applyFont="1" applyBorder="1"/>
    <xf numFmtId="165" fontId="22" fillId="12" borderId="18" xfId="55" applyNumberFormat="1" applyFont="1" applyFill="1" applyBorder="1"/>
    <xf numFmtId="165" fontId="32" fillId="0" borderId="86" xfId="55" applyNumberFormat="1" applyFont="1" applyBorder="1"/>
    <xf numFmtId="165" fontId="22" fillId="25" borderId="34" xfId="55" applyNumberFormat="1" applyFont="1" applyFill="1" applyBorder="1"/>
    <xf numFmtId="165" fontId="22" fillId="25" borderId="15" xfId="55" applyNumberFormat="1" applyFont="1" applyFill="1" applyBorder="1"/>
    <xf numFmtId="165" fontId="22" fillId="0" borderId="86" xfId="1" applyNumberFormat="1" applyFont="1" applyBorder="1"/>
    <xf numFmtId="165" fontId="22" fillId="0" borderId="86" xfId="29" applyNumberFormat="1" applyFont="1" applyFill="1" applyBorder="1"/>
    <xf numFmtId="165" fontId="22" fillId="0" borderId="86" xfId="29" applyNumberFormat="1" applyFont="1" applyBorder="1"/>
    <xf numFmtId="165" fontId="22" fillId="12" borderId="86" xfId="29" applyNumberFormat="1" applyFont="1" applyFill="1" applyBorder="1"/>
    <xf numFmtId="165" fontId="22" fillId="10" borderId="12" xfId="55" applyNumberFormat="1" applyFont="1" applyFill="1" applyBorder="1"/>
    <xf numFmtId="165" fontId="22" fillId="10" borderId="14" xfId="55" applyNumberFormat="1" applyFont="1" applyFill="1" applyBorder="1"/>
    <xf numFmtId="165" fontId="22" fillId="10" borderId="32" xfId="55" applyNumberFormat="1" applyFont="1" applyFill="1" applyBorder="1"/>
    <xf numFmtId="0" fontId="20" fillId="0" borderId="0" xfId="19"/>
    <xf numFmtId="0" fontId="20" fillId="3" borderId="0" xfId="15" applyFill="1"/>
    <xf numFmtId="0" fontId="19" fillId="26" borderId="11" xfId="15" applyFont="1" applyFill="1" applyBorder="1"/>
    <xf numFmtId="3" fontId="19" fillId="26" borderId="34" xfId="15" applyNumberFormat="1" applyFont="1" applyFill="1" applyBorder="1"/>
    <xf numFmtId="0" fontId="19" fillId="12" borderId="0" xfId="15" applyFont="1" applyFill="1"/>
    <xf numFmtId="3" fontId="19" fillId="12" borderId="0" xfId="15" applyNumberFormat="1" applyFont="1" applyFill="1"/>
    <xf numFmtId="0" fontId="20" fillId="26" borderId="0" xfId="15" applyFill="1"/>
    <xf numFmtId="3" fontId="20" fillId="26" borderId="0" xfId="15" applyNumberFormat="1" applyFill="1"/>
    <xf numFmtId="0" fontId="0" fillId="0" borderId="0" xfId="0"/>
    <xf numFmtId="0" fontId="47" fillId="10" borderId="85" xfId="10" applyFont="1" applyFill="1" applyBorder="1" applyAlignment="1">
      <alignment horizontal="center"/>
    </xf>
    <xf numFmtId="0" fontId="21" fillId="0" borderId="40" xfId="0" applyFont="1" applyBorder="1"/>
    <xf numFmtId="0" fontId="19" fillId="6" borderId="89" xfId="0" applyFont="1" applyFill="1" applyBorder="1" applyAlignment="1">
      <alignment horizontal="left" vertical="top" wrapText="1"/>
    </xf>
    <xf numFmtId="3" fontId="0" fillId="6" borderId="89" xfId="0" applyNumberFormat="1" applyFill="1" applyBorder="1"/>
    <xf numFmtId="3" fontId="19" fillId="0" borderId="89" xfId="0" applyNumberFormat="1" applyFont="1" applyBorder="1" applyAlignment="1">
      <alignment horizontal="right" vertical="top" wrapText="1"/>
    </xf>
    <xf numFmtId="0" fontId="19" fillId="6" borderId="84" xfId="0" applyFont="1" applyFill="1" applyBorder="1" applyAlignment="1">
      <alignment horizontal="left" vertical="top" wrapText="1"/>
    </xf>
    <xf numFmtId="3" fontId="19" fillId="6" borderId="89" xfId="0" applyNumberFormat="1" applyFont="1" applyFill="1" applyBorder="1" applyAlignment="1">
      <alignment horizontal="right" vertical="top" wrapText="1"/>
    </xf>
    <xf numFmtId="0" fontId="18" fillId="0" borderId="84" xfId="0" applyFont="1" applyFill="1" applyBorder="1" applyAlignment="1">
      <alignment horizontal="center" vertical="center"/>
    </xf>
    <xf numFmtId="0" fontId="53" fillId="0" borderId="0" xfId="63"/>
    <xf numFmtId="0" fontId="63" fillId="0" borderId="0" xfId="63" applyFont="1" applyAlignment="1">
      <alignment horizontal="right"/>
    </xf>
    <xf numFmtId="0" fontId="53" fillId="0" borderId="0" xfId="63" applyAlignment="1">
      <alignment horizontal="center"/>
    </xf>
    <xf numFmtId="0" fontId="64" fillId="0" borderId="0" xfId="63" applyFont="1" applyAlignment="1">
      <alignment horizontal="center"/>
    </xf>
    <xf numFmtId="0" fontId="65" fillId="0" borderId="0" xfId="63" applyFont="1" applyAlignment="1">
      <alignment horizontal="left"/>
    </xf>
    <xf numFmtId="0" fontId="66" fillId="0" borderId="91" xfId="63" applyFont="1" applyBorder="1" applyAlignment="1">
      <alignment horizontal="center" vertical="center" wrapText="1"/>
    </xf>
    <xf numFmtId="0" fontId="64" fillId="10" borderId="66" xfId="63" applyFont="1" applyFill="1" applyBorder="1" applyAlignment="1">
      <alignment horizontal="center" vertical="center"/>
    </xf>
    <xf numFmtId="0" fontId="64" fillId="10" borderId="67" xfId="63" applyFont="1" applyFill="1" applyBorder="1" applyAlignment="1">
      <alignment horizontal="center" vertical="center" wrapText="1"/>
    </xf>
    <xf numFmtId="0" fontId="19" fillId="0" borderId="0" xfId="30" applyFont="1" applyAlignment="1">
      <alignment horizontal="center" vertical="top" wrapText="1"/>
    </xf>
    <xf numFmtId="0" fontId="19" fillId="0" borderId="89" xfId="30" applyFont="1" applyBorder="1" applyAlignment="1">
      <alignment horizontal="left" vertical="top" wrapText="1"/>
    </xf>
    <xf numFmtId="0" fontId="26" fillId="0" borderId="89" xfId="30" applyBorder="1"/>
    <xf numFmtId="0" fontId="20" fillId="0" borderId="0" xfId="30" applyFont="1" applyAlignment="1">
      <alignment horizontal="center" vertical="top" wrapText="1"/>
    </xf>
    <xf numFmtId="0" fontId="20" fillId="0" borderId="16" xfId="30" applyFont="1" applyBorder="1" applyAlignment="1">
      <alignment horizontal="left" vertical="top" wrapText="1"/>
    </xf>
    <xf numFmtId="3" fontId="20" fillId="28" borderId="16" xfId="30" applyNumberFormat="1" applyFont="1" applyFill="1" applyBorder="1" applyAlignment="1">
      <alignment horizontal="right" vertical="top" wrapText="1"/>
    </xf>
    <xf numFmtId="3" fontId="20" fillId="0" borderId="16" xfId="30" applyNumberFormat="1" applyFont="1" applyBorder="1" applyAlignment="1">
      <alignment horizontal="right" vertical="top" wrapText="1"/>
    </xf>
    <xf numFmtId="3" fontId="19" fillId="0" borderId="89" xfId="30" applyNumberFormat="1" applyFont="1" applyBorder="1" applyAlignment="1">
      <alignment horizontal="right" vertical="top" wrapText="1"/>
    </xf>
    <xf numFmtId="168" fontId="53" fillId="0" borderId="0" xfId="63" applyNumberFormat="1"/>
    <xf numFmtId="0" fontId="19" fillId="0" borderId="16" xfId="30" applyFont="1" applyBorder="1" applyAlignment="1">
      <alignment horizontal="left" vertical="top" wrapText="1"/>
    </xf>
    <xf numFmtId="0" fontId="26" fillId="0" borderId="16" xfId="30" applyBorder="1"/>
    <xf numFmtId="0" fontId="19" fillId="0" borderId="86" xfId="30" applyFont="1" applyBorder="1" applyAlignment="1">
      <alignment horizontal="left" vertical="top" wrapText="1"/>
    </xf>
    <xf numFmtId="3" fontId="19" fillId="0" borderId="86" xfId="30" applyNumberFormat="1" applyFont="1" applyBorder="1" applyAlignment="1">
      <alignment horizontal="right" vertical="top" wrapText="1"/>
    </xf>
    <xf numFmtId="0" fontId="67" fillId="0" borderId="0" xfId="64" applyFont="1" applyBorder="1" applyAlignment="1">
      <alignment horizontal="left" vertical="center"/>
    </xf>
    <xf numFmtId="0" fontId="48" fillId="0" borderId="0" xfId="64" applyFont="1" applyAlignment="1">
      <alignment horizontal="left" vertical="center"/>
    </xf>
    <xf numFmtId="0" fontId="68" fillId="0" borderId="0" xfId="64" applyFont="1" applyBorder="1" applyAlignment="1">
      <alignment horizontal="left" vertical="center"/>
    </xf>
    <xf numFmtId="0" fontId="49" fillId="0" borderId="0" xfId="64" applyFont="1"/>
    <xf numFmtId="49" fontId="49" fillId="0" borderId="0" xfId="64" applyNumberFormat="1" applyFont="1" applyBorder="1"/>
    <xf numFmtId="49" fontId="49" fillId="0" borderId="0" xfId="64" applyNumberFormat="1" applyFont="1"/>
    <xf numFmtId="0" fontId="49" fillId="0" borderId="101" xfId="64" applyFont="1" applyBorder="1"/>
    <xf numFmtId="0" fontId="60" fillId="27" borderId="16" xfId="0" applyFont="1" applyFill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left" vertical="top" wrapText="1"/>
    </xf>
    <xf numFmtId="3" fontId="61" fillId="0" borderId="16" xfId="0" applyNumberFormat="1" applyFont="1" applyBorder="1" applyAlignment="1">
      <alignment horizontal="right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left" vertical="top" wrapText="1"/>
    </xf>
    <xf numFmtId="3" fontId="62" fillId="0" borderId="16" xfId="0" applyNumberFormat="1" applyFont="1" applyBorder="1" applyAlignment="1">
      <alignment horizontal="right" vertical="top" wrapText="1"/>
    </xf>
    <xf numFmtId="0" fontId="20" fillId="0" borderId="0" xfId="15" applyBorder="1"/>
    <xf numFmtId="0" fontId="20" fillId="0" borderId="0" xfId="15" applyBorder="1" applyAlignment="1">
      <alignment horizontal="left" vertical="center"/>
    </xf>
    <xf numFmtId="3" fontId="20" fillId="3" borderId="0" xfId="15" applyNumberFormat="1" applyFill="1" applyBorder="1" applyAlignment="1">
      <alignment horizontal="right" vertical="center"/>
    </xf>
    <xf numFmtId="169" fontId="20" fillId="0" borderId="0" xfId="15" applyNumberFormat="1"/>
    <xf numFmtId="0" fontId="20" fillId="12" borderId="0" xfId="15" applyFill="1"/>
    <xf numFmtId="165" fontId="22" fillId="0" borderId="104" xfId="1" applyNumberFormat="1" applyFont="1" applyBorder="1"/>
    <xf numFmtId="165" fontId="22" fillId="0" borderId="105" xfId="29" applyNumberFormat="1" applyFont="1" applyBorder="1"/>
    <xf numFmtId="165" fontId="22" fillId="0" borderId="104" xfId="29" applyNumberFormat="1" applyFont="1" applyBorder="1"/>
    <xf numFmtId="165" fontId="22" fillId="0" borderId="0" xfId="1" applyNumberFormat="1" applyFont="1"/>
    <xf numFmtId="165" fontId="32" fillId="8" borderId="14" xfId="1" applyNumberFormat="1" applyFont="1" applyFill="1" applyBorder="1"/>
    <xf numFmtId="165" fontId="32" fillId="17" borderId="14" xfId="1" applyNumberFormat="1" applyFont="1" applyFill="1" applyBorder="1"/>
    <xf numFmtId="165" fontId="32" fillId="17" borderId="12" xfId="55" applyNumberFormat="1" applyFont="1" applyFill="1" applyBorder="1"/>
    <xf numFmtId="165" fontId="22" fillId="12" borderId="30" xfId="30" applyNumberFormat="1" applyFont="1" applyFill="1" applyBorder="1"/>
    <xf numFmtId="165" fontId="22" fillId="12" borderId="16" xfId="30" applyNumberFormat="1" applyFont="1" applyFill="1" applyBorder="1"/>
    <xf numFmtId="165" fontId="22" fillId="12" borderId="0" xfId="30" applyNumberFormat="1" applyFont="1" applyFill="1"/>
    <xf numFmtId="0" fontId="34" fillId="0" borderId="104" xfId="30" applyFont="1" applyBorder="1"/>
    <xf numFmtId="0" fontId="22" fillId="12" borderId="104" xfId="30" applyFont="1" applyFill="1" applyBorder="1" applyAlignment="1">
      <alignment wrapText="1"/>
    </xf>
    <xf numFmtId="0" fontId="22" fillId="12" borderId="104" xfId="30" applyFont="1" applyFill="1" applyBorder="1"/>
    <xf numFmtId="0" fontId="22" fillId="0" borderId="104" xfId="30" applyFont="1" applyBorder="1" applyAlignment="1">
      <alignment wrapText="1"/>
    </xf>
    <xf numFmtId="0" fontId="22" fillId="0" borderId="104" xfId="30" applyFont="1" applyBorder="1"/>
    <xf numFmtId="165" fontId="34" fillId="0" borderId="104" xfId="29" applyNumberFormat="1" applyFont="1" applyBorder="1"/>
    <xf numFmtId="164" fontId="18" fillId="0" borderId="104" xfId="0" applyNumberFormat="1" applyFont="1" applyFill="1" applyBorder="1" applyAlignment="1">
      <alignment horizontal="center" vertical="center" wrapText="1"/>
    </xf>
    <xf numFmtId="0" fontId="18" fillId="0" borderId="104" xfId="0" applyFont="1" applyFill="1" applyBorder="1" applyAlignment="1">
      <alignment horizontal="center" vertical="center"/>
    </xf>
    <xf numFmtId="3" fontId="19" fillId="0" borderId="104" xfId="0" applyNumberFormat="1" applyFont="1" applyBorder="1" applyAlignment="1">
      <alignment horizontal="right" vertical="top" wrapText="1"/>
    </xf>
    <xf numFmtId="0" fontId="20" fillId="0" borderId="104" xfId="0" applyFont="1" applyBorder="1" applyAlignment="1">
      <alignment horizontal="center" vertical="top" wrapText="1"/>
    </xf>
    <xf numFmtId="0" fontId="20" fillId="0" borderId="104" xfId="0" applyFont="1" applyBorder="1" applyAlignment="1">
      <alignment horizontal="left" vertical="top" wrapText="1"/>
    </xf>
    <xf numFmtId="3" fontId="20" fillId="13" borderId="104" xfId="0" applyNumberFormat="1" applyFont="1" applyFill="1" applyBorder="1" applyAlignment="1">
      <alignment horizontal="right" vertical="top" wrapText="1"/>
    </xf>
    <xf numFmtId="3" fontId="20" fillId="0" borderId="104" xfId="0" applyNumberFormat="1" applyFont="1" applyBorder="1" applyAlignment="1">
      <alignment horizontal="right" vertical="top" wrapText="1"/>
    </xf>
    <xf numFmtId="3" fontId="20" fillId="7" borderId="104" xfId="0" applyNumberFormat="1" applyFont="1" applyFill="1" applyBorder="1" applyAlignment="1">
      <alignment horizontal="right" vertical="top" wrapText="1"/>
    </xf>
    <xf numFmtId="0" fontId="20" fillId="12" borderId="104" xfId="0" applyFont="1" applyFill="1" applyBorder="1" applyAlignment="1">
      <alignment horizontal="left" vertical="top" wrapText="1"/>
    </xf>
    <xf numFmtId="3" fontId="20" fillId="14" borderId="104" xfId="0" applyNumberFormat="1" applyFont="1" applyFill="1" applyBorder="1" applyAlignment="1">
      <alignment horizontal="right" vertical="top" wrapText="1"/>
    </xf>
    <xf numFmtId="0" fontId="19" fillId="2" borderId="104" xfId="0" applyFont="1" applyFill="1" applyBorder="1" applyAlignment="1">
      <alignment horizontal="left" vertical="top" wrapText="1"/>
    </xf>
    <xf numFmtId="3" fontId="20" fillId="2" borderId="104" xfId="0" applyNumberFormat="1" applyFont="1" applyFill="1" applyBorder="1" applyAlignment="1">
      <alignment horizontal="right" vertical="top" wrapText="1"/>
    </xf>
    <xf numFmtId="3" fontId="19" fillId="7" borderId="104" xfId="0" applyNumberFormat="1" applyFont="1" applyFill="1" applyBorder="1" applyAlignment="1">
      <alignment horizontal="right" vertical="top" wrapText="1"/>
    </xf>
    <xf numFmtId="3" fontId="20" fillId="12" borderId="104" xfId="0" applyNumberFormat="1" applyFont="1" applyFill="1" applyBorder="1" applyAlignment="1">
      <alignment horizontal="right" vertical="top" wrapText="1"/>
    </xf>
    <xf numFmtId="3" fontId="19" fillId="12" borderId="104" xfId="0" applyNumberFormat="1" applyFont="1" applyFill="1" applyBorder="1" applyAlignment="1">
      <alignment horizontal="right" vertical="top" wrapText="1"/>
    </xf>
    <xf numFmtId="3" fontId="20" fillId="15" borderId="104" xfId="0" applyNumberFormat="1" applyFont="1" applyFill="1" applyBorder="1" applyAlignment="1">
      <alignment horizontal="right" vertical="top" wrapText="1"/>
    </xf>
    <xf numFmtId="0" fontId="20" fillId="3" borderId="104" xfId="0" applyFont="1" applyFill="1" applyBorder="1" applyAlignment="1">
      <alignment horizontal="left" vertical="top" wrapText="1"/>
    </xf>
    <xf numFmtId="3" fontId="20" fillId="8" borderId="104" xfId="0" applyNumberFormat="1" applyFont="1" applyFill="1" applyBorder="1" applyAlignment="1">
      <alignment horizontal="right" vertical="top" wrapText="1"/>
    </xf>
    <xf numFmtId="3" fontId="20" fillId="3" borderId="104" xfId="0" applyNumberFormat="1" applyFont="1" applyFill="1" applyBorder="1" applyAlignment="1">
      <alignment horizontal="right" vertical="top" wrapText="1"/>
    </xf>
    <xf numFmtId="3" fontId="19" fillId="2" borderId="104" xfId="0" applyNumberFormat="1" applyFont="1" applyFill="1" applyBorder="1" applyAlignment="1">
      <alignment horizontal="right" vertical="top" wrapText="1"/>
    </xf>
    <xf numFmtId="0" fontId="19" fillId="6" borderId="104" xfId="0" applyFont="1" applyFill="1" applyBorder="1" applyAlignment="1">
      <alignment horizontal="left" vertical="top" wrapText="1"/>
    </xf>
    <xf numFmtId="3" fontId="20" fillId="6" borderId="104" xfId="0" applyNumberFormat="1" applyFont="1" applyFill="1" applyBorder="1" applyAlignment="1">
      <alignment horizontal="right" vertical="top" wrapText="1"/>
    </xf>
    <xf numFmtId="0" fontId="19" fillId="5" borderId="104" xfId="0" applyFont="1" applyFill="1" applyBorder="1" applyAlignment="1">
      <alignment horizontal="left" vertical="top" wrapText="1"/>
    </xf>
    <xf numFmtId="3" fontId="20" fillId="5" borderId="104" xfId="0" applyNumberFormat="1" applyFont="1" applyFill="1" applyBorder="1" applyAlignment="1">
      <alignment horizontal="right" vertical="top" wrapText="1"/>
    </xf>
    <xf numFmtId="0" fontId="20" fillId="0" borderId="102" xfId="0" applyFont="1" applyBorder="1" applyAlignment="1">
      <alignment horizontal="left" vertical="top" wrapText="1"/>
    </xf>
    <xf numFmtId="3" fontId="20" fillId="3" borderId="103" xfId="0" applyNumberFormat="1" applyFont="1" applyFill="1" applyBorder="1" applyAlignment="1">
      <alignment horizontal="right" vertical="top" wrapText="1"/>
    </xf>
    <xf numFmtId="3" fontId="20" fillId="0" borderId="103" xfId="0" applyNumberFormat="1" applyFont="1" applyBorder="1" applyAlignment="1">
      <alignment horizontal="right" vertical="top" wrapText="1"/>
    </xf>
    <xf numFmtId="0" fontId="19" fillId="5" borderId="102" xfId="0" applyFont="1" applyFill="1" applyBorder="1" applyAlignment="1">
      <alignment horizontal="left" vertical="top" wrapText="1"/>
    </xf>
    <xf numFmtId="3" fontId="19" fillId="5" borderId="103" xfId="0" applyNumberFormat="1" applyFont="1" applyFill="1" applyBorder="1" applyAlignment="1">
      <alignment horizontal="right" vertical="top" wrapText="1"/>
    </xf>
    <xf numFmtId="3" fontId="19" fillId="5" borderId="104" xfId="0" applyNumberFormat="1" applyFont="1" applyFill="1" applyBorder="1" applyAlignment="1">
      <alignment horizontal="right" vertical="top" wrapText="1"/>
    </xf>
    <xf numFmtId="3" fontId="20" fillId="2" borderId="103" xfId="0" applyNumberFormat="1" applyFont="1" applyFill="1" applyBorder="1" applyAlignment="1">
      <alignment horizontal="right" vertical="top" wrapText="1"/>
    </xf>
    <xf numFmtId="0" fontId="19" fillId="6" borderId="102" xfId="0" applyFont="1" applyFill="1" applyBorder="1" applyAlignment="1">
      <alignment horizontal="left" vertical="top" wrapText="1"/>
    </xf>
    <xf numFmtId="3" fontId="19" fillId="6" borderId="103" xfId="0" applyNumberFormat="1" applyFont="1" applyFill="1" applyBorder="1" applyAlignment="1">
      <alignment horizontal="right" vertical="top" wrapText="1"/>
    </xf>
    <xf numFmtId="3" fontId="19" fillId="6" borderId="104" xfId="0" applyNumberFormat="1" applyFont="1" applyFill="1" applyBorder="1" applyAlignment="1">
      <alignment horizontal="right" vertical="top" wrapText="1"/>
    </xf>
    <xf numFmtId="3" fontId="20" fillId="12" borderId="103" xfId="0" applyNumberFormat="1" applyFont="1" applyFill="1" applyBorder="1" applyAlignment="1">
      <alignment horizontal="right" vertical="top" wrapText="1"/>
    </xf>
    <xf numFmtId="0" fontId="19" fillId="5" borderId="59" xfId="0" applyFont="1" applyFill="1" applyBorder="1" applyAlignment="1">
      <alignment horizontal="left" vertical="top" wrapText="1"/>
    </xf>
    <xf numFmtId="3" fontId="20" fillId="13" borderId="59" xfId="0" applyNumberFormat="1" applyFont="1" applyFill="1" applyBorder="1" applyAlignment="1">
      <alignment horizontal="right" vertical="top" wrapText="1"/>
    </xf>
    <xf numFmtId="3" fontId="20" fillId="4" borderId="104" xfId="0" applyNumberFormat="1" applyFont="1" applyFill="1" applyBorder="1" applyAlignment="1">
      <alignment horizontal="right" vertical="top" wrapText="1"/>
    </xf>
    <xf numFmtId="3" fontId="20" fillId="13" borderId="89" xfId="0" applyNumberFormat="1" applyFont="1" applyFill="1" applyBorder="1" applyAlignment="1">
      <alignment horizontal="right" vertical="top" wrapText="1"/>
    </xf>
    <xf numFmtId="3" fontId="20" fillId="5" borderId="59" xfId="0" applyNumberFormat="1" applyFont="1" applyFill="1" applyBorder="1" applyAlignment="1">
      <alignment horizontal="right" vertical="top" wrapText="1"/>
    </xf>
    <xf numFmtId="0" fontId="20" fillId="12" borderId="102" xfId="73" applyFont="1" applyFill="1" applyBorder="1" applyAlignment="1">
      <alignment horizontal="left" vertical="center" wrapText="1"/>
    </xf>
    <xf numFmtId="0" fontId="18" fillId="16" borderId="102" xfId="73" applyFont="1" applyFill="1" applyBorder="1" applyAlignment="1">
      <alignment horizontal="left" vertical="center" wrapText="1"/>
    </xf>
    <xf numFmtId="0" fontId="34" fillId="0" borderId="0" xfId="74" applyFont="1"/>
    <xf numFmtId="0" fontId="44" fillId="0" borderId="0" xfId="74" applyFont="1"/>
    <xf numFmtId="0" fontId="25" fillId="0" borderId="0" xfId="74" applyFont="1"/>
    <xf numFmtId="0" fontId="25" fillId="24" borderId="104" xfId="74" applyFont="1" applyFill="1" applyBorder="1"/>
    <xf numFmtId="0" fontId="34" fillId="18" borderId="104" xfId="74" applyFont="1" applyFill="1" applyBorder="1"/>
    <xf numFmtId="165" fontId="34" fillId="18" borderId="104" xfId="29" applyNumberFormat="1" applyFont="1" applyFill="1" applyBorder="1"/>
    <xf numFmtId="0" fontId="34" fillId="0" borderId="104" xfId="74" applyFont="1" applyBorder="1"/>
    <xf numFmtId="165" fontId="34" fillId="12" borderId="104" xfId="29" applyNumberFormat="1" applyFont="1" applyFill="1" applyBorder="1"/>
    <xf numFmtId="0" fontId="72" fillId="12" borderId="104" xfId="74" applyFont="1" applyFill="1" applyBorder="1"/>
    <xf numFmtId="0" fontId="72" fillId="0" borderId="104" xfId="0" applyFont="1" applyBorder="1"/>
    <xf numFmtId="165" fontId="72" fillId="0" borderId="104" xfId="29" applyNumberFormat="1" applyFont="1" applyBorder="1"/>
    <xf numFmtId="0" fontId="73" fillId="0" borderId="0" xfId="0" applyFont="1"/>
    <xf numFmtId="0" fontId="28" fillId="0" borderId="104" xfId="0" applyFont="1" applyBorder="1"/>
    <xf numFmtId="0" fontId="34" fillId="12" borderId="104" xfId="74" applyFont="1" applyFill="1" applyBorder="1"/>
    <xf numFmtId="0" fontId="34" fillId="0" borderId="104" xfId="0" applyFont="1" applyBorder="1"/>
    <xf numFmtId="0" fontId="37" fillId="0" borderId="104" xfId="0" applyFont="1" applyBorder="1"/>
    <xf numFmtId="0" fontId="34" fillId="0" borderId="104" xfId="0" applyFont="1" applyBorder="1" applyAlignment="1">
      <alignment horizontal="justify" vertical="center"/>
    </xf>
    <xf numFmtId="0" fontId="34" fillId="0" borderId="104" xfId="0" applyFont="1" applyBorder="1" applyAlignment="1">
      <alignment vertical="center" wrapText="1"/>
    </xf>
    <xf numFmtId="0" fontId="25" fillId="11" borderId="104" xfId="74" applyFont="1" applyFill="1" applyBorder="1"/>
    <xf numFmtId="165" fontId="25" fillId="11" borderId="104" xfId="29" applyNumberFormat="1" applyFont="1" applyFill="1" applyBorder="1"/>
    <xf numFmtId="0" fontId="3" fillId="0" borderId="0" xfId="75" applyFont="1"/>
    <xf numFmtId="0" fontId="3" fillId="0" borderId="0" xfId="75"/>
    <xf numFmtId="0" fontId="30" fillId="0" borderId="0" xfId="75" applyFont="1"/>
    <xf numFmtId="0" fontId="20" fillId="6" borderId="6" xfId="75" applyFont="1" applyFill="1" applyBorder="1" applyAlignment="1">
      <alignment horizontal="left"/>
    </xf>
    <xf numFmtId="0" fontId="3" fillId="6" borderId="7" xfId="75" applyFill="1" applyBorder="1"/>
    <xf numFmtId="0" fontId="20" fillId="6" borderId="7" xfId="75" applyFont="1" applyFill="1" applyBorder="1" applyAlignment="1">
      <alignment horizontal="left"/>
    </xf>
    <xf numFmtId="0" fontId="3" fillId="6" borderId="0" xfId="75" applyFill="1" applyBorder="1"/>
    <xf numFmtId="9" fontId="20" fillId="6" borderId="0" xfId="75" applyNumberFormat="1" applyFont="1" applyFill="1" applyAlignment="1">
      <alignment horizontal="left"/>
    </xf>
    <xf numFmtId="0" fontId="3" fillId="6" borderId="0" xfId="75" applyFill="1"/>
    <xf numFmtId="0" fontId="22" fillId="6" borderId="0" xfId="8" applyFill="1" applyBorder="1"/>
    <xf numFmtId="0" fontId="24" fillId="3" borderId="106" xfId="75" applyFont="1" applyFill="1" applyBorder="1"/>
    <xf numFmtId="0" fontId="20" fillId="6" borderId="9" xfId="75" applyFont="1" applyFill="1" applyBorder="1" applyAlignment="1">
      <alignment horizontal="left"/>
    </xf>
    <xf numFmtId="2" fontId="28" fillId="23" borderId="9" xfId="8" applyNumberFormat="1" applyFont="1" applyFill="1" applyBorder="1"/>
    <xf numFmtId="0" fontId="3" fillId="6" borderId="9" xfId="75" applyFill="1" applyBorder="1"/>
    <xf numFmtId="0" fontId="24" fillId="3" borderId="0" xfId="75" applyFont="1" applyFill="1"/>
    <xf numFmtId="165" fontId="27" fillId="20" borderId="0" xfId="75" applyNumberFormat="1" applyFont="1" applyFill="1"/>
    <xf numFmtId="0" fontId="27" fillId="9" borderId="0" xfId="75" applyFont="1" applyFill="1"/>
    <xf numFmtId="0" fontId="35" fillId="0" borderId="0" xfId="75" applyFont="1"/>
    <xf numFmtId="0" fontId="3" fillId="12" borderId="0" xfId="75" applyFont="1" applyFill="1"/>
    <xf numFmtId="0" fontId="21" fillId="0" borderId="0" xfId="23" applyFont="1" applyBorder="1"/>
    <xf numFmtId="0" fontId="32" fillId="0" borderId="84" xfId="8" applyFont="1" applyBorder="1"/>
    <xf numFmtId="0" fontId="3" fillId="0" borderId="46" xfId="75" applyBorder="1"/>
    <xf numFmtId="0" fontId="22" fillId="0" borderId="89" xfId="8" applyBorder="1" applyAlignment="1">
      <alignment horizontal="center"/>
    </xf>
    <xf numFmtId="0" fontId="3" fillId="0" borderId="107" xfId="75" applyBorder="1" applyAlignment="1">
      <alignment wrapText="1"/>
    </xf>
    <xf numFmtId="0" fontId="3" fillId="0" borderId="0" xfId="75" applyBorder="1"/>
    <xf numFmtId="0" fontId="3" fillId="0" borderId="107" xfId="75" applyFont="1" applyBorder="1" applyAlignment="1">
      <alignment wrapText="1"/>
    </xf>
    <xf numFmtId="0" fontId="71" fillId="0" borderId="60" xfId="75" applyFont="1" applyBorder="1" applyAlignment="1">
      <alignment wrapText="1"/>
    </xf>
    <xf numFmtId="0" fontId="3" fillId="0" borderId="60" xfId="75" applyBorder="1"/>
    <xf numFmtId="0" fontId="3" fillId="0" borderId="103" xfId="75" applyBorder="1"/>
    <xf numFmtId="0" fontId="3" fillId="0" borderId="104" xfId="75" applyBorder="1"/>
    <xf numFmtId="3" fontId="3" fillId="0" borderId="0" xfId="75" applyNumberFormat="1"/>
    <xf numFmtId="3" fontId="32" fillId="29" borderId="14" xfId="3" applyNumberFormat="1" applyFont="1" applyFill="1" applyBorder="1"/>
    <xf numFmtId="3" fontId="32" fillId="29" borderId="47" xfId="3" applyNumberFormat="1" applyFont="1" applyFill="1" applyBorder="1"/>
    <xf numFmtId="0" fontId="22" fillId="29" borderId="13" xfId="8" applyFill="1" applyBorder="1"/>
    <xf numFmtId="0" fontId="22" fillId="29" borderId="11" xfId="8" applyFill="1" applyBorder="1"/>
    <xf numFmtId="3" fontId="32" fillId="11" borderId="108" xfId="3" applyNumberFormat="1" applyFont="1" applyFill="1" applyBorder="1"/>
    <xf numFmtId="3" fontId="22" fillId="4" borderId="19" xfId="3" applyNumberFormat="1" applyFill="1" applyBorder="1"/>
    <xf numFmtId="165" fontId="29" fillId="5" borderId="48" xfId="75" applyNumberFormat="1" applyFont="1" applyFill="1" applyBorder="1"/>
    <xf numFmtId="3" fontId="22" fillId="20" borderId="19" xfId="3" applyNumberFormat="1" applyFill="1" applyBorder="1"/>
    <xf numFmtId="165" fontId="29" fillId="20" borderId="48" xfId="75" applyNumberFormat="1" applyFont="1" applyFill="1" applyBorder="1"/>
    <xf numFmtId="165" fontId="29" fillId="30" borderId="0" xfId="75" applyNumberFormat="1" applyFont="1" applyFill="1" applyBorder="1"/>
    <xf numFmtId="165" fontId="55" fillId="0" borderId="103" xfId="1" applyNumberFormat="1" applyFont="1" applyBorder="1"/>
    <xf numFmtId="165" fontId="55" fillId="0" borderId="104" xfId="1" applyNumberFormat="1" applyFont="1" applyBorder="1"/>
    <xf numFmtId="3" fontId="22" fillId="4" borderId="109" xfId="3" applyNumberFormat="1" applyFill="1" applyBorder="1"/>
    <xf numFmtId="3" fontId="22" fillId="20" borderId="109" xfId="3" applyNumberFormat="1" applyFill="1" applyBorder="1"/>
    <xf numFmtId="3" fontId="32" fillId="11" borderId="110" xfId="3" applyNumberFormat="1" applyFont="1" applyFill="1" applyBorder="1"/>
    <xf numFmtId="165" fontId="55" fillId="0" borderId="111" xfId="1" applyNumberFormat="1" applyFont="1" applyBorder="1"/>
    <xf numFmtId="165" fontId="55" fillId="0" borderId="112" xfId="1" applyNumberFormat="1" applyFont="1" applyBorder="1"/>
    <xf numFmtId="3" fontId="22" fillId="4" borderId="113" xfId="3" applyNumberFormat="1" applyFill="1" applyBorder="1"/>
    <xf numFmtId="3" fontId="22" fillId="20" borderId="113" xfId="3" applyNumberFormat="1" applyFill="1" applyBorder="1"/>
    <xf numFmtId="3" fontId="32" fillId="11" borderId="114" xfId="3" applyNumberFormat="1" applyFont="1" applyFill="1" applyBorder="1"/>
    <xf numFmtId="165" fontId="55" fillId="0" borderId="115" xfId="1" applyNumberFormat="1" applyFont="1" applyBorder="1"/>
    <xf numFmtId="165" fontId="55" fillId="0" borderId="116" xfId="1" applyNumberFormat="1" applyFont="1" applyBorder="1"/>
    <xf numFmtId="3" fontId="22" fillId="4" borderId="117" xfId="3" applyNumberFormat="1" applyFill="1" applyBorder="1"/>
    <xf numFmtId="3" fontId="22" fillId="20" borderId="117" xfId="3" applyNumberFormat="1" applyFill="1" applyBorder="1"/>
    <xf numFmtId="3" fontId="32" fillId="11" borderId="118" xfId="3" applyNumberFormat="1" applyFont="1" applyFill="1" applyBorder="1"/>
    <xf numFmtId="165" fontId="55" fillId="0" borderId="119" xfId="1" applyNumberFormat="1" applyFont="1" applyBorder="1"/>
    <xf numFmtId="165" fontId="55" fillId="0" borderId="120" xfId="1" applyNumberFormat="1" applyFont="1" applyBorder="1"/>
    <xf numFmtId="3" fontId="22" fillId="4" borderId="121" xfId="3" applyNumberFormat="1" applyFill="1" applyBorder="1"/>
    <xf numFmtId="170" fontId="38" fillId="3" borderId="18" xfId="3" applyNumberFormat="1" applyFont="1" applyFill="1" applyBorder="1"/>
    <xf numFmtId="3" fontId="22" fillId="20" borderId="121" xfId="3" applyNumberFormat="1" applyFill="1" applyBorder="1"/>
    <xf numFmtId="165" fontId="29" fillId="31" borderId="0" xfId="75" applyNumberFormat="1" applyFont="1" applyFill="1" applyBorder="1"/>
    <xf numFmtId="3" fontId="32" fillId="11" borderId="122" xfId="3" applyNumberFormat="1" applyFont="1" applyFill="1" applyBorder="1"/>
    <xf numFmtId="165" fontId="55" fillId="0" borderId="123" xfId="1" applyNumberFormat="1" applyFont="1" applyBorder="1"/>
    <xf numFmtId="165" fontId="55" fillId="0" borderId="124" xfId="1" applyNumberFormat="1" applyFont="1" applyBorder="1"/>
    <xf numFmtId="165" fontId="22" fillId="0" borderId="0" xfId="3" applyNumberFormat="1" applyBorder="1"/>
    <xf numFmtId="3" fontId="22" fillId="4" borderId="16" xfId="3" applyNumberFormat="1" applyFill="1" applyBorder="1"/>
    <xf numFmtId="3" fontId="37" fillId="32" borderId="49" xfId="3" applyNumberFormat="1" applyFont="1" applyFill="1" applyBorder="1"/>
    <xf numFmtId="3" fontId="37" fillId="20" borderId="49" xfId="3" applyNumberFormat="1" applyFont="1" applyFill="1" applyBorder="1"/>
    <xf numFmtId="3" fontId="32" fillId="29" borderId="21" xfId="3" applyNumberFormat="1" applyFont="1" applyFill="1" applyBorder="1"/>
    <xf numFmtId="165" fontId="32" fillId="29" borderId="13" xfId="3" applyNumberFormat="1" applyFont="1" applyFill="1" applyBorder="1"/>
    <xf numFmtId="165" fontId="32" fillId="29" borderId="11" xfId="3" applyNumberFormat="1" applyFont="1" applyFill="1" applyBorder="1"/>
    <xf numFmtId="165" fontId="38" fillId="32" borderId="19" xfId="3" applyNumberFormat="1" applyFont="1" applyFill="1" applyBorder="1"/>
    <xf numFmtId="165" fontId="41" fillId="3" borderId="18" xfId="3" applyNumberFormat="1" applyFont="1" applyFill="1" applyBorder="1"/>
    <xf numFmtId="165" fontId="38" fillId="20" borderId="19" xfId="3" applyNumberFormat="1" applyFont="1" applyFill="1" applyBorder="1"/>
    <xf numFmtId="165" fontId="3" fillId="0" borderId="0" xfId="75" applyNumberFormat="1"/>
    <xf numFmtId="165" fontId="38" fillId="32" borderId="113" xfId="3" applyNumberFormat="1" applyFont="1" applyFill="1" applyBorder="1"/>
    <xf numFmtId="165" fontId="38" fillId="20" borderId="113" xfId="3" applyNumberFormat="1" applyFont="1" applyFill="1" applyBorder="1"/>
    <xf numFmtId="165" fontId="38" fillId="4" borderId="113" xfId="3" applyNumberFormat="1" applyFont="1" applyFill="1" applyBorder="1"/>
    <xf numFmtId="165" fontId="38" fillId="32" borderId="125" xfId="3" applyNumberFormat="1" applyFont="1" applyFill="1" applyBorder="1"/>
    <xf numFmtId="165" fontId="38" fillId="20" borderId="125" xfId="3" applyNumberFormat="1" applyFont="1" applyFill="1" applyBorder="1"/>
    <xf numFmtId="165" fontId="38" fillId="4" borderId="124" xfId="3" applyNumberFormat="1" applyFont="1" applyFill="1" applyBorder="1"/>
    <xf numFmtId="165" fontId="38" fillId="20" borderId="124" xfId="3" applyNumberFormat="1" applyFont="1" applyFill="1" applyBorder="1"/>
    <xf numFmtId="165" fontId="32" fillId="29" borderId="21" xfId="3" applyNumberFormat="1" applyFont="1" applyFill="1" applyBorder="1"/>
    <xf numFmtId="165" fontId="32" fillId="29" borderId="47" xfId="3" applyNumberFormat="1" applyFont="1" applyFill="1" applyBorder="1"/>
    <xf numFmtId="165" fontId="41" fillId="29" borderId="25" xfId="3" applyNumberFormat="1" applyFont="1" applyFill="1" applyBorder="1"/>
    <xf numFmtId="165" fontId="41" fillId="29" borderId="11" xfId="3" applyNumberFormat="1" applyFont="1" applyFill="1" applyBorder="1"/>
    <xf numFmtId="0" fontId="3" fillId="5" borderId="48" xfId="75" applyFill="1" applyBorder="1"/>
    <xf numFmtId="0" fontId="3" fillId="20" borderId="48" xfId="75" applyFill="1" applyBorder="1"/>
    <xf numFmtId="0" fontId="3" fillId="30" borderId="0" xfId="75" applyFill="1" applyBorder="1"/>
    <xf numFmtId="3" fontId="32" fillId="11" borderId="126" xfId="3" applyNumberFormat="1" applyFont="1" applyFill="1" applyBorder="1"/>
    <xf numFmtId="165" fontId="38" fillId="21" borderId="127" xfId="3" applyNumberFormat="1" applyFont="1" applyFill="1" applyBorder="1"/>
    <xf numFmtId="165" fontId="38" fillId="20" borderId="127" xfId="3" applyNumberFormat="1" applyFont="1" applyFill="1" applyBorder="1"/>
    <xf numFmtId="165" fontId="38" fillId="4" borderId="125" xfId="3" applyNumberFormat="1" applyFont="1" applyFill="1" applyBorder="1"/>
    <xf numFmtId="165" fontId="38" fillId="0" borderId="0" xfId="3" applyNumberFormat="1" applyFont="1" applyBorder="1"/>
    <xf numFmtId="165" fontId="55" fillId="0" borderId="128" xfId="1" applyNumberFormat="1" applyFont="1" applyBorder="1"/>
    <xf numFmtId="165" fontId="55" fillId="0" borderId="129" xfId="1" applyNumberFormat="1" applyFont="1" applyBorder="1"/>
    <xf numFmtId="0" fontId="22" fillId="0" borderId="15" xfId="8" applyBorder="1"/>
    <xf numFmtId="165" fontId="38" fillId="0" borderId="130" xfId="3" applyNumberFormat="1" applyFont="1" applyBorder="1"/>
    <xf numFmtId="165" fontId="38" fillId="12" borderId="131" xfId="3" applyNumberFormat="1" applyFont="1" applyFill="1" applyBorder="1"/>
    <xf numFmtId="165" fontId="38" fillId="4" borderId="130" xfId="3" applyNumberFormat="1" applyFont="1" applyFill="1" applyBorder="1"/>
    <xf numFmtId="0" fontId="3" fillId="0" borderId="131" xfId="75" applyBorder="1"/>
    <xf numFmtId="165" fontId="29" fillId="5" borderId="132" xfId="75" applyNumberFormat="1" applyFont="1" applyFill="1" applyBorder="1"/>
    <xf numFmtId="165" fontId="38" fillId="29" borderId="38" xfId="3" applyNumberFormat="1" applyFont="1" applyFill="1" applyBorder="1"/>
    <xf numFmtId="165" fontId="38" fillId="29" borderId="11" xfId="3" applyNumberFormat="1" applyFont="1" applyFill="1" applyBorder="1"/>
    <xf numFmtId="165" fontId="41" fillId="29" borderId="12" xfId="3" applyNumberFormat="1" applyFont="1" applyFill="1" applyBorder="1"/>
    <xf numFmtId="0" fontId="22" fillId="3" borderId="26" xfId="8" applyFill="1" applyBorder="1"/>
    <xf numFmtId="165" fontId="38" fillId="4" borderId="133" xfId="3" applyNumberFormat="1" applyFont="1" applyFill="1" applyBorder="1"/>
    <xf numFmtId="165" fontId="56" fillId="33" borderId="0" xfId="1" applyNumberFormat="1" applyFont="1" applyFill="1"/>
    <xf numFmtId="165" fontId="38" fillId="20" borderId="133" xfId="3" applyNumberFormat="1" applyFont="1" applyFill="1" applyBorder="1"/>
    <xf numFmtId="3" fontId="32" fillId="11" borderId="134" xfId="3" applyNumberFormat="1" applyFont="1" applyFill="1" applyBorder="1"/>
    <xf numFmtId="165" fontId="55" fillId="0" borderId="135" xfId="1" applyNumberFormat="1" applyFont="1" applyBorder="1"/>
    <xf numFmtId="165" fontId="55" fillId="0" borderId="136" xfId="1" applyNumberFormat="1" applyFont="1" applyBorder="1"/>
    <xf numFmtId="165" fontId="38" fillId="4" borderId="137" xfId="3" applyNumberFormat="1" applyFont="1" applyFill="1" applyBorder="1"/>
    <xf numFmtId="165" fontId="38" fillId="20" borderId="137" xfId="3" applyNumberFormat="1" applyFont="1" applyFill="1" applyBorder="1"/>
    <xf numFmtId="165" fontId="55" fillId="0" borderId="132" xfId="1" applyNumberFormat="1" applyFont="1" applyBorder="1"/>
    <xf numFmtId="165" fontId="55" fillId="0" borderId="130" xfId="1" applyNumberFormat="1" applyFont="1" applyBorder="1"/>
    <xf numFmtId="165" fontId="38" fillId="32" borderId="137" xfId="3" applyNumberFormat="1" applyFont="1" applyFill="1" applyBorder="1"/>
    <xf numFmtId="165" fontId="38" fillId="21" borderId="113" xfId="3" applyNumberFormat="1" applyFont="1" applyFill="1" applyBorder="1"/>
    <xf numFmtId="165" fontId="38" fillId="4" borderId="138" xfId="3" applyNumberFormat="1" applyFont="1" applyFill="1" applyBorder="1"/>
    <xf numFmtId="165" fontId="38" fillId="20" borderId="138" xfId="3" applyNumberFormat="1" applyFont="1" applyFill="1" applyBorder="1"/>
    <xf numFmtId="165" fontId="38" fillId="6" borderId="29" xfId="3" applyNumberFormat="1" applyFont="1" applyFill="1" applyBorder="1"/>
    <xf numFmtId="3" fontId="32" fillId="11" borderId="139" xfId="3" applyNumberFormat="1" applyFont="1" applyFill="1" applyBorder="1"/>
    <xf numFmtId="165" fontId="38" fillId="6" borderId="23" xfId="3" applyNumberFormat="1" applyFont="1" applyFill="1" applyBorder="1"/>
    <xf numFmtId="165" fontId="55" fillId="12" borderId="130" xfId="1" applyNumberFormat="1" applyFont="1" applyFill="1" applyBorder="1"/>
    <xf numFmtId="165" fontId="32" fillId="29" borderId="36" xfId="3" applyNumberFormat="1" applyFont="1" applyFill="1" applyBorder="1"/>
    <xf numFmtId="165" fontId="32" fillId="29" borderId="50" xfId="3" applyNumberFormat="1" applyFont="1" applyFill="1" applyBorder="1"/>
    <xf numFmtId="165" fontId="41" fillId="29" borderId="31" xfId="3" applyNumberFormat="1" applyFont="1" applyFill="1" applyBorder="1"/>
    <xf numFmtId="165" fontId="41" fillId="29" borderId="7" xfId="3" applyNumberFormat="1" applyFont="1" applyFill="1" applyBorder="1"/>
    <xf numFmtId="0" fontId="22" fillId="0" borderId="129" xfId="8" applyBorder="1"/>
    <xf numFmtId="165" fontId="38" fillId="0" borderId="128" xfId="3" applyNumberFormat="1" applyFont="1" applyBorder="1"/>
    <xf numFmtId="165" fontId="38" fillId="0" borderId="129" xfId="3" applyNumberFormat="1" applyFont="1" applyBorder="1"/>
    <xf numFmtId="165" fontId="38" fillId="4" borderId="129" xfId="3" applyNumberFormat="1" applyFont="1" applyFill="1" applyBorder="1"/>
    <xf numFmtId="165" fontId="29" fillId="5" borderId="140" xfId="75" applyNumberFormat="1" applyFont="1" applyFill="1" applyBorder="1"/>
    <xf numFmtId="165" fontId="38" fillId="20" borderId="129" xfId="3" applyNumberFormat="1" applyFont="1" applyFill="1" applyBorder="1"/>
    <xf numFmtId="165" fontId="38" fillId="12" borderId="129" xfId="3" applyNumberFormat="1" applyFont="1" applyFill="1" applyBorder="1"/>
    <xf numFmtId="165" fontId="29" fillId="20" borderId="140" xfId="75" applyNumberFormat="1" applyFont="1" applyFill="1" applyBorder="1"/>
    <xf numFmtId="165" fontId="29" fillId="31" borderId="60" xfId="75" applyNumberFormat="1" applyFont="1" applyFill="1" applyBorder="1"/>
    <xf numFmtId="165" fontId="38" fillId="12" borderId="16" xfId="3" applyNumberFormat="1" applyFont="1" applyFill="1" applyBorder="1"/>
    <xf numFmtId="165" fontId="29" fillId="30" borderId="60" xfId="75" applyNumberFormat="1" applyFont="1" applyFill="1" applyBorder="1"/>
    <xf numFmtId="0" fontId="22" fillId="0" borderId="33" xfId="8" applyBorder="1"/>
    <xf numFmtId="0" fontId="3" fillId="0" borderId="18" xfId="75" applyBorder="1"/>
    <xf numFmtId="0" fontId="3" fillId="0" borderId="16" xfId="75" applyBorder="1"/>
    <xf numFmtId="165" fontId="3" fillId="0" borderId="51" xfId="1" applyNumberFormat="1" applyFont="1" applyBorder="1"/>
    <xf numFmtId="165" fontId="3" fillId="0" borderId="0" xfId="1" applyNumberFormat="1" applyFont="1" applyBorder="1"/>
    <xf numFmtId="0" fontId="3" fillId="0" borderId="38" xfId="75" applyBorder="1"/>
    <xf numFmtId="0" fontId="3" fillId="0" borderId="12" xfId="75" applyBorder="1"/>
    <xf numFmtId="165" fontId="3" fillId="0" borderId="12" xfId="1" applyNumberFormat="1" applyFont="1" applyBorder="1"/>
    <xf numFmtId="0" fontId="3" fillId="12" borderId="4" xfId="75" applyFill="1" applyBorder="1"/>
    <xf numFmtId="165" fontId="3" fillId="12" borderId="0" xfId="1" applyNumberFormat="1" applyFont="1" applyFill="1" applyBorder="1"/>
    <xf numFmtId="0" fontId="3" fillId="12" borderId="0" xfId="75" applyFill="1" applyBorder="1"/>
    <xf numFmtId="3" fontId="32" fillId="12" borderId="60" xfId="3" applyNumberFormat="1" applyFont="1" applyFill="1" applyBorder="1"/>
    <xf numFmtId="165" fontId="55" fillId="12" borderId="128" xfId="1" applyNumberFormat="1" applyFont="1" applyFill="1" applyBorder="1"/>
    <xf numFmtId="3" fontId="32" fillId="12" borderId="0" xfId="3" applyNumberFormat="1" applyFont="1" applyFill="1" applyBorder="1"/>
    <xf numFmtId="165" fontId="55" fillId="12" borderId="18" xfId="1" applyNumberFormat="1" applyFont="1" applyFill="1" applyBorder="1"/>
    <xf numFmtId="0" fontId="32" fillId="0" borderId="52" xfId="27" applyFont="1" applyBorder="1"/>
    <xf numFmtId="0" fontId="3" fillId="0" borderId="52" xfId="75" applyBorder="1"/>
    <xf numFmtId="0" fontId="3" fillId="0" borderId="5" xfId="75" applyBorder="1"/>
    <xf numFmtId="165" fontId="3" fillId="0" borderId="141" xfId="1" applyNumberFormat="1" applyFont="1" applyBorder="1"/>
    <xf numFmtId="165" fontId="71" fillId="20" borderId="14" xfId="1" applyNumberFormat="1" applyFont="1" applyFill="1" applyBorder="1"/>
    <xf numFmtId="165" fontId="71" fillId="30" borderId="0" xfId="1" applyNumberFormat="1" applyFont="1" applyFill="1" applyBorder="1"/>
    <xf numFmtId="165" fontId="55" fillId="12" borderId="0" xfId="1" applyNumberFormat="1" applyFont="1" applyFill="1" applyBorder="1"/>
    <xf numFmtId="165" fontId="3" fillId="0" borderId="48" xfId="1" applyNumberFormat="1" applyFont="1" applyBorder="1"/>
    <xf numFmtId="165" fontId="3" fillId="0" borderId="0" xfId="1" applyNumberFormat="1" applyFont="1"/>
    <xf numFmtId="164" fontId="18" fillId="0" borderId="130" xfId="0" applyNumberFormat="1" applyFont="1" applyFill="1" applyBorder="1" applyAlignment="1">
      <alignment horizontal="center" vertical="center" wrapText="1"/>
    </xf>
    <xf numFmtId="0" fontId="18" fillId="0" borderId="130" xfId="0" applyFont="1" applyFill="1" applyBorder="1" applyAlignment="1">
      <alignment horizontal="center" vertical="center"/>
    </xf>
    <xf numFmtId="3" fontId="19" fillId="0" borderId="130" xfId="0" applyNumberFormat="1" applyFont="1" applyBorder="1" applyAlignment="1">
      <alignment horizontal="right" vertical="top" wrapText="1"/>
    </xf>
    <xf numFmtId="3" fontId="19" fillId="0" borderId="128" xfId="0" applyNumberFormat="1" applyFont="1" applyBorder="1" applyAlignment="1">
      <alignment horizontal="right" vertical="top" wrapText="1"/>
    </xf>
    <xf numFmtId="3" fontId="19" fillId="0" borderId="129" xfId="0" applyNumberFormat="1" applyFont="1" applyBorder="1" applyAlignment="1">
      <alignment horizontal="right" vertical="top" wrapText="1"/>
    </xf>
    <xf numFmtId="0" fontId="20" fillId="0" borderId="130" xfId="0" applyFont="1" applyBorder="1" applyAlignment="1">
      <alignment horizontal="center" vertical="top" wrapText="1"/>
    </xf>
    <xf numFmtId="0" fontId="20" fillId="0" borderId="130" xfId="0" applyFont="1" applyBorder="1" applyAlignment="1">
      <alignment horizontal="left" vertical="top" wrapText="1"/>
    </xf>
    <xf numFmtId="3" fontId="20" fillId="13" borderId="130" xfId="0" applyNumberFormat="1" applyFont="1" applyFill="1" applyBorder="1" applyAlignment="1">
      <alignment horizontal="right" vertical="top" wrapText="1"/>
    </xf>
    <xf numFmtId="3" fontId="20" fillId="0" borderId="130" xfId="0" applyNumberFormat="1" applyFont="1" applyBorder="1" applyAlignment="1">
      <alignment horizontal="right" vertical="top" wrapText="1"/>
    </xf>
    <xf numFmtId="3" fontId="20" fillId="7" borderId="130" xfId="0" applyNumberFormat="1" applyFont="1" applyFill="1" applyBorder="1" applyAlignment="1">
      <alignment horizontal="right" vertical="top" wrapText="1"/>
    </xf>
    <xf numFmtId="0" fontId="20" fillId="12" borderId="130" xfId="0" applyFont="1" applyFill="1" applyBorder="1" applyAlignment="1">
      <alignment horizontal="left" vertical="top" wrapText="1"/>
    </xf>
    <xf numFmtId="3" fontId="20" fillId="14" borderId="130" xfId="0" applyNumberFormat="1" applyFont="1" applyFill="1" applyBorder="1" applyAlignment="1">
      <alignment horizontal="right" vertical="top" wrapText="1"/>
    </xf>
    <xf numFmtId="0" fontId="19" fillId="2" borderId="130" xfId="0" applyFont="1" applyFill="1" applyBorder="1" applyAlignment="1">
      <alignment horizontal="left" vertical="top" wrapText="1"/>
    </xf>
    <xf numFmtId="3" fontId="20" fillId="2" borderId="130" xfId="0" applyNumberFormat="1" applyFont="1" applyFill="1" applyBorder="1" applyAlignment="1">
      <alignment horizontal="right" vertical="top" wrapText="1"/>
    </xf>
    <xf numFmtId="3" fontId="19" fillId="7" borderId="130" xfId="0" applyNumberFormat="1" applyFont="1" applyFill="1" applyBorder="1" applyAlignment="1">
      <alignment horizontal="right" vertical="top" wrapText="1"/>
    </xf>
    <xf numFmtId="3" fontId="20" fillId="12" borderId="130" xfId="0" applyNumberFormat="1" applyFont="1" applyFill="1" applyBorder="1" applyAlignment="1">
      <alignment horizontal="right" vertical="top" wrapText="1"/>
    </xf>
    <xf numFmtId="3" fontId="19" fillId="12" borderId="130" xfId="0" applyNumberFormat="1" applyFont="1" applyFill="1" applyBorder="1" applyAlignment="1">
      <alignment horizontal="right" vertical="top" wrapText="1"/>
    </xf>
    <xf numFmtId="3" fontId="20" fillId="15" borderId="130" xfId="0" applyNumberFormat="1" applyFont="1" applyFill="1" applyBorder="1" applyAlignment="1">
      <alignment horizontal="right" vertical="top" wrapText="1"/>
    </xf>
    <xf numFmtId="0" fontId="20" fillId="3" borderId="130" xfId="0" applyFont="1" applyFill="1" applyBorder="1" applyAlignment="1">
      <alignment horizontal="left" vertical="top" wrapText="1"/>
    </xf>
    <xf numFmtId="3" fontId="20" fillId="8" borderId="130" xfId="0" applyNumberFormat="1" applyFont="1" applyFill="1" applyBorder="1" applyAlignment="1">
      <alignment horizontal="right" vertical="top" wrapText="1"/>
    </xf>
    <xf numFmtId="3" fontId="20" fillId="3" borderId="130" xfId="0" applyNumberFormat="1" applyFont="1" applyFill="1" applyBorder="1" applyAlignment="1">
      <alignment horizontal="right" vertical="top" wrapText="1"/>
    </xf>
    <xf numFmtId="0" fontId="20" fillId="12" borderId="142" xfId="73" applyFont="1" applyFill="1" applyBorder="1" applyAlignment="1">
      <alignment horizontal="left" vertical="center" wrapText="1"/>
    </xf>
    <xf numFmtId="0" fontId="18" fillId="16" borderId="142" xfId="73" applyFont="1" applyFill="1" applyBorder="1" applyAlignment="1">
      <alignment horizontal="left" vertical="center" wrapText="1"/>
    </xf>
    <xf numFmtId="3" fontId="19" fillId="2" borderId="130" xfId="0" applyNumberFormat="1" applyFont="1" applyFill="1" applyBorder="1" applyAlignment="1">
      <alignment horizontal="right" vertical="top" wrapText="1"/>
    </xf>
    <xf numFmtId="0" fontId="19" fillId="6" borderId="130" xfId="0" applyFont="1" applyFill="1" applyBorder="1" applyAlignment="1">
      <alignment horizontal="left" vertical="top" wrapText="1"/>
    </xf>
    <xf numFmtId="3" fontId="20" fillId="6" borderId="130" xfId="0" applyNumberFormat="1" applyFont="1" applyFill="1" applyBorder="1" applyAlignment="1">
      <alignment horizontal="right" vertical="top" wrapText="1"/>
    </xf>
    <xf numFmtId="0" fontId="19" fillId="6" borderId="129" xfId="0" applyFont="1" applyFill="1" applyBorder="1" applyAlignment="1">
      <alignment horizontal="left" vertical="top" wrapText="1"/>
    </xf>
    <xf numFmtId="3" fontId="0" fillId="6" borderId="129" xfId="0" applyNumberFormat="1" applyFill="1" applyBorder="1"/>
    <xf numFmtId="0" fontId="18" fillId="0" borderId="143" xfId="0" applyFont="1" applyFill="1" applyBorder="1" applyAlignment="1">
      <alignment horizontal="center" vertical="center"/>
    </xf>
    <xf numFmtId="0" fontId="19" fillId="5" borderId="130" xfId="0" applyFont="1" applyFill="1" applyBorder="1" applyAlignment="1">
      <alignment horizontal="left" vertical="top" wrapText="1"/>
    </xf>
    <xf numFmtId="3" fontId="20" fillId="5" borderId="130" xfId="0" applyNumberFormat="1" applyFont="1" applyFill="1" applyBorder="1" applyAlignment="1">
      <alignment horizontal="right" vertical="top" wrapText="1"/>
    </xf>
    <xf numFmtId="0" fontId="20" fillId="0" borderId="142" xfId="0" applyFont="1" applyBorder="1" applyAlignment="1">
      <alignment horizontal="left" vertical="top" wrapText="1"/>
    </xf>
    <xf numFmtId="3" fontId="20" fillId="13" borderId="144" xfId="0" applyNumberFormat="1" applyFont="1" applyFill="1" applyBorder="1" applyAlignment="1">
      <alignment horizontal="right" vertical="top" wrapText="1"/>
    </xf>
    <xf numFmtId="3" fontId="20" fillId="3" borderId="132" xfId="0" applyNumberFormat="1" applyFont="1" applyFill="1" applyBorder="1" applyAlignment="1">
      <alignment horizontal="right" vertical="top" wrapText="1"/>
    </xf>
    <xf numFmtId="3" fontId="20" fillId="0" borderId="132" xfId="0" applyNumberFormat="1" applyFont="1" applyBorder="1" applyAlignment="1">
      <alignment horizontal="right" vertical="top" wrapText="1"/>
    </xf>
    <xf numFmtId="0" fontId="19" fillId="5" borderId="142" xfId="0" applyFont="1" applyFill="1" applyBorder="1" applyAlignment="1">
      <alignment horizontal="left" vertical="top" wrapText="1"/>
    </xf>
    <xf numFmtId="3" fontId="19" fillId="5" borderId="132" xfId="0" applyNumberFormat="1" applyFont="1" applyFill="1" applyBorder="1" applyAlignment="1">
      <alignment horizontal="right" vertical="top" wrapText="1"/>
    </xf>
    <xf numFmtId="3" fontId="19" fillId="5" borderId="130" xfId="0" applyNumberFormat="1" applyFont="1" applyFill="1" applyBorder="1" applyAlignment="1">
      <alignment horizontal="right" vertical="top" wrapText="1"/>
    </xf>
    <xf numFmtId="3" fontId="20" fillId="2" borderId="132" xfId="0" applyNumberFormat="1" applyFont="1" applyFill="1" applyBorder="1" applyAlignment="1">
      <alignment horizontal="right" vertical="top" wrapText="1"/>
    </xf>
    <xf numFmtId="0" fontId="19" fillId="6" borderId="142" xfId="0" applyFont="1" applyFill="1" applyBorder="1" applyAlignment="1">
      <alignment horizontal="left" vertical="top" wrapText="1"/>
    </xf>
    <xf numFmtId="3" fontId="19" fillId="6" borderId="132" xfId="0" applyNumberFormat="1" applyFont="1" applyFill="1" applyBorder="1" applyAlignment="1">
      <alignment horizontal="right" vertical="top" wrapText="1"/>
    </xf>
    <xf numFmtId="3" fontId="19" fillId="6" borderId="130" xfId="0" applyNumberFormat="1" applyFont="1" applyFill="1" applyBorder="1" applyAlignment="1">
      <alignment horizontal="right" vertical="top" wrapText="1"/>
    </xf>
    <xf numFmtId="3" fontId="20" fillId="12" borderId="132" xfId="0" applyNumberFormat="1" applyFont="1" applyFill="1" applyBorder="1" applyAlignment="1">
      <alignment horizontal="right" vertical="top" wrapText="1"/>
    </xf>
    <xf numFmtId="0" fontId="19" fillId="6" borderId="143" xfId="0" applyFont="1" applyFill="1" applyBorder="1" applyAlignment="1">
      <alignment horizontal="left" vertical="top" wrapText="1"/>
    </xf>
    <xf numFmtId="3" fontId="19" fillId="6" borderId="128" xfId="0" applyNumberFormat="1" applyFont="1" applyFill="1" applyBorder="1" applyAlignment="1">
      <alignment horizontal="right" vertical="top" wrapText="1"/>
    </xf>
    <xf numFmtId="3" fontId="19" fillId="6" borderId="129" xfId="0" applyNumberFormat="1" applyFont="1" applyFill="1" applyBorder="1" applyAlignment="1">
      <alignment horizontal="right" vertical="top" wrapText="1"/>
    </xf>
    <xf numFmtId="0" fontId="34" fillId="0" borderId="0" xfId="76" applyFont="1"/>
    <xf numFmtId="0" fontId="44" fillId="0" borderId="0" xfId="76" applyFont="1"/>
    <xf numFmtId="0" fontId="25" fillId="11" borderId="130" xfId="76" applyFont="1" applyFill="1" applyBorder="1"/>
    <xf numFmtId="0" fontId="34" fillId="11" borderId="130" xfId="76" applyFont="1" applyFill="1" applyBorder="1"/>
    <xf numFmtId="0" fontId="34" fillId="31" borderId="130" xfId="76" applyFont="1" applyFill="1" applyBorder="1"/>
    <xf numFmtId="165" fontId="34" fillId="31" borderId="130" xfId="29" applyNumberFormat="1" applyFont="1" applyFill="1" applyBorder="1"/>
    <xf numFmtId="0" fontId="34" fillId="20" borderId="130" xfId="76" applyFont="1" applyFill="1" applyBorder="1"/>
    <xf numFmtId="0" fontId="34" fillId="20" borderId="136" xfId="21" applyFont="1" applyFill="1" applyBorder="1"/>
    <xf numFmtId="165" fontId="34" fillId="20" borderId="130" xfId="29" applyNumberFormat="1" applyFont="1" applyFill="1" applyBorder="1"/>
    <xf numFmtId="0" fontId="34" fillId="20" borderId="130" xfId="0" applyFont="1" applyFill="1" applyBorder="1"/>
    <xf numFmtId="165" fontId="34" fillId="20" borderId="136" xfId="29" applyNumberFormat="1" applyFont="1" applyFill="1" applyBorder="1"/>
    <xf numFmtId="0" fontId="34" fillId="32" borderId="130" xfId="76" applyFont="1" applyFill="1" applyBorder="1"/>
    <xf numFmtId="0" fontId="34" fillId="32" borderId="130" xfId="0" applyFont="1" applyFill="1" applyBorder="1"/>
    <xf numFmtId="165" fontId="34" fillId="32" borderId="136" xfId="29" applyNumberFormat="1" applyFont="1" applyFill="1" applyBorder="1"/>
    <xf numFmtId="165" fontId="34" fillId="32" borderId="130" xfId="29" applyNumberFormat="1" applyFont="1" applyFill="1" applyBorder="1"/>
    <xf numFmtId="0" fontId="34" fillId="18" borderId="130" xfId="76" applyFont="1" applyFill="1" applyBorder="1"/>
    <xf numFmtId="165" fontId="34" fillId="18" borderId="130" xfId="29" applyNumberFormat="1" applyFont="1" applyFill="1" applyBorder="1"/>
    <xf numFmtId="0" fontId="34" fillId="0" borderId="130" xfId="76" applyFont="1" applyBorder="1"/>
    <xf numFmtId="0" fontId="34" fillId="0" borderId="130" xfId="21" applyFont="1" applyBorder="1"/>
    <xf numFmtId="165" fontId="34" fillId="0" borderId="130" xfId="29" applyNumberFormat="1" applyFont="1" applyFill="1" applyBorder="1"/>
    <xf numFmtId="0" fontId="34" fillId="0" borderId="130" xfId="30" applyFont="1" applyBorder="1"/>
    <xf numFmtId="165" fontId="34" fillId="0" borderId="130" xfId="1" applyNumberFormat="1" applyFont="1" applyFill="1" applyBorder="1" applyAlignment="1">
      <alignment horizontal="center" wrapText="1"/>
    </xf>
    <xf numFmtId="0" fontId="34" fillId="0" borderId="130" xfId="0" applyFont="1" applyBorder="1" applyAlignment="1">
      <alignment wrapText="1"/>
    </xf>
    <xf numFmtId="0" fontId="57" fillId="0" borderId="130" xfId="30" applyFont="1" applyBorder="1"/>
    <xf numFmtId="0" fontId="34" fillId="0" borderId="130" xfId="77" applyFont="1" applyBorder="1"/>
    <xf numFmtId="0" fontId="34" fillId="0" borderId="130" xfId="0" applyFont="1" applyBorder="1"/>
    <xf numFmtId="0" fontId="34" fillId="0" borderId="142" xfId="78" applyFont="1" applyBorder="1"/>
    <xf numFmtId="0" fontId="34" fillId="0" borderId="142" xfId="0" applyFont="1" applyBorder="1" applyAlignment="1">
      <alignment wrapText="1"/>
    </xf>
    <xf numFmtId="0" fontId="34" fillId="0" borderId="130" xfId="78" applyFont="1" applyBorder="1"/>
    <xf numFmtId="165" fontId="34" fillId="0" borderId="136" xfId="29" applyNumberFormat="1" applyFont="1" applyFill="1" applyBorder="1"/>
    <xf numFmtId="0" fontId="34" fillId="0" borderId="130" xfId="30" applyFont="1" applyBorder="1" applyAlignment="1">
      <alignment wrapText="1"/>
    </xf>
    <xf numFmtId="165" fontId="34" fillId="12" borderId="136" xfId="29" applyNumberFormat="1" applyFont="1" applyFill="1" applyBorder="1"/>
    <xf numFmtId="165" fontId="34" fillId="0" borderId="130" xfId="29" applyNumberFormat="1" applyFont="1" applyBorder="1"/>
    <xf numFmtId="0" fontId="34" fillId="0" borderId="130" xfId="21" applyFont="1" applyBorder="1" applyAlignment="1">
      <alignment wrapText="1"/>
    </xf>
    <xf numFmtId="0" fontId="34" fillId="20" borderId="130" xfId="21" applyFont="1" applyFill="1" applyBorder="1" applyAlignment="1">
      <alignment wrapText="1"/>
    </xf>
    <xf numFmtId="0" fontId="34" fillId="20" borderId="130" xfId="21" applyFont="1" applyFill="1" applyBorder="1"/>
    <xf numFmtId="165" fontId="25" fillId="11" borderId="130" xfId="29" applyNumberFormat="1" applyFont="1" applyFill="1" applyBorder="1"/>
    <xf numFmtId="0" fontId="0" fillId="0" borderId="0" xfId="0"/>
    <xf numFmtId="0" fontId="62" fillId="0" borderId="136" xfId="0" applyFont="1" applyBorder="1" applyAlignment="1">
      <alignment horizontal="center" vertical="top" wrapText="1"/>
    </xf>
    <xf numFmtId="0" fontId="62" fillId="0" borderId="136" xfId="0" applyFont="1" applyBorder="1" applyAlignment="1">
      <alignment horizontal="left" vertical="top" wrapText="1"/>
    </xf>
    <xf numFmtId="3" fontId="62" fillId="0" borderId="136" xfId="0" applyNumberFormat="1" applyFont="1" applyBorder="1" applyAlignment="1">
      <alignment horizontal="right" vertical="top" wrapText="1"/>
    </xf>
    <xf numFmtId="0" fontId="61" fillId="0" borderId="136" xfId="0" applyFont="1" applyBorder="1" applyAlignment="1">
      <alignment horizontal="center" vertical="top" wrapText="1"/>
    </xf>
    <xf numFmtId="0" fontId="61" fillId="0" borderId="136" xfId="0" applyFont="1" applyBorder="1" applyAlignment="1">
      <alignment horizontal="left" vertical="top" wrapText="1"/>
    </xf>
    <xf numFmtId="3" fontId="61" fillId="0" borderId="136" xfId="0" applyNumberFormat="1" applyFont="1" applyBorder="1" applyAlignment="1">
      <alignment horizontal="right" vertical="top" wrapText="1"/>
    </xf>
    <xf numFmtId="165" fontId="22" fillId="12" borderId="136" xfId="1" applyNumberFormat="1" applyFont="1" applyFill="1" applyBorder="1"/>
    <xf numFmtId="165" fontId="22" fillId="0" borderId="136" xfId="1" applyNumberFormat="1" applyFont="1" applyBorder="1"/>
    <xf numFmtId="165" fontId="22" fillId="0" borderId="145" xfId="1" applyNumberFormat="1" applyFont="1" applyBorder="1"/>
    <xf numFmtId="165" fontId="22" fillId="0" borderId="130" xfId="1" applyNumberFormat="1" applyFont="1" applyBorder="1"/>
    <xf numFmtId="165" fontId="22" fillId="0" borderId="142" xfId="1" applyNumberFormat="1" applyFont="1" applyBorder="1"/>
    <xf numFmtId="165" fontId="22" fillId="0" borderId="130" xfId="29" applyNumberFormat="1" applyFont="1" applyFill="1" applyBorder="1"/>
    <xf numFmtId="0" fontId="22" fillId="0" borderId="130" xfId="30" applyFont="1" applyBorder="1"/>
    <xf numFmtId="165" fontId="22" fillId="0" borderId="130" xfId="29" applyNumberFormat="1" applyFont="1" applyBorder="1"/>
    <xf numFmtId="0" fontId="22" fillId="0" borderId="130" xfId="0" applyFont="1" applyBorder="1"/>
    <xf numFmtId="165" fontId="22" fillId="12" borderId="130" xfId="29" applyNumberFormat="1" applyFont="1" applyFill="1" applyBorder="1"/>
    <xf numFmtId="0" fontId="22" fillId="0" borderId="130" xfId="30" applyFont="1" applyBorder="1" applyAlignment="1">
      <alignment wrapText="1"/>
    </xf>
    <xf numFmtId="0" fontId="22" fillId="12" borderId="130" xfId="30" applyFont="1" applyFill="1" applyBorder="1"/>
    <xf numFmtId="0" fontId="22" fillId="0" borderId="129" xfId="0" applyFont="1" applyBorder="1"/>
    <xf numFmtId="165" fontId="22" fillId="0" borderId="129" xfId="1" applyNumberFormat="1" applyFont="1" applyBorder="1"/>
    <xf numFmtId="165" fontId="22" fillId="0" borderId="146" xfId="29" applyNumberFormat="1" applyFont="1" applyBorder="1"/>
    <xf numFmtId="0" fontId="22" fillId="0" borderId="142" xfId="21" applyFont="1" applyBorder="1"/>
    <xf numFmtId="0" fontId="22" fillId="0" borderId="142" xfId="21" applyFont="1" applyBorder="1" applyAlignment="1">
      <alignment wrapText="1"/>
    </xf>
    <xf numFmtId="0" fontId="29" fillId="0" borderId="142" xfId="30" applyFont="1" applyBorder="1"/>
    <xf numFmtId="0" fontId="22" fillId="0" borderId="142" xfId="77" applyFont="1" applyBorder="1"/>
    <xf numFmtId="0" fontId="22" fillId="0" borderId="142" xfId="0" applyFont="1" applyBorder="1"/>
    <xf numFmtId="0" fontId="22" fillId="0" borderId="142" xfId="0" applyFont="1" applyBorder="1" applyAlignment="1">
      <alignment wrapText="1"/>
    </xf>
    <xf numFmtId="0" fontId="22" fillId="0" borderId="142" xfId="78" applyFont="1" applyBorder="1" applyAlignment="1">
      <alignment wrapText="1"/>
    </xf>
    <xf numFmtId="0" fontId="22" fillId="0" borderId="130" xfId="0" applyFont="1" applyBorder="1" applyAlignment="1">
      <alignment horizontal="justify" vertical="center"/>
    </xf>
    <xf numFmtId="165" fontId="22" fillId="0" borderId="55" xfId="55" applyNumberFormat="1" applyFont="1" applyBorder="1"/>
    <xf numFmtId="165" fontId="22" fillId="0" borderId="130" xfId="55" applyNumberFormat="1" applyFont="1" applyBorder="1"/>
    <xf numFmtId="165" fontId="22" fillId="0" borderId="33" xfId="55" applyNumberFormat="1" applyFont="1" applyBorder="1"/>
    <xf numFmtId="165" fontId="22" fillId="12" borderId="130" xfId="1" applyNumberFormat="1" applyFont="1" applyFill="1" applyBorder="1"/>
    <xf numFmtId="165" fontId="22" fillId="0" borderId="130" xfId="1" applyNumberFormat="1" applyFont="1" applyBorder="1" applyAlignment="1">
      <alignment horizontal="justify" vertical="center"/>
    </xf>
    <xf numFmtId="165" fontId="22" fillId="0" borderId="130" xfId="1" applyNumberFormat="1" applyFont="1" applyBorder="1" applyAlignment="1">
      <alignment wrapText="1"/>
    </xf>
    <xf numFmtId="165" fontId="29" fillId="0" borderId="130" xfId="1" applyNumberFormat="1" applyFont="1" applyBorder="1"/>
    <xf numFmtId="165" fontId="22" fillId="0" borderId="16" xfId="1" applyNumberFormat="1" applyFont="1" applyBorder="1"/>
    <xf numFmtId="0" fontId="74" fillId="27" borderId="16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left" vertical="top" wrapText="1"/>
    </xf>
    <xf numFmtId="3" fontId="19" fillId="0" borderId="16" xfId="0" applyNumberFormat="1" applyFont="1" applyBorder="1" applyAlignment="1">
      <alignment horizontal="right" vertical="top" wrapText="1"/>
    </xf>
    <xf numFmtId="0" fontId="19" fillId="0" borderId="59" xfId="0" applyFont="1" applyBorder="1" applyAlignment="1">
      <alignment horizontal="center" vertical="top" wrapText="1"/>
    </xf>
    <xf numFmtId="0" fontId="19" fillId="0" borderId="59" xfId="0" applyFont="1" applyBorder="1" applyAlignment="1">
      <alignment horizontal="left" vertical="top" wrapText="1"/>
    </xf>
    <xf numFmtId="3" fontId="19" fillId="0" borderId="59" xfId="0" applyNumberFormat="1" applyFont="1" applyBorder="1" applyAlignment="1">
      <alignment horizontal="right" vertical="top" wrapText="1"/>
    </xf>
    <xf numFmtId="0" fontId="19" fillId="26" borderId="15" xfId="15" applyFont="1" applyFill="1" applyBorder="1"/>
    <xf numFmtId="0" fontId="0" fillId="0" borderId="136" xfId="0" applyBorder="1"/>
    <xf numFmtId="164" fontId="18" fillId="0" borderId="156" xfId="0" applyNumberFormat="1" applyFont="1" applyFill="1" applyBorder="1" applyAlignment="1">
      <alignment horizontal="center" vertical="center" wrapText="1"/>
    </xf>
    <xf numFmtId="0" fontId="18" fillId="0" borderId="156" xfId="0" applyFont="1" applyFill="1" applyBorder="1" applyAlignment="1">
      <alignment horizontal="center" vertical="center"/>
    </xf>
    <xf numFmtId="3" fontId="19" fillId="0" borderId="156" xfId="0" applyNumberFormat="1" applyFont="1" applyBorder="1" applyAlignment="1">
      <alignment horizontal="right" vertical="top" wrapText="1"/>
    </xf>
    <xf numFmtId="0" fontId="20" fillId="0" borderId="156" xfId="0" applyFont="1" applyBorder="1" applyAlignment="1">
      <alignment horizontal="center" vertical="top" wrapText="1"/>
    </xf>
    <xf numFmtId="0" fontId="20" fillId="0" borderId="156" xfId="0" applyFont="1" applyBorder="1" applyAlignment="1">
      <alignment horizontal="left" vertical="top" wrapText="1"/>
    </xf>
    <xf numFmtId="3" fontId="20" fillId="13" borderId="156" xfId="0" applyNumberFormat="1" applyFont="1" applyFill="1" applyBorder="1" applyAlignment="1">
      <alignment horizontal="right" vertical="top" wrapText="1"/>
    </xf>
    <xf numFmtId="3" fontId="20" fillId="0" borderId="156" xfId="0" applyNumberFormat="1" applyFont="1" applyBorder="1" applyAlignment="1">
      <alignment horizontal="right" vertical="top" wrapText="1"/>
    </xf>
    <xf numFmtId="3" fontId="20" fillId="7" borderId="156" xfId="0" applyNumberFormat="1" applyFont="1" applyFill="1" applyBorder="1" applyAlignment="1">
      <alignment horizontal="right" vertical="top" wrapText="1"/>
    </xf>
    <xf numFmtId="0" fontId="20" fillId="12" borderId="156" xfId="0" applyFont="1" applyFill="1" applyBorder="1" applyAlignment="1">
      <alignment horizontal="left" vertical="top" wrapText="1"/>
    </xf>
    <xf numFmtId="3" fontId="20" fillId="14" borderId="156" xfId="0" applyNumberFormat="1" applyFont="1" applyFill="1" applyBorder="1" applyAlignment="1">
      <alignment horizontal="right" vertical="top" wrapText="1"/>
    </xf>
    <xf numFmtId="0" fontId="19" fillId="2" borderId="156" xfId="0" applyFont="1" applyFill="1" applyBorder="1" applyAlignment="1">
      <alignment horizontal="left" vertical="top" wrapText="1"/>
    </xf>
    <xf numFmtId="3" fontId="20" fillId="2" borderId="156" xfId="0" applyNumberFormat="1" applyFont="1" applyFill="1" applyBorder="1" applyAlignment="1">
      <alignment horizontal="right" vertical="top" wrapText="1"/>
    </xf>
    <xf numFmtId="3" fontId="19" fillId="7" borderId="156" xfId="0" applyNumberFormat="1" applyFont="1" applyFill="1" applyBorder="1" applyAlignment="1">
      <alignment horizontal="right" vertical="top" wrapText="1"/>
    </xf>
    <xf numFmtId="3" fontId="20" fillId="12" borderId="156" xfId="0" applyNumberFormat="1" applyFont="1" applyFill="1" applyBorder="1" applyAlignment="1">
      <alignment horizontal="right" vertical="top" wrapText="1"/>
    </xf>
    <xf numFmtId="3" fontId="19" fillId="12" borderId="156" xfId="0" applyNumberFormat="1" applyFont="1" applyFill="1" applyBorder="1" applyAlignment="1">
      <alignment horizontal="right" vertical="top" wrapText="1"/>
    </xf>
    <xf numFmtId="3" fontId="20" fillId="15" borderId="156" xfId="0" applyNumberFormat="1" applyFont="1" applyFill="1" applyBorder="1" applyAlignment="1">
      <alignment horizontal="right" vertical="top" wrapText="1"/>
    </xf>
    <xf numFmtId="0" fontId="20" fillId="3" borderId="156" xfId="0" applyFont="1" applyFill="1" applyBorder="1" applyAlignment="1">
      <alignment horizontal="left" vertical="top" wrapText="1"/>
    </xf>
    <xf numFmtId="3" fontId="20" fillId="8" borderId="156" xfId="0" applyNumberFormat="1" applyFont="1" applyFill="1" applyBorder="1" applyAlignment="1">
      <alignment horizontal="right" vertical="top" wrapText="1"/>
    </xf>
    <xf numFmtId="3" fontId="20" fillId="3" borderId="156" xfId="0" applyNumberFormat="1" applyFont="1" applyFill="1" applyBorder="1" applyAlignment="1">
      <alignment horizontal="right" vertical="top" wrapText="1"/>
    </xf>
    <xf numFmtId="3" fontId="19" fillId="2" borderId="156" xfId="0" applyNumberFormat="1" applyFont="1" applyFill="1" applyBorder="1" applyAlignment="1">
      <alignment horizontal="right" vertical="top" wrapText="1"/>
    </xf>
    <xf numFmtId="0" fontId="19" fillId="6" borderId="156" xfId="0" applyFont="1" applyFill="1" applyBorder="1" applyAlignment="1">
      <alignment horizontal="left" vertical="top" wrapText="1"/>
    </xf>
    <xf numFmtId="3" fontId="20" fillId="6" borderId="156" xfId="0" applyNumberFormat="1" applyFont="1" applyFill="1" applyBorder="1" applyAlignment="1">
      <alignment horizontal="right" vertical="top" wrapText="1"/>
    </xf>
    <xf numFmtId="0" fontId="19" fillId="5" borderId="156" xfId="0" applyFont="1" applyFill="1" applyBorder="1" applyAlignment="1">
      <alignment horizontal="left" vertical="top" wrapText="1"/>
    </xf>
    <xf numFmtId="3" fontId="20" fillId="5" borderId="156" xfId="0" applyNumberFormat="1" applyFont="1" applyFill="1" applyBorder="1" applyAlignment="1">
      <alignment horizontal="right" vertical="top" wrapText="1"/>
    </xf>
    <xf numFmtId="3" fontId="20" fillId="3" borderId="157" xfId="0" applyNumberFormat="1" applyFont="1" applyFill="1" applyBorder="1" applyAlignment="1">
      <alignment horizontal="right" vertical="top" wrapText="1"/>
    </xf>
    <xf numFmtId="3" fontId="20" fillId="0" borderId="157" xfId="0" applyNumberFormat="1" applyFont="1" applyBorder="1" applyAlignment="1">
      <alignment horizontal="right" vertical="top" wrapText="1"/>
    </xf>
    <xf numFmtId="3" fontId="19" fillId="5" borderId="157" xfId="0" applyNumberFormat="1" applyFont="1" applyFill="1" applyBorder="1" applyAlignment="1">
      <alignment horizontal="right" vertical="top" wrapText="1"/>
    </xf>
    <xf numFmtId="3" fontId="19" fillId="5" borderId="156" xfId="0" applyNumberFormat="1" applyFont="1" applyFill="1" applyBorder="1" applyAlignment="1">
      <alignment horizontal="right" vertical="top" wrapText="1"/>
    </xf>
    <xf numFmtId="3" fontId="20" fillId="2" borderId="157" xfId="0" applyNumberFormat="1" applyFont="1" applyFill="1" applyBorder="1" applyAlignment="1">
      <alignment horizontal="right" vertical="top" wrapText="1"/>
    </xf>
    <xf numFmtId="3" fontId="19" fillId="6" borderId="157" xfId="0" applyNumberFormat="1" applyFont="1" applyFill="1" applyBorder="1" applyAlignment="1">
      <alignment horizontal="right" vertical="top" wrapText="1"/>
    </xf>
    <xf numFmtId="165" fontId="34" fillId="0" borderId="156" xfId="29" applyNumberFormat="1" applyFont="1" applyBorder="1"/>
    <xf numFmtId="165" fontId="34" fillId="12" borderId="156" xfId="29" applyNumberFormat="1" applyFont="1" applyFill="1" applyBorder="1"/>
    <xf numFmtId="0" fontId="47" fillId="10" borderId="136" xfId="15" applyFont="1" applyFill="1" applyBorder="1" applyAlignment="1">
      <alignment horizontal="center"/>
    </xf>
    <xf numFmtId="0" fontId="47" fillId="10" borderId="135" xfId="15" applyFont="1" applyFill="1" applyBorder="1" applyAlignment="1">
      <alignment horizontal="center"/>
    </xf>
    <xf numFmtId="0" fontId="49" fillId="0" borderId="136" xfId="10" applyFont="1" applyBorder="1" applyAlignment="1">
      <alignment horizontal="center"/>
    </xf>
    <xf numFmtId="0" fontId="49" fillId="10" borderId="136" xfId="10" applyFont="1" applyFill="1" applyBorder="1" applyAlignment="1">
      <alignment horizontal="center"/>
    </xf>
    <xf numFmtId="0" fontId="50" fillId="10" borderId="135" xfId="10" applyFont="1" applyFill="1" applyBorder="1" applyAlignment="1">
      <alignment horizontal="center"/>
    </xf>
    <xf numFmtId="0" fontId="49" fillId="10" borderId="135" xfId="10" applyFont="1" applyFill="1" applyBorder="1" applyAlignment="1">
      <alignment horizontal="center"/>
    </xf>
    <xf numFmtId="0" fontId="49" fillId="10" borderId="53" xfId="10" applyFont="1" applyFill="1" applyBorder="1" applyAlignment="1">
      <alignment horizontal="center"/>
    </xf>
    <xf numFmtId="0" fontId="49" fillId="10" borderId="158" xfId="10" applyFont="1" applyFill="1" applyBorder="1" applyAlignment="1">
      <alignment horizontal="center"/>
    </xf>
    <xf numFmtId="0" fontId="20" fillId="10" borderId="136" xfId="10" applyFill="1" applyBorder="1"/>
    <xf numFmtId="0" fontId="50" fillId="0" borderId="159" xfId="10" applyFont="1" applyBorder="1" applyAlignment="1">
      <alignment horizontal="center"/>
    </xf>
    <xf numFmtId="0" fontId="49" fillId="0" borderId="136" xfId="10" applyFont="1" applyFill="1" applyBorder="1"/>
    <xf numFmtId="0" fontId="20" fillId="0" borderId="156" xfId="10" applyBorder="1"/>
    <xf numFmtId="0" fontId="49" fillId="0" borderId="156" xfId="10" applyFont="1" applyFill="1" applyBorder="1"/>
    <xf numFmtId="0" fontId="49" fillId="0" borderId="156" xfId="10" applyFont="1" applyBorder="1"/>
    <xf numFmtId="0" fontId="49" fillId="0" borderId="142" xfId="10" applyFont="1" applyBorder="1"/>
    <xf numFmtId="0" fontId="20" fillId="0" borderId="129" xfId="10" applyBorder="1"/>
    <xf numFmtId="0" fontId="49" fillId="0" borderId="129" xfId="10" applyFont="1" applyFill="1" applyBorder="1"/>
    <xf numFmtId="0" fontId="49" fillId="0" borderId="129" xfId="10" applyFont="1" applyBorder="1"/>
    <xf numFmtId="0" fontId="49" fillId="0" borderId="143" xfId="10" applyFont="1" applyBorder="1"/>
    <xf numFmtId="0" fontId="49" fillId="0" borderId="157" xfId="10" applyFont="1" applyBorder="1" applyAlignment="1">
      <alignment wrapText="1"/>
    </xf>
    <xf numFmtId="165" fontId="49" fillId="0" borderId="156" xfId="1" applyNumberFormat="1" applyFont="1" applyFill="1" applyBorder="1"/>
    <xf numFmtId="165" fontId="20" fillId="0" borderId="156" xfId="4" applyNumberFormat="1" applyFont="1" applyBorder="1"/>
    <xf numFmtId="0" fontId="22" fillId="0" borderId="156" xfId="0" applyFont="1" applyBorder="1" applyAlignment="1">
      <alignment wrapText="1"/>
    </xf>
    <xf numFmtId="0" fontId="38" fillId="0" borderId="129" xfId="10" applyFont="1" applyBorder="1"/>
    <xf numFmtId="165" fontId="49" fillId="0" borderId="129" xfId="1" applyNumberFormat="1" applyFont="1" applyFill="1" applyBorder="1"/>
    <xf numFmtId="165" fontId="49" fillId="0" borderId="129" xfId="1" applyNumberFormat="1" applyFont="1" applyBorder="1"/>
    <xf numFmtId="3" fontId="49" fillId="0" borderId="129" xfId="10" applyNumberFormat="1" applyFont="1" applyBorder="1"/>
    <xf numFmtId="3" fontId="49" fillId="0" borderId="143" xfId="10" applyNumberFormat="1" applyFont="1" applyBorder="1"/>
    <xf numFmtId="3" fontId="51" fillId="0" borderId="143" xfId="10" applyNumberFormat="1" applyFont="1" applyBorder="1"/>
    <xf numFmtId="3" fontId="51" fillId="0" borderId="156" xfId="10" applyNumberFormat="1" applyFont="1" applyBorder="1"/>
    <xf numFmtId="3" fontId="51" fillId="0" borderId="129" xfId="10" applyNumberFormat="1" applyFont="1" applyBorder="1"/>
    <xf numFmtId="0" fontId="49" fillId="0" borderId="156" xfId="10" applyFont="1" applyBorder="1" applyAlignment="1">
      <alignment horizontal="center"/>
    </xf>
    <xf numFmtId="0" fontId="49" fillId="0" borderId="157" xfId="10" applyFont="1" applyBorder="1"/>
    <xf numFmtId="165" fontId="49" fillId="0" borderId="157" xfId="4" applyNumberFormat="1" applyFont="1" applyBorder="1" applyAlignment="1">
      <alignment horizontal="right"/>
    </xf>
    <xf numFmtId="0" fontId="50" fillId="10" borderId="156" xfId="10" applyFont="1" applyFill="1" applyBorder="1"/>
    <xf numFmtId="165" fontId="50" fillId="10" borderId="156" xfId="4" applyNumberFormat="1" applyFont="1" applyFill="1" applyBorder="1" applyAlignment="1">
      <alignment horizontal="right"/>
    </xf>
    <xf numFmtId="0" fontId="47" fillId="10" borderId="156" xfId="10" applyFont="1" applyFill="1" applyBorder="1" applyAlignment="1">
      <alignment horizontal="center" wrapText="1"/>
    </xf>
    <xf numFmtId="0" fontId="47" fillId="10" borderId="157" xfId="10" applyFont="1" applyFill="1" applyBorder="1" applyAlignment="1">
      <alignment horizontal="center" wrapText="1"/>
    </xf>
    <xf numFmtId="0" fontId="47" fillId="17" borderId="157" xfId="10" applyFont="1" applyFill="1" applyBorder="1" applyAlignment="1">
      <alignment horizontal="center" wrapText="1"/>
    </xf>
    <xf numFmtId="0" fontId="47" fillId="17" borderId="157" xfId="10" applyFont="1" applyFill="1" applyBorder="1" applyAlignment="1">
      <alignment horizontal="center"/>
    </xf>
    <xf numFmtId="0" fontId="20" fillId="19" borderId="156" xfId="10" applyFill="1" applyBorder="1" applyAlignment="1">
      <alignment wrapText="1"/>
    </xf>
    <xf numFmtId="0" fontId="20" fillId="19" borderId="156" xfId="10" applyFill="1" applyBorder="1"/>
    <xf numFmtId="165" fontId="49" fillId="17" borderId="157" xfId="4" applyNumberFormat="1" applyFont="1" applyFill="1" applyBorder="1" applyAlignment="1">
      <alignment horizontal="right"/>
    </xf>
    <xf numFmtId="165" fontId="20" fillId="0" borderId="156" xfId="1" applyNumberFormat="1" applyFont="1" applyBorder="1"/>
    <xf numFmtId="165" fontId="0" fillId="0" borderId="156" xfId="1" applyNumberFormat="1" applyFont="1" applyBorder="1"/>
    <xf numFmtId="165" fontId="50" fillId="17" borderId="156" xfId="4" applyNumberFormat="1" applyFont="1" applyFill="1" applyBorder="1" applyAlignment="1">
      <alignment horizontal="right"/>
    </xf>
    <xf numFmtId="165" fontId="20" fillId="19" borderId="156" xfId="1" applyNumberFormat="1" applyFont="1" applyFill="1" applyBorder="1"/>
    <xf numFmtId="0" fontId="19" fillId="3" borderId="156" xfId="15" applyFont="1" applyFill="1" applyBorder="1" applyAlignment="1">
      <alignment wrapText="1"/>
    </xf>
    <xf numFmtId="3" fontId="20" fillId="12" borderId="161" xfId="15" applyNumberFormat="1" applyFill="1" applyBorder="1" applyAlignment="1">
      <alignment horizontal="right" vertical="center"/>
    </xf>
    <xf numFmtId="3" fontId="20" fillId="3" borderId="161" xfId="15" applyNumberFormat="1" applyFill="1" applyBorder="1" applyAlignment="1">
      <alignment horizontal="right" vertical="center"/>
    </xf>
    <xf numFmtId="0" fontId="20" fillId="0" borderId="142" xfId="15" applyBorder="1" applyAlignment="1">
      <alignment horizontal="left" vertical="center"/>
    </xf>
    <xf numFmtId="0" fontId="20" fillId="0" borderId="160" xfId="15" applyBorder="1" applyAlignment="1">
      <alignment horizontal="left" vertical="center"/>
    </xf>
    <xf numFmtId="0" fontId="20" fillId="0" borderId="157" xfId="15" applyBorder="1" applyAlignment="1">
      <alignment horizontal="left" vertical="center"/>
    </xf>
    <xf numFmtId="3" fontId="19" fillId="20" borderId="161" xfId="15" applyNumberFormat="1" applyFont="1" applyFill="1" applyBorder="1" applyAlignment="1">
      <alignment horizontal="right" vertical="center"/>
    </xf>
    <xf numFmtId="3" fontId="20" fillId="3" borderId="156" xfId="15" applyNumberFormat="1" applyFill="1" applyBorder="1" applyAlignment="1">
      <alignment horizontal="right" vertical="center"/>
    </xf>
    <xf numFmtId="0" fontId="19" fillId="20" borderId="56" xfId="15" applyFont="1" applyFill="1" applyBorder="1" applyAlignment="1">
      <alignment horizontal="left" vertical="center"/>
    </xf>
    <xf numFmtId="0" fontId="19" fillId="20" borderId="9" xfId="15" applyFont="1" applyFill="1" applyBorder="1"/>
    <xf numFmtId="0" fontId="19" fillId="20" borderId="69" xfId="15" applyFont="1" applyFill="1" applyBorder="1"/>
    <xf numFmtId="3" fontId="19" fillId="20" borderId="70" xfId="15" applyNumberFormat="1" applyFont="1" applyFill="1" applyBorder="1" applyAlignment="1">
      <alignment horizontal="right" vertical="center"/>
    </xf>
    <xf numFmtId="165" fontId="20" fillId="0" borderId="0" xfId="1" applyNumberFormat="1" applyFont="1" applyBorder="1" applyAlignment="1">
      <alignment horizontal="right"/>
    </xf>
    <xf numFmtId="0" fontId="2" fillId="0" borderId="0" xfId="85" applyBorder="1"/>
    <xf numFmtId="0" fontId="20" fillId="0" borderId="160" xfId="15" applyBorder="1"/>
    <xf numFmtId="0" fontId="20" fillId="0" borderId="157" xfId="15" applyBorder="1"/>
    <xf numFmtId="0" fontId="20" fillId="0" borderId="156" xfId="15" applyBorder="1" applyAlignment="1">
      <alignment horizontal="left" vertical="center"/>
    </xf>
    <xf numFmtId="0" fontId="20" fillId="0" borderId="156" xfId="15" applyBorder="1"/>
    <xf numFmtId="3" fontId="20" fillId="3" borderId="129" xfId="15" applyNumberFormat="1" applyFill="1" applyBorder="1" applyAlignment="1">
      <alignment horizontal="right" vertical="center"/>
    </xf>
    <xf numFmtId="165" fontId="19" fillId="26" borderId="162" xfId="1" applyNumberFormat="1" applyFont="1" applyFill="1" applyBorder="1" applyAlignment="1"/>
    <xf numFmtId="3" fontId="20" fillId="0" borderId="0" xfId="15" applyNumberFormat="1" applyBorder="1"/>
    <xf numFmtId="14" fontId="20" fillId="12" borderId="0" xfId="15" applyNumberFormat="1" applyFill="1" applyBorder="1"/>
    <xf numFmtId="3" fontId="20" fillId="3" borderId="142" xfId="15" applyNumberFormat="1" applyFill="1" applyBorder="1" applyAlignment="1">
      <alignment horizontal="right" vertical="center"/>
    </xf>
    <xf numFmtId="169" fontId="20" fillId="12" borderId="0" xfId="15" applyNumberFormat="1" applyFill="1" applyBorder="1"/>
    <xf numFmtId="0" fontId="20" fillId="0" borderId="0" xfId="15" applyBorder="1" applyAlignment="1">
      <alignment horizontal="left" vertical="center" wrapText="1"/>
    </xf>
    <xf numFmtId="0" fontId="2" fillId="0" borderId="0" xfId="84" applyBorder="1"/>
    <xf numFmtId="0" fontId="20" fillId="0" borderId="156" xfId="15" applyBorder="1" applyAlignment="1">
      <alignment wrapText="1"/>
    </xf>
    <xf numFmtId="3" fontId="19" fillId="3" borderId="142" xfId="15" applyNumberFormat="1" applyFont="1" applyFill="1" applyBorder="1" applyAlignment="1">
      <alignment horizontal="center" vertical="center"/>
    </xf>
    <xf numFmtId="169" fontId="19" fillId="0" borderId="156" xfId="15" applyNumberFormat="1" applyFont="1" applyBorder="1"/>
    <xf numFmtId="3" fontId="20" fillId="17" borderId="142" xfId="15" applyNumberFormat="1" applyFill="1" applyBorder="1" applyAlignment="1">
      <alignment horizontal="right" vertical="center"/>
    </xf>
    <xf numFmtId="169" fontId="20" fillId="0" borderId="156" xfId="15" applyNumberFormat="1" applyBorder="1"/>
    <xf numFmtId="169" fontId="20" fillId="17" borderId="156" xfId="15" applyNumberFormat="1" applyFill="1" applyBorder="1"/>
    <xf numFmtId="171" fontId="20" fillId="0" borderId="156" xfId="15" applyNumberFormat="1" applyBorder="1"/>
    <xf numFmtId="3" fontId="19" fillId="3" borderId="142" xfId="15" applyNumberFormat="1" applyFont="1" applyFill="1" applyBorder="1" applyAlignment="1">
      <alignment horizontal="right" vertical="center"/>
    </xf>
    <xf numFmtId="165" fontId="34" fillId="18" borderId="156" xfId="29" applyNumberFormat="1" applyFont="1" applyFill="1" applyBorder="1"/>
    <xf numFmtId="165" fontId="72" fillId="0" borderId="156" xfId="29" applyNumberFormat="1" applyFont="1" applyBorder="1"/>
    <xf numFmtId="165" fontId="34" fillId="31" borderId="156" xfId="29" applyNumberFormat="1" applyFont="1" applyFill="1" applyBorder="1"/>
    <xf numFmtId="165" fontId="34" fillId="20" borderId="156" xfId="29" applyNumberFormat="1" applyFont="1" applyFill="1" applyBorder="1"/>
    <xf numFmtId="165" fontId="34" fillId="32" borderId="156" xfId="29" applyNumberFormat="1" applyFont="1" applyFill="1" applyBorder="1"/>
    <xf numFmtId="165" fontId="34" fillId="0" borderId="156" xfId="29" applyNumberFormat="1" applyFont="1" applyFill="1" applyBorder="1"/>
    <xf numFmtId="165" fontId="22" fillId="3" borderId="89" xfId="46" applyNumberFormat="1" applyFont="1" applyFill="1" applyBorder="1" applyAlignment="1"/>
    <xf numFmtId="165" fontId="22" fillId="3" borderId="16" xfId="46" applyNumberFormat="1" applyFont="1" applyFill="1" applyBorder="1" applyAlignment="1"/>
    <xf numFmtId="165" fontId="22" fillId="3" borderId="62" xfId="46" applyNumberFormat="1" applyFont="1" applyFill="1" applyBorder="1" applyAlignment="1"/>
    <xf numFmtId="165" fontId="32" fillId="3" borderId="16" xfId="46" applyNumberFormat="1" applyFont="1" applyFill="1" applyBorder="1" applyAlignment="1"/>
    <xf numFmtId="165" fontId="22" fillId="3" borderId="0" xfId="1" applyNumberFormat="1" applyFont="1" applyFill="1"/>
    <xf numFmtId="165" fontId="22" fillId="3" borderId="4" xfId="46" applyNumberFormat="1" applyFont="1" applyFill="1" applyBorder="1" applyAlignment="1"/>
    <xf numFmtId="165" fontId="22" fillId="3" borderId="163" xfId="55" applyNumberFormat="1" applyFont="1" applyFill="1" applyBorder="1"/>
    <xf numFmtId="0" fontId="43" fillId="0" borderId="0" xfId="10" applyFont="1" applyAlignment="1">
      <alignment horizontal="center"/>
    </xf>
    <xf numFmtId="0" fontId="37" fillId="3" borderId="0" xfId="30" applyFont="1" applyFill="1"/>
    <xf numFmtId="0" fontId="37" fillId="0" borderId="0" xfId="30" applyFont="1"/>
    <xf numFmtId="0" fontId="75" fillId="0" borderId="0" xfId="30" applyFont="1"/>
    <xf numFmtId="0" fontId="76" fillId="0" borderId="0" xfId="30" applyFont="1"/>
    <xf numFmtId="0" fontId="47" fillId="0" borderId="0" xfId="30" applyFont="1"/>
    <xf numFmtId="0" fontId="75" fillId="0" borderId="0" xfId="0" applyFont="1"/>
    <xf numFmtId="0" fontId="47" fillId="0" borderId="0" xfId="30" applyFont="1" applyAlignment="1">
      <alignment horizontal="left"/>
    </xf>
    <xf numFmtId="0" fontId="22" fillId="3" borderId="89" xfId="30" applyFont="1" applyFill="1" applyBorder="1"/>
    <xf numFmtId="0" fontId="22" fillId="0" borderId="88" xfId="0" applyFont="1" applyBorder="1"/>
    <xf numFmtId="0" fontId="22" fillId="0" borderId="62" xfId="0" applyFont="1" applyBorder="1"/>
    <xf numFmtId="165" fontId="22" fillId="0" borderId="62" xfId="1" applyNumberFormat="1" applyFont="1" applyBorder="1"/>
    <xf numFmtId="0" fontId="22" fillId="0" borderId="16" xfId="86" applyFont="1" applyBorder="1" applyAlignment="1">
      <alignment horizontal="left"/>
    </xf>
    <xf numFmtId="0" fontId="22" fillId="3" borderId="18" xfId="30" applyFont="1" applyFill="1" applyBorder="1"/>
    <xf numFmtId="0" fontId="22" fillId="0" borderId="89" xfId="0" applyFont="1" applyBorder="1"/>
    <xf numFmtId="0" fontId="22" fillId="0" borderId="18" xfId="0" applyFont="1" applyBorder="1"/>
    <xf numFmtId="0" fontId="22" fillId="0" borderId="136" xfId="0" applyFont="1" applyBorder="1"/>
    <xf numFmtId="165" fontId="22" fillId="12" borderId="55" xfId="1" applyNumberFormat="1" applyFont="1" applyFill="1" applyBorder="1"/>
    <xf numFmtId="0" fontId="22" fillId="12" borderId="58" xfId="10" applyFont="1" applyFill="1" applyBorder="1"/>
    <xf numFmtId="0" fontId="22" fillId="12" borderId="130" xfId="0" applyFont="1" applyFill="1" applyBorder="1"/>
    <xf numFmtId="165" fontId="22" fillId="0" borderId="146" xfId="1" applyNumberFormat="1" applyFont="1" applyBorder="1"/>
    <xf numFmtId="165" fontId="22" fillId="0" borderId="142" xfId="29" applyNumberFormat="1" applyFont="1" applyBorder="1"/>
    <xf numFmtId="3" fontId="22" fillId="0" borderId="16" xfId="0" applyNumberFormat="1" applyFont="1" applyBorder="1" applyAlignment="1">
      <alignment horizontal="right" vertical="top" wrapText="1"/>
    </xf>
    <xf numFmtId="0" fontId="19" fillId="0" borderId="136" xfId="0" applyFont="1" applyBorder="1" applyAlignment="1">
      <alignment horizontal="center" vertical="top" wrapText="1"/>
    </xf>
    <xf numFmtId="0" fontId="19" fillId="0" borderId="136" xfId="0" applyFont="1" applyBorder="1" applyAlignment="1">
      <alignment horizontal="left" vertical="top" wrapText="1"/>
    </xf>
    <xf numFmtId="3" fontId="19" fillId="0" borderId="136" xfId="0" applyNumberFormat="1" applyFont="1" applyBorder="1" applyAlignment="1">
      <alignment horizontal="right" vertical="top" wrapText="1"/>
    </xf>
    <xf numFmtId="0" fontId="77" fillId="27" borderId="4" xfId="0" applyFont="1" applyFill="1" applyBorder="1" applyAlignment="1">
      <alignment horizontal="center" vertical="top" wrapText="1"/>
    </xf>
    <xf numFmtId="0" fontId="77" fillId="27" borderId="0" xfId="0" applyFont="1" applyFill="1" applyBorder="1" applyAlignment="1">
      <alignment horizontal="center" vertical="top" wrapText="1"/>
    </xf>
    <xf numFmtId="0" fontId="77" fillId="27" borderId="18" xfId="0" applyFont="1" applyFill="1" applyBorder="1" applyAlignment="1">
      <alignment horizontal="center" vertical="top" wrapText="1"/>
    </xf>
    <xf numFmtId="0" fontId="78" fillId="0" borderId="4" xfId="0" applyFont="1" applyBorder="1" applyAlignment="1">
      <alignment horizontal="center" vertical="top" wrapText="1"/>
    </xf>
    <xf numFmtId="0" fontId="78" fillId="0" borderId="0" xfId="0" applyFont="1" applyBorder="1" applyAlignment="1">
      <alignment horizontal="left" vertical="top" wrapText="1"/>
    </xf>
    <xf numFmtId="3" fontId="78" fillId="0" borderId="0" xfId="0" applyNumberFormat="1" applyFont="1" applyBorder="1" applyAlignment="1">
      <alignment horizontal="right" vertical="top" wrapText="1"/>
    </xf>
    <xf numFmtId="3" fontId="78" fillId="0" borderId="18" xfId="0" applyNumberFormat="1" applyFont="1" applyBorder="1" applyAlignment="1">
      <alignment horizontal="right" vertical="top" wrapText="1"/>
    </xf>
    <xf numFmtId="0" fontId="79" fillId="0" borderId="4" xfId="0" applyFont="1" applyBorder="1" applyAlignment="1">
      <alignment horizontal="center" vertical="top" wrapText="1"/>
    </xf>
    <xf numFmtId="0" fontId="79" fillId="0" borderId="0" xfId="0" applyFont="1" applyBorder="1" applyAlignment="1">
      <alignment horizontal="left" vertical="top" wrapText="1"/>
    </xf>
    <xf numFmtId="3" fontId="79" fillId="0" borderId="0" xfId="0" applyNumberFormat="1" applyFont="1" applyBorder="1" applyAlignment="1">
      <alignment horizontal="right" vertical="top" wrapText="1"/>
    </xf>
    <xf numFmtId="3" fontId="79" fillId="0" borderId="18" xfId="0" applyNumberFormat="1" applyFont="1" applyBorder="1" applyAlignment="1">
      <alignment horizontal="right" vertical="top" wrapText="1"/>
    </xf>
    <xf numFmtId="0" fontId="79" fillId="0" borderId="158" xfId="0" applyFont="1" applyBorder="1" applyAlignment="1">
      <alignment horizontal="center" vertical="top" wrapText="1"/>
    </xf>
    <xf numFmtId="0" fontId="79" fillId="0" borderId="53" xfId="0" applyFont="1" applyBorder="1" applyAlignment="1">
      <alignment horizontal="left" vertical="top" wrapText="1"/>
    </xf>
    <xf numFmtId="3" fontId="79" fillId="0" borderId="53" xfId="0" applyNumberFormat="1" applyFont="1" applyBorder="1" applyAlignment="1">
      <alignment horizontal="right" vertical="top" wrapText="1"/>
    </xf>
    <xf numFmtId="3" fontId="79" fillId="0" borderId="135" xfId="0" applyNumberFormat="1" applyFont="1" applyBorder="1" applyAlignment="1">
      <alignment horizontal="right" vertical="top" wrapText="1"/>
    </xf>
    <xf numFmtId="0" fontId="47" fillId="10" borderId="165" xfId="15" applyFont="1" applyFill="1" applyBorder="1" applyAlignment="1">
      <alignment horizontal="center"/>
    </xf>
    <xf numFmtId="0" fontId="47" fillId="10" borderId="167" xfId="15" applyFont="1" applyFill="1" applyBorder="1" applyAlignment="1">
      <alignment horizontal="center"/>
    </xf>
    <xf numFmtId="0" fontId="49" fillId="0" borderId="164" xfId="15" applyFont="1" applyBorder="1" applyAlignment="1">
      <alignment horizontal="center"/>
    </xf>
    <xf numFmtId="0" fontId="49" fillId="0" borderId="168" xfId="15" applyFont="1" applyBorder="1"/>
    <xf numFmtId="165" fontId="49" fillId="3" borderId="168" xfId="4" applyNumberFormat="1" applyFont="1" applyFill="1" applyBorder="1" applyAlignment="1">
      <alignment horizontal="right"/>
    </xf>
    <xf numFmtId="165" fontId="49" fillId="3" borderId="164" xfId="5" applyNumberFormat="1" applyFont="1" applyFill="1" applyBorder="1" applyAlignment="1">
      <alignment horizontal="right"/>
    </xf>
    <xf numFmtId="165" fontId="49" fillId="3" borderId="168" xfId="5" applyNumberFormat="1" applyFont="1" applyFill="1" applyBorder="1" applyAlignment="1">
      <alignment horizontal="right"/>
    </xf>
    <xf numFmtId="165" fontId="49" fillId="0" borderId="168" xfId="5" applyNumberFormat="1" applyFont="1" applyBorder="1" applyAlignment="1">
      <alignment horizontal="right"/>
    </xf>
    <xf numFmtId="165" fontId="49" fillId="0" borderId="164" xfId="5" applyNumberFormat="1" applyFont="1" applyBorder="1" applyAlignment="1">
      <alignment horizontal="right"/>
    </xf>
    <xf numFmtId="0" fontId="50" fillId="10" borderId="164" xfId="15" applyFont="1" applyFill="1" applyBorder="1" applyAlignment="1">
      <alignment horizontal="center"/>
    </xf>
    <xf numFmtId="0" fontId="50" fillId="10" borderId="164" xfId="15" applyFont="1" applyFill="1" applyBorder="1"/>
    <xf numFmtId="165" fontId="50" fillId="10" borderId="164" xfId="5" applyNumberFormat="1" applyFont="1" applyFill="1" applyBorder="1" applyAlignment="1">
      <alignment horizontal="right"/>
    </xf>
    <xf numFmtId="165" fontId="26" fillId="0" borderId="0" xfId="1" applyNumberFormat="1" applyAlignment="1">
      <alignment horizontal="right"/>
    </xf>
    <xf numFmtId="0" fontId="21" fillId="10" borderId="165" xfId="22" applyFont="1" applyFill="1" applyBorder="1"/>
    <xf numFmtId="165" fontId="0" fillId="0" borderId="0" xfId="1" applyNumberFormat="1" applyFont="1" applyAlignment="1">
      <alignment horizontal="right"/>
    </xf>
    <xf numFmtId="0" fontId="21" fillId="10" borderId="136" xfId="22" applyFont="1" applyFill="1" applyBorder="1"/>
    <xf numFmtId="0" fontId="26" fillId="8" borderId="164" xfId="22" applyFill="1" applyBorder="1"/>
    <xf numFmtId="165" fontId="26" fillId="8" borderId="164" xfId="1" applyNumberFormat="1" applyFill="1" applyBorder="1"/>
    <xf numFmtId="0" fontId="21" fillId="0" borderId="164" xfId="22" applyFont="1" applyBorder="1"/>
    <xf numFmtId="165" fontId="26" fillId="0" borderId="164" xfId="1" applyNumberFormat="1" applyFont="1" applyBorder="1"/>
    <xf numFmtId="165" fontId="45" fillId="0" borderId="0" xfId="1" applyNumberFormat="1" applyFont="1" applyAlignment="1">
      <alignment horizontal="right"/>
    </xf>
    <xf numFmtId="165" fontId="26" fillId="0" borderId="0" xfId="1" applyNumberFormat="1" applyFont="1" applyAlignment="1">
      <alignment horizontal="right"/>
    </xf>
    <xf numFmtId="0" fontId="0" fillId="0" borderId="0" xfId="22" applyFont="1"/>
    <xf numFmtId="0" fontId="0" fillId="0" borderId="136" xfId="22" applyFont="1" applyBorder="1"/>
    <xf numFmtId="165" fontId="26" fillId="0" borderId="136" xfId="1" applyNumberFormat="1" applyFont="1" applyBorder="1"/>
    <xf numFmtId="0" fontId="21" fillId="0" borderId="166" xfId="22" applyFont="1" applyBorder="1"/>
    <xf numFmtId="165" fontId="21" fillId="0" borderId="167" xfId="1" applyNumberFormat="1" applyFont="1" applyBorder="1"/>
    <xf numFmtId="0" fontId="0" fillId="0" borderId="158" xfId="22" applyFont="1" applyBorder="1"/>
    <xf numFmtId="165" fontId="26" fillId="0" borderId="135" xfId="1" applyNumberFormat="1" applyFont="1" applyBorder="1"/>
    <xf numFmtId="165" fontId="26" fillId="0" borderId="167" xfId="1" applyNumberFormat="1" applyBorder="1"/>
    <xf numFmtId="165" fontId="21" fillId="0" borderId="135" xfId="1" applyNumberFormat="1" applyFont="1" applyBorder="1"/>
    <xf numFmtId="0" fontId="50" fillId="0" borderId="165" xfId="10" applyFont="1" applyBorder="1" applyAlignment="1">
      <alignment horizontal="center"/>
    </xf>
    <xf numFmtId="0" fontId="50" fillId="10" borderId="165" xfId="10" applyFont="1" applyFill="1" applyBorder="1" applyAlignment="1">
      <alignment horizontal="center"/>
    </xf>
    <xf numFmtId="0" fontId="50" fillId="10" borderId="167" xfId="10" applyFont="1" applyFill="1" applyBorder="1" applyAlignment="1">
      <alignment horizontal="center"/>
    </xf>
    <xf numFmtId="0" fontId="50" fillId="10" borderId="166" xfId="10" applyFont="1" applyFill="1" applyBorder="1" applyAlignment="1">
      <alignment horizontal="center"/>
    </xf>
    <xf numFmtId="0" fontId="50" fillId="0" borderId="169" xfId="10" applyFont="1" applyBorder="1" applyAlignment="1">
      <alignment horizontal="center"/>
    </xf>
    <xf numFmtId="3" fontId="50" fillId="0" borderId="34" xfId="10" applyNumberFormat="1" applyFont="1" applyFill="1" applyBorder="1"/>
    <xf numFmtId="3" fontId="19" fillId="0" borderId="12" xfId="10" applyNumberFormat="1" applyFont="1" applyBorder="1"/>
    <xf numFmtId="3" fontId="49" fillId="0" borderId="136" xfId="10" applyNumberFormat="1" applyFont="1" applyFill="1" applyBorder="1"/>
    <xf numFmtId="3" fontId="49" fillId="0" borderId="136" xfId="10" applyNumberFormat="1" applyFont="1" applyBorder="1"/>
    <xf numFmtId="3" fontId="49" fillId="0" borderId="158" xfId="10" applyNumberFormat="1" applyFont="1" applyBorder="1"/>
    <xf numFmtId="3" fontId="20" fillId="0" borderId="136" xfId="10" applyNumberFormat="1" applyBorder="1"/>
    <xf numFmtId="165" fontId="50" fillId="0" borderId="34" xfId="10" applyNumberFormat="1" applyFont="1" applyFill="1" applyBorder="1"/>
    <xf numFmtId="165" fontId="19" fillId="0" borderId="12" xfId="10" applyNumberFormat="1" applyFont="1" applyBorder="1"/>
    <xf numFmtId="3" fontId="49" fillId="0" borderId="55" xfId="1" applyNumberFormat="1" applyFont="1" applyFill="1" applyBorder="1"/>
    <xf numFmtId="3" fontId="49" fillId="0" borderId="55" xfId="1" applyNumberFormat="1" applyFont="1" applyBorder="1"/>
    <xf numFmtId="3" fontId="20" fillId="0" borderId="55" xfId="4" applyNumberFormat="1" applyFont="1" applyBorder="1"/>
    <xf numFmtId="3" fontId="49" fillId="0" borderId="156" xfId="1" applyNumberFormat="1" applyFont="1" applyFill="1" applyBorder="1"/>
    <xf numFmtId="3" fontId="49" fillId="12" borderId="156" xfId="1" applyNumberFormat="1" applyFont="1" applyFill="1" applyBorder="1"/>
    <xf numFmtId="3" fontId="49" fillId="0" borderId="156" xfId="1" applyNumberFormat="1" applyFont="1" applyBorder="1"/>
    <xf numFmtId="3" fontId="51" fillId="0" borderId="156" xfId="1" applyNumberFormat="1" applyFont="1" applyBorder="1"/>
    <xf numFmtId="3" fontId="20" fillId="0" borderId="156" xfId="4" applyNumberFormat="1" applyFont="1" applyBorder="1"/>
    <xf numFmtId="0" fontId="22" fillId="0" borderId="156" xfId="87" applyFont="1" applyFill="1" applyBorder="1"/>
    <xf numFmtId="3" fontId="52" fillId="0" borderId="156" xfId="1" applyNumberFormat="1" applyFont="1" applyBorder="1"/>
    <xf numFmtId="3" fontId="49" fillId="0" borderId="129" xfId="1" applyNumberFormat="1" applyFont="1" applyFill="1" applyBorder="1"/>
    <xf numFmtId="3" fontId="49" fillId="0" borderId="129" xfId="10" applyNumberFormat="1" applyFont="1" applyFill="1" applyBorder="1"/>
    <xf numFmtId="3" fontId="49" fillId="0" borderId="129" xfId="1" applyNumberFormat="1" applyFont="1" applyBorder="1"/>
    <xf numFmtId="0" fontId="50" fillId="0" borderId="8" xfId="10" applyFont="1" applyBorder="1" applyAlignment="1">
      <alignment horizontal="center"/>
    </xf>
    <xf numFmtId="0" fontId="20" fillId="12" borderId="142" xfId="88" applyFont="1" applyFill="1" applyBorder="1" applyAlignment="1">
      <alignment horizontal="left" vertical="center" wrapText="1"/>
    </xf>
    <xf numFmtId="0" fontId="18" fillId="16" borderId="142" xfId="88" applyFont="1" applyFill="1" applyBorder="1" applyAlignment="1">
      <alignment horizontal="left" vertical="center" wrapText="1"/>
    </xf>
    <xf numFmtId="3" fontId="19" fillId="0" borderId="85" xfId="0" applyNumberFormat="1" applyFont="1" applyBorder="1" applyAlignment="1">
      <alignment horizontal="right" vertical="top" wrapText="1"/>
    </xf>
    <xf numFmtId="3" fontId="19" fillId="6" borderId="85" xfId="0" applyNumberFormat="1" applyFont="1" applyFill="1" applyBorder="1" applyAlignment="1">
      <alignment horizontal="right" vertical="top" wrapText="1"/>
    </xf>
    <xf numFmtId="165" fontId="22" fillId="0" borderId="170" xfId="55" applyNumberFormat="1" applyFont="1" applyBorder="1"/>
    <xf numFmtId="165" fontId="22" fillId="0" borderId="129" xfId="55" applyNumberFormat="1" applyFont="1" applyBorder="1"/>
    <xf numFmtId="165" fontId="22" fillId="0" borderId="156" xfId="55" applyNumberFormat="1" applyFont="1" applyBorder="1"/>
    <xf numFmtId="0" fontId="60" fillId="27" borderId="129" xfId="0" applyFont="1" applyFill="1" applyBorder="1" applyAlignment="1">
      <alignment horizontal="center" vertical="top" wrapText="1"/>
    </xf>
    <xf numFmtId="0" fontId="0" fillId="0" borderId="129" xfId="0" applyBorder="1"/>
    <xf numFmtId="0" fontId="74" fillId="27" borderId="129" xfId="0" applyFont="1" applyFill="1" applyBorder="1" applyAlignment="1">
      <alignment horizontal="center" vertical="top" wrapText="1"/>
    </xf>
    <xf numFmtId="0" fontId="20" fillId="0" borderId="142" xfId="15" applyBorder="1" applyAlignment="1">
      <alignment horizontal="left" vertical="center"/>
    </xf>
    <xf numFmtId="0" fontId="20" fillId="0" borderId="160" xfId="15" applyBorder="1"/>
    <xf numFmtId="0" fontId="20" fillId="0" borderId="157" xfId="15" applyBorder="1"/>
    <xf numFmtId="0" fontId="19" fillId="0" borderId="142" xfId="15" applyFont="1" applyBorder="1" applyAlignment="1">
      <alignment horizontal="left" vertical="center"/>
    </xf>
    <xf numFmtId="0" fontId="2" fillId="0" borderId="160" xfId="85" applyBorder="1"/>
    <xf numFmtId="0" fontId="2" fillId="0" borderId="157" xfId="85" applyBorder="1"/>
    <xf numFmtId="0" fontId="20" fillId="0" borderId="160" xfId="15" applyBorder="1" applyAlignment="1">
      <alignment horizontal="left" vertical="center"/>
    </xf>
    <xf numFmtId="0" fontId="20" fillId="0" borderId="157" xfId="15" applyBorder="1" applyAlignment="1">
      <alignment horizontal="left" vertical="center"/>
    </xf>
    <xf numFmtId="0" fontId="20" fillId="0" borderId="0" xfId="15" applyBorder="1"/>
    <xf numFmtId="0" fontId="2" fillId="0" borderId="0" xfId="85" applyBorder="1"/>
    <xf numFmtId="0" fontId="20" fillId="0" borderId="142" xfId="15" applyBorder="1" applyAlignment="1">
      <alignment horizontal="left" vertical="center" wrapText="1"/>
    </xf>
    <xf numFmtId="0" fontId="2" fillId="0" borderId="160" xfId="84" applyBorder="1"/>
    <xf numFmtId="0" fontId="2" fillId="0" borderId="157" xfId="84" applyBorder="1"/>
    <xf numFmtId="0" fontId="20" fillId="0" borderId="160" xfId="15" applyBorder="1" applyAlignment="1">
      <alignment horizontal="left"/>
    </xf>
    <xf numFmtId="0" fontId="20" fillId="0" borderId="157" xfId="15" applyBorder="1" applyAlignment="1">
      <alignment horizontal="left"/>
    </xf>
    <xf numFmtId="0" fontId="20" fillId="0" borderId="142" xfId="15" applyBorder="1"/>
    <xf numFmtId="0" fontId="20" fillId="0" borderId="0" xfId="15" applyBorder="1" applyAlignment="1">
      <alignment horizontal="left" vertical="center"/>
    </xf>
    <xf numFmtId="0" fontId="20" fillId="0" borderId="156" xfId="15" applyBorder="1" applyAlignment="1">
      <alignment horizontal="left" vertical="center"/>
    </xf>
    <xf numFmtId="0" fontId="2" fillId="0" borderId="156" xfId="85" applyBorder="1"/>
    <xf numFmtId="0" fontId="20" fillId="0" borderId="129" xfId="15" applyBorder="1" applyAlignment="1">
      <alignment horizontal="left" vertical="center"/>
    </xf>
    <xf numFmtId="0" fontId="20" fillId="0" borderId="129" xfId="15" applyBorder="1"/>
    <xf numFmtId="0" fontId="19" fillId="26" borderId="15" xfId="15" applyFont="1" applyFill="1" applyBorder="1"/>
    <xf numFmtId="0" fontId="19" fillId="26" borderId="11" xfId="15" applyFont="1" applyFill="1" applyBorder="1"/>
    <xf numFmtId="0" fontId="59" fillId="0" borderId="0" xfId="15" applyFont="1" applyAlignment="1">
      <alignment horizontal="center"/>
    </xf>
    <xf numFmtId="0" fontId="19" fillId="20" borderId="142" xfId="15" applyFont="1" applyFill="1" applyBorder="1" applyAlignment="1">
      <alignment horizontal="center" vertical="center"/>
    </xf>
    <xf numFmtId="0" fontId="19" fillId="20" borderId="160" xfId="15" applyFont="1" applyFill="1" applyBorder="1"/>
    <xf numFmtId="0" fontId="19" fillId="20" borderId="157" xfId="15" applyFont="1" applyFill="1" applyBorder="1"/>
    <xf numFmtId="0" fontId="20" fillId="0" borderId="9" xfId="15" applyBorder="1" applyAlignment="1">
      <alignment horizontal="right" vertical="center"/>
    </xf>
    <xf numFmtId="0" fontId="19" fillId="10" borderId="57" xfId="15" applyFont="1" applyFill="1" applyBorder="1" applyAlignment="1">
      <alignment horizontal="left" vertical="center"/>
    </xf>
    <xf numFmtId="0" fontId="20" fillId="0" borderId="90" xfId="15" applyBorder="1"/>
    <xf numFmtId="0" fontId="20" fillId="0" borderId="66" xfId="15" applyBorder="1"/>
    <xf numFmtId="0" fontId="20" fillId="0" borderId="142" xfId="15" applyBorder="1" applyAlignment="1">
      <alignment horizontal="right" vertical="center"/>
    </xf>
    <xf numFmtId="0" fontId="20" fillId="0" borderId="160" xfId="15" applyBorder="1" applyAlignment="1">
      <alignment horizontal="right" vertical="center"/>
    </xf>
    <xf numFmtId="0" fontId="20" fillId="0" borderId="157" xfId="15" applyBorder="1" applyAlignment="1">
      <alignment horizontal="right" vertical="center"/>
    </xf>
    <xf numFmtId="0" fontId="20" fillId="0" borderId="142" xfId="15" applyBorder="1" applyAlignment="1">
      <alignment horizontal="center" vertical="center"/>
    </xf>
    <xf numFmtId="0" fontId="20" fillId="0" borderId="160" xfId="15" applyBorder="1" applyAlignment="1">
      <alignment horizontal="center" vertical="center"/>
    </xf>
    <xf numFmtId="0" fontId="20" fillId="0" borderId="157" xfId="15" applyBorder="1" applyAlignment="1">
      <alignment horizontal="center" vertical="center"/>
    </xf>
    <xf numFmtId="0" fontId="19" fillId="0" borderId="7" xfId="15" applyFont="1" applyBorder="1" applyAlignment="1">
      <alignment horizontal="center" vertical="center"/>
    </xf>
    <xf numFmtId="0" fontId="19" fillId="0" borderId="9" xfId="15" applyFont="1" applyBorder="1" applyAlignment="1">
      <alignment horizontal="center" vertical="center"/>
    </xf>
    <xf numFmtId="0" fontId="19" fillId="5" borderId="57" xfId="15" applyFont="1" applyFill="1" applyBorder="1" applyAlignment="1">
      <alignment horizontal="center" vertical="center" wrapText="1"/>
    </xf>
    <xf numFmtId="0" fontId="21" fillId="10" borderId="166" xfId="22" applyFont="1" applyFill="1" applyBorder="1" applyAlignment="1">
      <alignment horizontal="center"/>
    </xf>
    <xf numFmtId="0" fontId="21" fillId="10" borderId="167" xfId="22" applyFont="1" applyFill="1" applyBorder="1" applyAlignment="1">
      <alignment horizontal="center"/>
    </xf>
    <xf numFmtId="0" fontId="69" fillId="0" borderId="0" xfId="64" applyFont="1" applyAlignment="1">
      <alignment horizontal="center" vertical="center" wrapText="1"/>
    </xf>
    <xf numFmtId="49" fontId="70" fillId="0" borderId="0" xfId="65" applyNumberFormat="1" applyFont="1" applyFill="1" applyBorder="1" applyAlignment="1">
      <alignment horizontal="right"/>
    </xf>
    <xf numFmtId="49" fontId="19" fillId="0" borderId="92" xfId="65" applyNumberFormat="1" applyFont="1" applyBorder="1" applyAlignment="1">
      <alignment horizontal="center" vertical="center" wrapText="1"/>
    </xf>
    <xf numFmtId="49" fontId="19" fillId="0" borderId="93" xfId="65" applyNumberFormat="1" applyFont="1" applyBorder="1" applyAlignment="1">
      <alignment horizontal="center" vertical="center" wrapText="1"/>
    </xf>
    <xf numFmtId="49" fontId="19" fillId="0" borderId="151" xfId="65" applyNumberFormat="1" applyFont="1" applyBorder="1" applyAlignment="1">
      <alignment horizontal="center" vertical="center" wrapText="1"/>
    </xf>
    <xf numFmtId="49" fontId="19" fillId="0" borderId="152" xfId="65" applyNumberFormat="1" applyFont="1" applyBorder="1" applyAlignment="1">
      <alignment horizontal="center" vertical="center" wrapText="1"/>
    </xf>
    <xf numFmtId="49" fontId="19" fillId="0" borderId="94" xfId="65" applyNumberFormat="1" applyFont="1" applyBorder="1" applyAlignment="1">
      <alignment horizontal="center" vertical="center" wrapText="1"/>
    </xf>
    <xf numFmtId="49" fontId="49" fillId="0" borderId="95" xfId="64" applyNumberFormat="1" applyFont="1" applyBorder="1" applyAlignment="1">
      <alignment horizontal="center"/>
    </xf>
    <xf numFmtId="49" fontId="49" fillId="0" borderId="96" xfId="64" applyNumberFormat="1" applyFont="1" applyBorder="1" applyAlignment="1">
      <alignment horizontal="center"/>
    </xf>
    <xf numFmtId="49" fontId="49" fillId="0" borderId="147" xfId="64" applyNumberFormat="1" applyFont="1" applyBorder="1" applyAlignment="1">
      <alignment horizontal="center"/>
    </xf>
    <xf numFmtId="49" fontId="49" fillId="0" borderId="148" xfId="64" applyNumberFormat="1" applyFont="1" applyBorder="1" applyAlignment="1">
      <alignment horizontal="center"/>
    </xf>
    <xf numFmtId="49" fontId="49" fillId="0" borderId="149" xfId="64" applyNumberFormat="1" applyFont="1" applyBorder="1" applyAlignment="1">
      <alignment horizontal="center"/>
    </xf>
    <xf numFmtId="49" fontId="49" fillId="0" borderId="97" xfId="64" applyNumberFormat="1" applyFont="1" applyBorder="1" applyAlignment="1">
      <alignment horizontal="center"/>
    </xf>
    <xf numFmtId="0" fontId="48" fillId="0" borderId="98" xfId="65" applyFont="1" applyBorder="1" applyAlignment="1">
      <alignment horizontal="left" vertical="center" wrapText="1"/>
    </xf>
    <xf numFmtId="49" fontId="48" fillId="0" borderId="99" xfId="64" applyNumberFormat="1" applyFont="1" applyBorder="1" applyAlignment="1">
      <alignment horizontal="right" vertical="center"/>
    </xf>
    <xf numFmtId="49" fontId="48" fillId="0" borderId="153" xfId="64" applyNumberFormat="1" applyFont="1" applyBorder="1" applyAlignment="1">
      <alignment horizontal="right" vertical="center"/>
    </xf>
    <xf numFmtId="49" fontId="48" fillId="0" borderId="154" xfId="64" applyNumberFormat="1" applyFont="1" applyBorder="1" applyAlignment="1">
      <alignment horizontal="right" vertical="center"/>
    </xf>
    <xf numFmtId="49" fontId="48" fillId="0" borderId="155" xfId="64" applyNumberFormat="1" applyFont="1" applyBorder="1" applyAlignment="1">
      <alignment horizontal="right" vertical="center"/>
    </xf>
    <xf numFmtId="49" fontId="48" fillId="0" borderId="100" xfId="64" applyNumberFormat="1" applyFont="1" applyBorder="1" applyAlignment="1">
      <alignment horizontal="right" vertical="center"/>
    </xf>
    <xf numFmtId="49" fontId="48" fillId="0" borderId="150" xfId="64" applyNumberFormat="1" applyFont="1" applyBorder="1" applyAlignment="1">
      <alignment horizontal="right" vertical="center"/>
    </xf>
    <xf numFmtId="49" fontId="48" fillId="0" borderId="151" xfId="64" applyNumberFormat="1" applyFont="1" applyBorder="1" applyAlignment="1">
      <alignment horizontal="right" vertical="center"/>
    </xf>
    <xf numFmtId="49" fontId="48" fillId="0" borderId="152" xfId="64" applyNumberFormat="1" applyFont="1" applyBorder="1" applyAlignment="1">
      <alignment horizontal="right" vertical="center"/>
    </xf>
    <xf numFmtId="165" fontId="48" fillId="0" borderId="99" xfId="1" applyNumberFormat="1" applyFont="1" applyBorder="1" applyAlignment="1">
      <alignment horizontal="right" vertical="center"/>
    </xf>
    <xf numFmtId="10" fontId="48" fillId="0" borderId="100" xfId="64" applyNumberFormat="1" applyFont="1" applyBorder="1" applyAlignment="1">
      <alignment horizontal="right" vertical="center"/>
    </xf>
    <xf numFmtId="49" fontId="48" fillId="12" borderId="150" xfId="64" applyNumberFormat="1" applyFont="1" applyFill="1" applyBorder="1" applyAlignment="1">
      <alignment horizontal="right" vertical="center"/>
    </xf>
    <xf numFmtId="49" fontId="48" fillId="12" borderId="151" xfId="64" applyNumberFormat="1" applyFont="1" applyFill="1" applyBorder="1" applyAlignment="1">
      <alignment horizontal="right" vertical="center"/>
    </xf>
    <xf numFmtId="49" fontId="48" fillId="12" borderId="152" xfId="64" applyNumberFormat="1" applyFont="1" applyFill="1" applyBorder="1" applyAlignment="1">
      <alignment horizontal="right" vertical="center"/>
    </xf>
    <xf numFmtId="165" fontId="48" fillId="12" borderId="99" xfId="1" applyNumberFormat="1" applyFont="1" applyFill="1" applyBorder="1" applyAlignment="1">
      <alignment horizontal="right" vertical="center"/>
    </xf>
    <xf numFmtId="0" fontId="20" fillId="10" borderId="76" xfId="14" applyFill="1" applyBorder="1" applyAlignment="1">
      <alignment horizontal="center"/>
    </xf>
    <xf numFmtId="0" fontId="77" fillId="27" borderId="166" xfId="0" applyFont="1" applyFill="1" applyBorder="1" applyAlignment="1">
      <alignment horizontal="center" vertical="top" wrapText="1"/>
    </xf>
    <xf numFmtId="0" fontId="0" fillId="0" borderId="60" xfId="0" applyBorder="1"/>
    <xf numFmtId="0" fontId="0" fillId="0" borderId="167" xfId="0" applyBorder="1"/>
    <xf numFmtId="0" fontId="46" fillId="0" borderId="0" xfId="15" applyFont="1" applyAlignment="1">
      <alignment horizontal="center"/>
    </xf>
    <xf numFmtId="0" fontId="43" fillId="0" borderId="0" xfId="10" applyFont="1" applyAlignment="1">
      <alignment horizontal="center"/>
    </xf>
    <xf numFmtId="0" fontId="50" fillId="10" borderId="166" xfId="10" applyFont="1" applyFill="1" applyBorder="1" applyAlignment="1">
      <alignment horizontal="center"/>
    </xf>
    <xf numFmtId="0" fontId="50" fillId="10" borderId="60" xfId="10" applyFont="1" applyFill="1" applyBorder="1" applyAlignment="1">
      <alignment horizontal="center"/>
    </xf>
    <xf numFmtId="0" fontId="50" fillId="10" borderId="167" xfId="10" applyFont="1" applyFill="1" applyBorder="1" applyAlignment="1">
      <alignment horizontal="center"/>
    </xf>
    <xf numFmtId="0" fontId="46" fillId="0" borderId="0" xfId="10" applyFont="1" applyAlignment="1">
      <alignment horizontal="center" wrapText="1"/>
    </xf>
    <xf numFmtId="0" fontId="60" fillId="27" borderId="165" xfId="0" applyFont="1" applyFill="1" applyBorder="1" applyAlignment="1">
      <alignment horizontal="center" vertical="top" wrapText="1"/>
    </xf>
    <xf numFmtId="0" fontId="0" fillId="0" borderId="165" xfId="0" applyBorder="1"/>
    <xf numFmtId="0" fontId="64" fillId="0" borderId="0" xfId="63" applyFont="1" applyAlignment="1" applyProtection="1">
      <alignment horizontal="center" vertical="top" wrapText="1"/>
      <protection locked="0"/>
    </xf>
  </cellXfs>
  <cellStyles count="89">
    <cellStyle name="Ezres" xfId="1" builtinId="3"/>
    <cellStyle name="Ezres 2" xfId="2"/>
    <cellStyle name="Ezres 2 2" xfId="3"/>
    <cellStyle name="Ezres 2 3" xfId="43"/>
    <cellStyle name="Ezres 3" xfId="4"/>
    <cellStyle name="Ezres 4 2" xfId="5"/>
    <cellStyle name="Ezres 4 5 2 2" xfId="46"/>
    <cellStyle name="Ezres 4 5 2 2 2" xfId="55"/>
    <cellStyle name="Ezres 6" xfId="6"/>
    <cellStyle name="Ezres 6 2" xfId="26"/>
    <cellStyle name="Ezres 7 2" xfId="7"/>
    <cellStyle name="Ezres 7 2 2" xfId="29"/>
    <cellStyle name="Normál" xfId="0" builtinId="0"/>
    <cellStyle name="Normál 11" xfId="58"/>
    <cellStyle name="Normál 11 2" xfId="67"/>
    <cellStyle name="Normál 11 2 2" xfId="85"/>
    <cellStyle name="Normál 12" xfId="86"/>
    <cellStyle name="Normál 2" xfId="8"/>
    <cellStyle name="Normál 2 3" xfId="27"/>
    <cellStyle name="Normál 3" xfId="9"/>
    <cellStyle name="Normál 3 2" xfId="10"/>
    <cellStyle name="Normál 3 3 2" xfId="31"/>
    <cellStyle name="Normál 3 4 2 2" xfId="28"/>
    <cellStyle name="Normál 3 4 2 2 2" xfId="60"/>
    <cellStyle name="Normál 3 4 2 2 2 2" xfId="87"/>
    <cellStyle name="Normál 3 4 2 2 3 2 2" xfId="32"/>
    <cellStyle name="Normál 3 4 2 2 3 2 2 2 2 2 2 2" xfId="42"/>
    <cellStyle name="Normál 3 4 2 2 3 2 2 2 2 2 2 2 2" xfId="51"/>
    <cellStyle name="Normál 3 4 2 2 3 2 2 2 2 2 2 2 2 2" xfId="76"/>
    <cellStyle name="Normál 3 4 2 2 3 2 2 2 2 2 2 2 2 2 2" xfId="81"/>
    <cellStyle name="Normál 3 4 2 2 3 2 2 2 2 2 2 2 3" xfId="69"/>
    <cellStyle name="Normál 3 4 2 2 3 2 2 2 2 3 2" xfId="41"/>
    <cellStyle name="Normál 3 4 2 2 3 2 2 2 2 3 2 2" xfId="54"/>
    <cellStyle name="Normál 3 4 2 2 3 2 2 2 2 3 2 2 2" xfId="74"/>
    <cellStyle name="Normál 3 4 2 2 3 2 2 2 2 3 2 2 2 2" xfId="80"/>
    <cellStyle name="Normál 3 4 2 2 3 2 2 2 2 3 2 3" xfId="68"/>
    <cellStyle name="Normál 3 5 2" xfId="25"/>
    <cellStyle name="Normál 3 5 2 3" xfId="34"/>
    <cellStyle name="Normál 3 5 2 3 2" xfId="36"/>
    <cellStyle name="Normál 3 5 2 3 2 2" xfId="75"/>
    <cellStyle name="Normál 3 5 2 3 2 3" xfId="49"/>
    <cellStyle name="Normál 4" xfId="11"/>
    <cellStyle name="Normál 4 2" xfId="12"/>
    <cellStyle name="Normál 4 2 2" xfId="13"/>
    <cellStyle name="Normál 4 3" xfId="14"/>
    <cellStyle name="Normál 5" xfId="24"/>
    <cellStyle name="Normál 5 10" xfId="50"/>
    <cellStyle name="Normál 5 2" xfId="15"/>
    <cellStyle name="Normál 5 3" xfId="35"/>
    <cellStyle name="Normál 5 4" xfId="37"/>
    <cellStyle name="Normál 5 4 2 2" xfId="33"/>
    <cellStyle name="Normál 5 4 2 2 2" xfId="48"/>
    <cellStyle name="Normál 5 4 2 2 2 2 2 2" xfId="40"/>
    <cellStyle name="Normál 5 4 2 2 2 2 2 2 2" xfId="52"/>
    <cellStyle name="Normál 5 4 2 2 2 2 2 2 2 2" xfId="77"/>
    <cellStyle name="Normál 5 4 2 2 2 2 2 2 2 2 2" xfId="82"/>
    <cellStyle name="Normál 5 4 2 2 2 2 2 2 3" xfId="70"/>
    <cellStyle name="Normál 5 4 2 2 3" xfId="57"/>
    <cellStyle name="Normál 5 4 3 2 3" xfId="59"/>
    <cellStyle name="Normál 5 4 3 2 3 2" xfId="66"/>
    <cellStyle name="Normál 5 4 3 2 3 2 2" xfId="84"/>
    <cellStyle name="Normál 5 4 3 3" xfId="38"/>
    <cellStyle name="Normál 5 4 3 3 2 2 2 2" xfId="39"/>
    <cellStyle name="Normál 5 4 3 3 2 2 2 2 2" xfId="53"/>
    <cellStyle name="Normál 5 4 3 3 2 2 2 2 2 2" xfId="78"/>
    <cellStyle name="Normál 5 4 3 3 2 2 2 2 2 2 2" xfId="83"/>
    <cellStyle name="Normál 5 4 3 3 2 2 2 2 3" xfId="71"/>
    <cellStyle name="Normál 5 4 3 4" xfId="47"/>
    <cellStyle name="Normál 5 4 3 4 2" xfId="56"/>
    <cellStyle name="Normál 5 5" xfId="72"/>
    <cellStyle name="Normál 5 5 2" xfId="73"/>
    <cellStyle name="Normál 5 6" xfId="79"/>
    <cellStyle name="Normál 5 6 2" xfId="61"/>
    <cellStyle name="Normál 5 8" xfId="44"/>
    <cellStyle name="Normál 5 8 2" xfId="62"/>
    <cellStyle name="Normál 5 8 2 2" xfId="88"/>
    <cellStyle name="Normál 6" xfId="64"/>
    <cellStyle name="Normál 6 2" xfId="30"/>
    <cellStyle name="Normál_2006. július felülv." xfId="16"/>
    <cellStyle name="Normál_2007.költségv.táblák 2" xfId="17"/>
    <cellStyle name="Normál_2007.költségv.táblák 3" xfId="18"/>
    <cellStyle name="Normál_2007.költségv.táblák 3 2" xfId="19"/>
    <cellStyle name="Normál_2007.költségv.táblák 4" xfId="20"/>
    <cellStyle name="Normál_2011.költségvet.táblák 2" xfId="45"/>
    <cellStyle name="Normál_2-1, 2-2 melléklet 2006" xfId="21"/>
    <cellStyle name="Normál_6.MELL.szoc.tábla" xfId="22"/>
    <cellStyle name="Normál_Intézményi kiadás 2008" xfId="23"/>
    <cellStyle name="Normál_KIEGM" xfId="63"/>
    <cellStyle name="Normal_KTRSZJ" xfId="65"/>
  </cellStyles>
  <dxfs count="4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colors>
    <mruColors>
      <color rgb="FFFFCCFF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%20P1\2019.%20k&#246;lts&#233;gvet&#233;s\2019%20besz&#225;mol&#243;\2019%20z&#225;rsz&#225;mad&#225;s\Kihirdetett\6.%202019%20z&#225;rsz&#225;mad&#225;s%20t&#225;bl&#225;k%20sz&#225;moz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a"/>
      <sheetName val="1c"/>
      <sheetName val="1d"/>
      <sheetName val="2"/>
      <sheetName val="2a"/>
      <sheetName val="2b"/>
      <sheetName val="2d"/>
      <sheetName val="2e"/>
      <sheetName val="3a"/>
      <sheetName val="3b"/>
      <sheetName val="3c"/>
      <sheetName val="3d"/>
      <sheetName val="4a"/>
      <sheetName val="4.b"/>
      <sheetName val="5"/>
      <sheetName val="6.mell."/>
      <sheetName val="7"/>
      <sheetName val="8"/>
      <sheetName val="9"/>
      <sheetName val="9a"/>
      <sheetName val="10"/>
      <sheetName val="11"/>
      <sheetName val="12a"/>
      <sheetName val="12b"/>
      <sheetName val="13"/>
      <sheetName val="14"/>
      <sheetName val="15"/>
      <sheetName val="16"/>
      <sheetName val="17a"/>
      <sheetName val="17b"/>
      <sheetName val="17c"/>
      <sheetName val="18"/>
      <sheetName val="19"/>
      <sheetName val="20"/>
      <sheetName val="21"/>
      <sheetName val="22"/>
      <sheetName val="23"/>
      <sheetName val="24"/>
      <sheetName val="25"/>
      <sheetName val="25a"/>
      <sheetName val="26"/>
      <sheetName val="26a"/>
      <sheetName val="26b"/>
      <sheetName val="27"/>
      <sheetName val="28"/>
      <sheetName val="29a"/>
      <sheetName val="29b"/>
      <sheetName val="29c"/>
      <sheetName val="30"/>
    </sheetNames>
    <sheetDataSet>
      <sheetData sheetId="0" refreshError="1"/>
      <sheetData sheetId="1" refreshError="1"/>
      <sheetData sheetId="2">
        <row r="6">
          <cell r="C6">
            <v>125004733</v>
          </cell>
        </row>
        <row r="7">
          <cell r="C7">
            <v>147714013</v>
          </cell>
        </row>
        <row r="8">
          <cell r="C8">
            <v>118890966</v>
          </cell>
        </row>
        <row r="9">
          <cell r="C9">
            <v>9055012</v>
          </cell>
        </row>
        <row r="10">
          <cell r="C10">
            <v>13136900</v>
          </cell>
        </row>
        <row r="11">
          <cell r="C11">
            <v>0</v>
          </cell>
        </row>
        <row r="12">
          <cell r="C12">
            <v>413801624</v>
          </cell>
        </row>
        <row r="13">
          <cell r="C13">
            <v>360567</v>
          </cell>
        </row>
        <row r="14">
          <cell r="C14">
            <v>300818519</v>
          </cell>
        </row>
        <row r="15">
          <cell r="C15">
            <v>9542684</v>
          </cell>
        </row>
        <row r="16">
          <cell r="C16">
            <v>215309993</v>
          </cell>
        </row>
        <row r="17">
          <cell r="C17">
            <v>31868400</v>
          </cell>
        </row>
        <row r="18">
          <cell r="C18">
            <v>43932388</v>
          </cell>
        </row>
        <row r="19">
          <cell r="C19">
            <v>165054</v>
          </cell>
        </row>
        <row r="20">
          <cell r="C20">
            <v>714980710</v>
          </cell>
        </row>
        <row r="21">
          <cell r="C21">
            <v>42912000</v>
          </cell>
        </row>
        <row r="22">
          <cell r="C22">
            <v>42912000</v>
          </cell>
        </row>
        <row r="23">
          <cell r="C23">
            <v>445980415</v>
          </cell>
        </row>
        <row r="24">
          <cell r="C24">
            <v>0</v>
          </cell>
        </row>
        <row r="25">
          <cell r="C25">
            <v>445980415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488892415</v>
          </cell>
        </row>
        <row r="29">
          <cell r="C29">
            <v>108243000</v>
          </cell>
        </row>
        <row r="30">
          <cell r="C30">
            <v>108243000</v>
          </cell>
        </row>
        <row r="31">
          <cell r="C31">
            <v>0</v>
          </cell>
        </row>
        <row r="32">
          <cell r="C32">
            <v>225000000</v>
          </cell>
        </row>
        <row r="33">
          <cell r="C33">
            <v>12257244</v>
          </cell>
        </row>
        <row r="34">
          <cell r="C34">
            <v>0</v>
          </cell>
        </row>
        <row r="35">
          <cell r="C35">
            <v>237257244</v>
          </cell>
        </row>
        <row r="36">
          <cell r="C36">
            <v>400000</v>
          </cell>
        </row>
        <row r="37">
          <cell r="C37">
            <v>50000</v>
          </cell>
        </row>
        <row r="38">
          <cell r="C38">
            <v>350000</v>
          </cell>
        </row>
        <row r="39">
          <cell r="C39">
            <v>345900244</v>
          </cell>
        </row>
        <row r="40">
          <cell r="C40">
            <v>0</v>
          </cell>
        </row>
        <row r="41">
          <cell r="C41">
            <v>11048980</v>
          </cell>
        </row>
        <row r="42">
          <cell r="C42">
            <v>1146420</v>
          </cell>
        </row>
        <row r="43">
          <cell r="C43">
            <v>2196000</v>
          </cell>
        </row>
        <row r="44">
          <cell r="C44">
            <v>7346560</v>
          </cell>
        </row>
        <row r="45">
          <cell r="C45">
            <v>360000</v>
          </cell>
        </row>
        <row r="46">
          <cell r="C46">
            <v>5310235</v>
          </cell>
        </row>
        <row r="47">
          <cell r="C47">
            <v>3440235</v>
          </cell>
        </row>
        <row r="48">
          <cell r="C48">
            <v>1870000</v>
          </cell>
        </row>
        <row r="49">
          <cell r="C49">
            <v>11681370</v>
          </cell>
        </row>
        <row r="50">
          <cell r="C50">
            <v>0</v>
          </cell>
        </row>
        <row r="51">
          <cell r="C51">
            <v>2071370</v>
          </cell>
        </row>
        <row r="52">
          <cell r="C52">
            <v>9100000</v>
          </cell>
        </row>
        <row r="53">
          <cell r="C53">
            <v>510000</v>
          </cell>
        </row>
        <row r="54">
          <cell r="C54">
            <v>1365455</v>
          </cell>
        </row>
        <row r="55">
          <cell r="C55">
            <v>10310662</v>
          </cell>
        </row>
        <row r="56">
          <cell r="C56">
            <v>0</v>
          </cell>
        </row>
        <row r="57">
          <cell r="C57">
            <v>2490344</v>
          </cell>
        </row>
        <row r="58">
          <cell r="C58">
            <v>1000</v>
          </cell>
        </row>
        <row r="59">
          <cell r="C59">
            <v>0</v>
          </cell>
        </row>
        <row r="60">
          <cell r="C60">
            <v>1470500</v>
          </cell>
        </row>
        <row r="61">
          <cell r="C61">
            <v>43678546</v>
          </cell>
        </row>
        <row r="62">
          <cell r="C62">
            <v>20900614</v>
          </cell>
        </row>
        <row r="63">
          <cell r="C63">
            <v>0</v>
          </cell>
        </row>
        <row r="64">
          <cell r="C64">
            <v>20900614</v>
          </cell>
        </row>
        <row r="65">
          <cell r="C65">
            <v>435000</v>
          </cell>
        </row>
        <row r="66">
          <cell r="C66">
            <v>435000</v>
          </cell>
        </row>
        <row r="67">
          <cell r="C67">
            <v>0</v>
          </cell>
        </row>
        <row r="68">
          <cell r="C68">
            <v>608000</v>
          </cell>
        </row>
        <row r="69">
          <cell r="C69">
            <v>120000</v>
          </cell>
        </row>
        <row r="70">
          <cell r="C70">
            <v>728000</v>
          </cell>
        </row>
        <row r="71">
          <cell r="C71">
            <v>1615515529</v>
          </cell>
        </row>
        <row r="72">
          <cell r="C72">
            <v>60000000</v>
          </cell>
        </row>
        <row r="73">
          <cell r="C73">
            <v>1100474741</v>
          </cell>
        </row>
        <row r="74">
          <cell r="C74">
            <v>35374483</v>
          </cell>
        </row>
        <row r="75">
          <cell r="C75">
            <v>555010950</v>
          </cell>
        </row>
        <row r="76">
          <cell r="C76">
            <v>1750860174</v>
          </cell>
        </row>
        <row r="77">
          <cell r="C77">
            <v>1750860174</v>
          </cell>
        </row>
        <row r="78">
          <cell r="C78">
            <v>3366375703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6">
          <cell r="C6">
            <v>430846783</v>
          </cell>
        </row>
        <row r="7">
          <cell r="C7">
            <v>84121659</v>
          </cell>
        </row>
        <row r="8">
          <cell r="C8">
            <v>500957516</v>
          </cell>
        </row>
        <row r="9">
          <cell r="C9">
            <v>3546500</v>
          </cell>
        </row>
        <row r="10">
          <cell r="C10">
            <v>3546500</v>
          </cell>
        </row>
        <row r="11">
          <cell r="C11">
            <v>800000</v>
          </cell>
        </row>
        <row r="12">
          <cell r="C12">
            <v>800000</v>
          </cell>
        </row>
        <row r="13">
          <cell r="C13">
            <v>9071998</v>
          </cell>
        </row>
        <row r="14">
          <cell r="C14">
            <v>1000000</v>
          </cell>
        </row>
        <row r="15">
          <cell r="C15">
            <v>8071998</v>
          </cell>
        </row>
        <row r="16">
          <cell r="C16">
            <v>13418498</v>
          </cell>
        </row>
        <row r="17">
          <cell r="C17">
            <v>0</v>
          </cell>
        </row>
        <row r="18">
          <cell r="C18">
            <v>198744843</v>
          </cell>
        </row>
        <row r="19">
          <cell r="C19">
            <v>4650000</v>
          </cell>
        </row>
        <row r="20">
          <cell r="C20">
            <v>227432</v>
          </cell>
        </row>
        <row r="21">
          <cell r="C21">
            <v>0</v>
          </cell>
        </row>
        <row r="22">
          <cell r="C22">
            <v>193867411</v>
          </cell>
        </row>
        <row r="23">
          <cell r="C23">
            <v>23144398</v>
          </cell>
        </row>
        <row r="24">
          <cell r="C24">
            <v>0</v>
          </cell>
        </row>
        <row r="25">
          <cell r="C25">
            <v>116989280</v>
          </cell>
        </row>
        <row r="26">
          <cell r="C26">
            <v>338878521</v>
          </cell>
        </row>
        <row r="27">
          <cell r="C27">
            <v>1306200</v>
          </cell>
        </row>
        <row r="28">
          <cell r="C28">
            <v>1034994748</v>
          </cell>
        </row>
        <row r="29">
          <cell r="C29">
            <v>1119244</v>
          </cell>
        </row>
        <row r="30">
          <cell r="C30">
            <v>42920262</v>
          </cell>
        </row>
        <row r="31">
          <cell r="C31">
            <v>81568180</v>
          </cell>
        </row>
        <row r="32">
          <cell r="C32">
            <v>1161908634</v>
          </cell>
        </row>
        <row r="33">
          <cell r="C33">
            <v>161130971</v>
          </cell>
        </row>
        <row r="34">
          <cell r="C34">
            <v>200000</v>
          </cell>
        </row>
        <row r="35">
          <cell r="C35">
            <v>1872126</v>
          </cell>
        </row>
        <row r="36">
          <cell r="C36">
            <v>44064835</v>
          </cell>
        </row>
        <row r="37">
          <cell r="C37">
            <v>207267932</v>
          </cell>
        </row>
        <row r="38">
          <cell r="C38">
            <v>7516495</v>
          </cell>
        </row>
        <row r="39">
          <cell r="C39">
            <v>17672517</v>
          </cell>
        </row>
        <row r="40">
          <cell r="C40">
            <v>8562517</v>
          </cell>
        </row>
        <row r="41">
          <cell r="C41">
            <v>9110000</v>
          </cell>
        </row>
        <row r="42">
          <cell r="C42">
            <v>25189012</v>
          </cell>
        </row>
        <row r="43">
          <cell r="C43">
            <v>2762588555</v>
          </cell>
        </row>
        <row r="44">
          <cell r="C44">
            <v>48776198</v>
          </cell>
        </row>
        <row r="45">
          <cell r="C45">
            <v>555010950</v>
          </cell>
        </row>
        <row r="46">
          <cell r="C46">
            <v>603787148</v>
          </cell>
        </row>
        <row r="47">
          <cell r="C47">
            <v>603787148</v>
          </cell>
        </row>
        <row r="48">
          <cell r="C48">
            <v>3366375703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pane ySplit="6" topLeftCell="A7" activePane="bottomLeft" state="frozen"/>
      <selection activeCell="C2" sqref="C2"/>
      <selection pane="bottomLeft" activeCell="F2" sqref="F2"/>
    </sheetView>
  </sheetViews>
  <sheetFormatPr defaultRowHeight="12.75" x14ac:dyDescent="0.2"/>
  <cols>
    <col min="1" max="1" width="5.7109375" style="359" customWidth="1"/>
    <col min="2" max="2" width="50" style="359" customWidth="1"/>
    <col min="3" max="3" width="14.7109375" style="359" customWidth="1"/>
    <col min="4" max="8" width="12.7109375" style="359" customWidth="1"/>
    <col min="9" max="254" width="9.140625" style="359"/>
    <col min="255" max="255" width="5.7109375" style="359" customWidth="1"/>
    <col min="256" max="256" width="50" style="359" customWidth="1"/>
    <col min="257" max="257" width="28.85546875" style="359" customWidth="1"/>
    <col min="258" max="510" width="9.140625" style="359"/>
    <col min="511" max="511" width="5.7109375" style="359" customWidth="1"/>
    <col min="512" max="512" width="50" style="359" customWidth="1"/>
    <col min="513" max="513" width="28.85546875" style="359" customWidth="1"/>
    <col min="514" max="766" width="9.140625" style="359"/>
    <col min="767" max="767" width="5.7109375" style="359" customWidth="1"/>
    <col min="768" max="768" width="50" style="359" customWidth="1"/>
    <col min="769" max="769" width="28.85546875" style="359" customWidth="1"/>
    <col min="770" max="1022" width="9.140625" style="359"/>
    <col min="1023" max="1023" width="5.7109375" style="359" customWidth="1"/>
    <col min="1024" max="1024" width="50" style="359" customWidth="1"/>
    <col min="1025" max="1025" width="28.85546875" style="359" customWidth="1"/>
    <col min="1026" max="1278" width="9.140625" style="359"/>
    <col min="1279" max="1279" width="5.7109375" style="359" customWidth="1"/>
    <col min="1280" max="1280" width="50" style="359" customWidth="1"/>
    <col min="1281" max="1281" width="28.85546875" style="359" customWidth="1"/>
    <col min="1282" max="1534" width="9.140625" style="359"/>
    <col min="1535" max="1535" width="5.7109375" style="359" customWidth="1"/>
    <col min="1536" max="1536" width="50" style="359" customWidth="1"/>
    <col min="1537" max="1537" width="28.85546875" style="359" customWidth="1"/>
    <col min="1538" max="1790" width="9.140625" style="359"/>
    <col min="1791" max="1791" width="5.7109375" style="359" customWidth="1"/>
    <col min="1792" max="1792" width="50" style="359" customWidth="1"/>
    <col min="1793" max="1793" width="28.85546875" style="359" customWidth="1"/>
    <col min="1794" max="2046" width="9.140625" style="359"/>
    <col min="2047" max="2047" width="5.7109375" style="359" customWidth="1"/>
    <col min="2048" max="2048" width="50" style="359" customWidth="1"/>
    <col min="2049" max="2049" width="28.85546875" style="359" customWidth="1"/>
    <col min="2050" max="2302" width="9.140625" style="359"/>
    <col min="2303" max="2303" width="5.7109375" style="359" customWidth="1"/>
    <col min="2304" max="2304" width="50" style="359" customWidth="1"/>
    <col min="2305" max="2305" width="28.85546875" style="359" customWidth="1"/>
    <col min="2306" max="2558" width="9.140625" style="359"/>
    <col min="2559" max="2559" width="5.7109375" style="359" customWidth="1"/>
    <col min="2560" max="2560" width="50" style="359" customWidth="1"/>
    <col min="2561" max="2561" width="28.85546875" style="359" customWidth="1"/>
    <col min="2562" max="2814" width="9.140625" style="359"/>
    <col min="2815" max="2815" width="5.7109375" style="359" customWidth="1"/>
    <col min="2816" max="2816" width="50" style="359" customWidth="1"/>
    <col min="2817" max="2817" width="28.85546875" style="359" customWidth="1"/>
    <col min="2818" max="3070" width="9.140625" style="359"/>
    <col min="3071" max="3071" width="5.7109375" style="359" customWidth="1"/>
    <col min="3072" max="3072" width="50" style="359" customWidth="1"/>
    <col min="3073" max="3073" width="28.85546875" style="359" customWidth="1"/>
    <col min="3074" max="3326" width="9.140625" style="359"/>
    <col min="3327" max="3327" width="5.7109375" style="359" customWidth="1"/>
    <col min="3328" max="3328" width="50" style="359" customWidth="1"/>
    <col min="3329" max="3329" width="28.85546875" style="359" customWidth="1"/>
    <col min="3330" max="3582" width="9.140625" style="359"/>
    <col min="3583" max="3583" width="5.7109375" style="359" customWidth="1"/>
    <col min="3584" max="3584" width="50" style="359" customWidth="1"/>
    <col min="3585" max="3585" width="28.85546875" style="359" customWidth="1"/>
    <col min="3586" max="3838" width="9.140625" style="359"/>
    <col min="3839" max="3839" width="5.7109375" style="359" customWidth="1"/>
    <col min="3840" max="3840" width="50" style="359" customWidth="1"/>
    <col min="3841" max="3841" width="28.85546875" style="359" customWidth="1"/>
    <col min="3842" max="4094" width="9.140625" style="359"/>
    <col min="4095" max="4095" width="5.7109375" style="359" customWidth="1"/>
    <col min="4096" max="4096" width="50" style="359" customWidth="1"/>
    <col min="4097" max="4097" width="28.85546875" style="359" customWidth="1"/>
    <col min="4098" max="4350" width="9.140625" style="359"/>
    <col min="4351" max="4351" width="5.7109375" style="359" customWidth="1"/>
    <col min="4352" max="4352" width="50" style="359" customWidth="1"/>
    <col min="4353" max="4353" width="28.85546875" style="359" customWidth="1"/>
    <col min="4354" max="4606" width="9.140625" style="359"/>
    <col min="4607" max="4607" width="5.7109375" style="359" customWidth="1"/>
    <col min="4608" max="4608" width="50" style="359" customWidth="1"/>
    <col min="4609" max="4609" width="28.85546875" style="359" customWidth="1"/>
    <col min="4610" max="4862" width="9.140625" style="359"/>
    <col min="4863" max="4863" width="5.7109375" style="359" customWidth="1"/>
    <col min="4864" max="4864" width="50" style="359" customWidth="1"/>
    <col min="4865" max="4865" width="28.85546875" style="359" customWidth="1"/>
    <col min="4866" max="5118" width="9.140625" style="359"/>
    <col min="5119" max="5119" width="5.7109375" style="359" customWidth="1"/>
    <col min="5120" max="5120" width="50" style="359" customWidth="1"/>
    <col min="5121" max="5121" width="28.85546875" style="359" customWidth="1"/>
    <col min="5122" max="5374" width="9.140625" style="359"/>
    <col min="5375" max="5375" width="5.7109375" style="359" customWidth="1"/>
    <col min="5376" max="5376" width="50" style="359" customWidth="1"/>
    <col min="5377" max="5377" width="28.85546875" style="359" customWidth="1"/>
    <col min="5378" max="5630" width="9.140625" style="359"/>
    <col min="5631" max="5631" width="5.7109375" style="359" customWidth="1"/>
    <col min="5632" max="5632" width="50" style="359" customWidth="1"/>
    <col min="5633" max="5633" width="28.85546875" style="359" customWidth="1"/>
    <col min="5634" max="5886" width="9.140625" style="359"/>
    <col min="5887" max="5887" width="5.7109375" style="359" customWidth="1"/>
    <col min="5888" max="5888" width="50" style="359" customWidth="1"/>
    <col min="5889" max="5889" width="28.85546875" style="359" customWidth="1"/>
    <col min="5890" max="6142" width="9.140625" style="359"/>
    <col min="6143" max="6143" width="5.7109375" style="359" customWidth="1"/>
    <col min="6144" max="6144" width="50" style="359" customWidth="1"/>
    <col min="6145" max="6145" width="28.85546875" style="359" customWidth="1"/>
    <col min="6146" max="6398" width="9.140625" style="359"/>
    <col min="6399" max="6399" width="5.7109375" style="359" customWidth="1"/>
    <col min="6400" max="6400" width="50" style="359" customWidth="1"/>
    <col min="6401" max="6401" width="28.85546875" style="359" customWidth="1"/>
    <col min="6402" max="6654" width="9.140625" style="359"/>
    <col min="6655" max="6655" width="5.7109375" style="359" customWidth="1"/>
    <col min="6656" max="6656" width="50" style="359" customWidth="1"/>
    <col min="6657" max="6657" width="28.85546875" style="359" customWidth="1"/>
    <col min="6658" max="6910" width="9.140625" style="359"/>
    <col min="6911" max="6911" width="5.7109375" style="359" customWidth="1"/>
    <col min="6912" max="6912" width="50" style="359" customWidth="1"/>
    <col min="6913" max="6913" width="28.85546875" style="359" customWidth="1"/>
    <col min="6914" max="7166" width="9.140625" style="359"/>
    <col min="7167" max="7167" width="5.7109375" style="359" customWidth="1"/>
    <col min="7168" max="7168" width="50" style="359" customWidth="1"/>
    <col min="7169" max="7169" width="28.85546875" style="359" customWidth="1"/>
    <col min="7170" max="7422" width="9.140625" style="359"/>
    <col min="7423" max="7423" width="5.7109375" style="359" customWidth="1"/>
    <col min="7424" max="7424" width="50" style="359" customWidth="1"/>
    <col min="7425" max="7425" width="28.85546875" style="359" customWidth="1"/>
    <col min="7426" max="7678" width="9.140625" style="359"/>
    <col min="7679" max="7679" width="5.7109375" style="359" customWidth="1"/>
    <col min="7680" max="7680" width="50" style="359" customWidth="1"/>
    <col min="7681" max="7681" width="28.85546875" style="359" customWidth="1"/>
    <col min="7682" max="7934" width="9.140625" style="359"/>
    <col min="7935" max="7935" width="5.7109375" style="359" customWidth="1"/>
    <col min="7936" max="7936" width="50" style="359" customWidth="1"/>
    <col min="7937" max="7937" width="28.85546875" style="359" customWidth="1"/>
    <col min="7938" max="8190" width="9.140625" style="359"/>
    <col min="8191" max="8191" width="5.7109375" style="359" customWidth="1"/>
    <col min="8192" max="8192" width="50" style="359" customWidth="1"/>
    <col min="8193" max="8193" width="28.85546875" style="359" customWidth="1"/>
    <col min="8194" max="8446" width="9.140625" style="359"/>
    <col min="8447" max="8447" width="5.7109375" style="359" customWidth="1"/>
    <col min="8448" max="8448" width="50" style="359" customWidth="1"/>
    <col min="8449" max="8449" width="28.85546875" style="359" customWidth="1"/>
    <col min="8450" max="8702" width="9.140625" style="359"/>
    <col min="8703" max="8703" width="5.7109375" style="359" customWidth="1"/>
    <col min="8704" max="8704" width="50" style="359" customWidth="1"/>
    <col min="8705" max="8705" width="28.85546875" style="359" customWidth="1"/>
    <col min="8706" max="8958" width="9.140625" style="359"/>
    <col min="8959" max="8959" width="5.7109375" style="359" customWidth="1"/>
    <col min="8960" max="8960" width="50" style="359" customWidth="1"/>
    <col min="8961" max="8961" width="28.85546875" style="359" customWidth="1"/>
    <col min="8962" max="9214" width="9.140625" style="359"/>
    <col min="9215" max="9215" width="5.7109375" style="359" customWidth="1"/>
    <col min="9216" max="9216" width="50" style="359" customWidth="1"/>
    <col min="9217" max="9217" width="28.85546875" style="359" customWidth="1"/>
    <col min="9218" max="9470" width="9.140625" style="359"/>
    <col min="9471" max="9471" width="5.7109375" style="359" customWidth="1"/>
    <col min="9472" max="9472" width="50" style="359" customWidth="1"/>
    <col min="9473" max="9473" width="28.85546875" style="359" customWidth="1"/>
    <col min="9474" max="9726" width="9.140625" style="359"/>
    <col min="9727" max="9727" width="5.7109375" style="359" customWidth="1"/>
    <col min="9728" max="9728" width="50" style="359" customWidth="1"/>
    <col min="9729" max="9729" width="28.85546875" style="359" customWidth="1"/>
    <col min="9730" max="9982" width="9.140625" style="359"/>
    <col min="9983" max="9983" width="5.7109375" style="359" customWidth="1"/>
    <col min="9984" max="9984" width="50" style="359" customWidth="1"/>
    <col min="9985" max="9985" width="28.85546875" style="359" customWidth="1"/>
    <col min="9986" max="10238" width="9.140625" style="359"/>
    <col min="10239" max="10239" width="5.7109375" style="359" customWidth="1"/>
    <col min="10240" max="10240" width="50" style="359" customWidth="1"/>
    <col min="10241" max="10241" width="28.85546875" style="359" customWidth="1"/>
    <col min="10242" max="10494" width="9.140625" style="359"/>
    <col min="10495" max="10495" width="5.7109375" style="359" customWidth="1"/>
    <col min="10496" max="10496" width="50" style="359" customWidth="1"/>
    <col min="10497" max="10497" width="28.85546875" style="359" customWidth="1"/>
    <col min="10498" max="10750" width="9.140625" style="359"/>
    <col min="10751" max="10751" width="5.7109375" style="359" customWidth="1"/>
    <col min="10752" max="10752" width="50" style="359" customWidth="1"/>
    <col min="10753" max="10753" width="28.85546875" style="359" customWidth="1"/>
    <col min="10754" max="11006" width="9.140625" style="359"/>
    <col min="11007" max="11007" width="5.7109375" style="359" customWidth="1"/>
    <col min="11008" max="11008" width="50" style="359" customWidth="1"/>
    <col min="11009" max="11009" width="28.85546875" style="359" customWidth="1"/>
    <col min="11010" max="11262" width="9.140625" style="359"/>
    <col min="11263" max="11263" width="5.7109375" style="359" customWidth="1"/>
    <col min="11264" max="11264" width="50" style="359" customWidth="1"/>
    <col min="11265" max="11265" width="28.85546875" style="359" customWidth="1"/>
    <col min="11266" max="11518" width="9.140625" style="359"/>
    <col min="11519" max="11519" width="5.7109375" style="359" customWidth="1"/>
    <col min="11520" max="11520" width="50" style="359" customWidth="1"/>
    <col min="11521" max="11521" width="28.85546875" style="359" customWidth="1"/>
    <col min="11522" max="11774" width="9.140625" style="359"/>
    <col min="11775" max="11775" width="5.7109375" style="359" customWidth="1"/>
    <col min="11776" max="11776" width="50" style="359" customWidth="1"/>
    <col min="11777" max="11777" width="28.85546875" style="359" customWidth="1"/>
    <col min="11778" max="12030" width="9.140625" style="359"/>
    <col min="12031" max="12031" width="5.7109375" style="359" customWidth="1"/>
    <col min="12032" max="12032" width="50" style="359" customWidth="1"/>
    <col min="12033" max="12033" width="28.85546875" style="359" customWidth="1"/>
    <col min="12034" max="12286" width="9.140625" style="359"/>
    <col min="12287" max="12287" width="5.7109375" style="359" customWidth="1"/>
    <col min="12288" max="12288" width="50" style="359" customWidth="1"/>
    <col min="12289" max="12289" width="28.85546875" style="359" customWidth="1"/>
    <col min="12290" max="12542" width="9.140625" style="359"/>
    <col min="12543" max="12543" width="5.7109375" style="359" customWidth="1"/>
    <col min="12544" max="12544" width="50" style="359" customWidth="1"/>
    <col min="12545" max="12545" width="28.85546875" style="359" customWidth="1"/>
    <col min="12546" max="12798" width="9.140625" style="359"/>
    <col min="12799" max="12799" width="5.7109375" style="359" customWidth="1"/>
    <col min="12800" max="12800" width="50" style="359" customWidth="1"/>
    <col min="12801" max="12801" width="28.85546875" style="359" customWidth="1"/>
    <col min="12802" max="13054" width="9.140625" style="359"/>
    <col min="13055" max="13055" width="5.7109375" style="359" customWidth="1"/>
    <col min="13056" max="13056" width="50" style="359" customWidth="1"/>
    <col min="13057" max="13057" width="28.85546875" style="359" customWidth="1"/>
    <col min="13058" max="13310" width="9.140625" style="359"/>
    <col min="13311" max="13311" width="5.7109375" style="359" customWidth="1"/>
    <col min="13312" max="13312" width="50" style="359" customWidth="1"/>
    <col min="13313" max="13313" width="28.85546875" style="359" customWidth="1"/>
    <col min="13314" max="13566" width="9.140625" style="359"/>
    <col min="13567" max="13567" width="5.7109375" style="359" customWidth="1"/>
    <col min="13568" max="13568" width="50" style="359" customWidth="1"/>
    <col min="13569" max="13569" width="28.85546875" style="359" customWidth="1"/>
    <col min="13570" max="13822" width="9.140625" style="359"/>
    <col min="13823" max="13823" width="5.7109375" style="359" customWidth="1"/>
    <col min="13824" max="13824" width="50" style="359" customWidth="1"/>
    <col min="13825" max="13825" width="28.85546875" style="359" customWidth="1"/>
    <col min="13826" max="14078" width="9.140625" style="359"/>
    <col min="14079" max="14079" width="5.7109375" style="359" customWidth="1"/>
    <col min="14080" max="14080" width="50" style="359" customWidth="1"/>
    <col min="14081" max="14081" width="28.85546875" style="359" customWidth="1"/>
    <col min="14082" max="14334" width="9.140625" style="359"/>
    <col min="14335" max="14335" width="5.7109375" style="359" customWidth="1"/>
    <col min="14336" max="14336" width="50" style="359" customWidth="1"/>
    <col min="14337" max="14337" width="28.85546875" style="359" customWidth="1"/>
    <col min="14338" max="14590" width="9.140625" style="359"/>
    <col min="14591" max="14591" width="5.7109375" style="359" customWidth="1"/>
    <col min="14592" max="14592" width="50" style="359" customWidth="1"/>
    <col min="14593" max="14593" width="28.85546875" style="359" customWidth="1"/>
    <col min="14594" max="14846" width="9.140625" style="359"/>
    <col min="14847" max="14847" width="5.7109375" style="359" customWidth="1"/>
    <col min="14848" max="14848" width="50" style="359" customWidth="1"/>
    <col min="14849" max="14849" width="28.85546875" style="359" customWidth="1"/>
    <col min="14850" max="15102" width="9.140625" style="359"/>
    <col min="15103" max="15103" width="5.7109375" style="359" customWidth="1"/>
    <col min="15104" max="15104" width="50" style="359" customWidth="1"/>
    <col min="15105" max="15105" width="28.85546875" style="359" customWidth="1"/>
    <col min="15106" max="15358" width="9.140625" style="359"/>
    <col min="15359" max="15359" width="5.7109375" style="359" customWidth="1"/>
    <col min="15360" max="15360" width="50" style="359" customWidth="1"/>
    <col min="15361" max="15361" width="28.85546875" style="359" customWidth="1"/>
    <col min="15362" max="15614" width="9.140625" style="359"/>
    <col min="15615" max="15615" width="5.7109375" style="359" customWidth="1"/>
    <col min="15616" max="15616" width="50" style="359" customWidth="1"/>
    <col min="15617" max="15617" width="28.85546875" style="359" customWidth="1"/>
    <col min="15618" max="15870" width="9.140625" style="359"/>
    <col min="15871" max="15871" width="5.7109375" style="359" customWidth="1"/>
    <col min="15872" max="15872" width="50" style="359" customWidth="1"/>
    <col min="15873" max="15873" width="28.85546875" style="359" customWidth="1"/>
    <col min="15874" max="16126" width="9.140625" style="359"/>
    <col min="16127" max="16127" width="5.7109375" style="359" customWidth="1"/>
    <col min="16128" max="16128" width="50" style="359" customWidth="1"/>
    <col min="16129" max="16129" width="28.85546875" style="359" customWidth="1"/>
    <col min="16130" max="16384" width="9.140625" style="359"/>
  </cols>
  <sheetData>
    <row r="1" spans="1:8" x14ac:dyDescent="0.2">
      <c r="B1" s="84" t="s">
        <v>225</v>
      </c>
      <c r="F1" s="359" t="s">
        <v>1129</v>
      </c>
    </row>
    <row r="2" spans="1:8" x14ac:dyDescent="0.2">
      <c r="B2" s="84" t="s">
        <v>346</v>
      </c>
      <c r="C2" s="85"/>
      <c r="F2" s="359" t="s">
        <v>1424</v>
      </c>
    </row>
    <row r="3" spans="1:8" x14ac:dyDescent="0.2">
      <c r="C3" s="2"/>
      <c r="F3" s="359" t="s">
        <v>76</v>
      </c>
    </row>
    <row r="4" spans="1:8" x14ac:dyDescent="0.2">
      <c r="B4" s="86"/>
      <c r="C4" s="361" t="s">
        <v>287</v>
      </c>
    </row>
    <row r="5" spans="1:8" ht="38.25" x14ac:dyDescent="0.2">
      <c r="A5" s="650" t="s">
        <v>1</v>
      </c>
      <c r="B5" s="651" t="s">
        <v>2</v>
      </c>
      <c r="C5" s="652" t="s">
        <v>226</v>
      </c>
      <c r="D5" s="653" t="s">
        <v>39</v>
      </c>
      <c r="E5" s="654" t="s">
        <v>349</v>
      </c>
      <c r="F5" s="654" t="s">
        <v>41</v>
      </c>
      <c r="G5" s="654" t="s">
        <v>347</v>
      </c>
      <c r="H5" s="654" t="s">
        <v>348</v>
      </c>
    </row>
    <row r="6" spans="1:8" ht="25.5" x14ac:dyDescent="0.2">
      <c r="A6" s="655">
        <v>1</v>
      </c>
      <c r="B6" s="656" t="s">
        <v>43</v>
      </c>
      <c r="C6" s="657">
        <f>SUM(D6:H6)</f>
        <v>173734496</v>
      </c>
      <c r="D6" s="658">
        <v>173734496</v>
      </c>
      <c r="E6" s="658"/>
      <c r="F6" s="658"/>
      <c r="G6" s="658"/>
      <c r="H6" s="658"/>
    </row>
    <row r="7" spans="1:8" ht="25.5" x14ac:dyDescent="0.2">
      <c r="A7" s="655">
        <v>2</v>
      </c>
      <c r="B7" s="656" t="s">
        <v>228</v>
      </c>
      <c r="C7" s="657">
        <f t="shared" ref="C7:C71" si="0">SUM(D7:H7)</f>
        <v>160261530</v>
      </c>
      <c r="D7" s="658">
        <v>160261530</v>
      </c>
      <c r="E7" s="658"/>
      <c r="F7" s="658"/>
      <c r="G7" s="658"/>
      <c r="H7" s="658"/>
    </row>
    <row r="8" spans="1:8" ht="25.5" x14ac:dyDescent="0.2">
      <c r="A8" s="655">
        <v>3</v>
      </c>
      <c r="B8" s="656" t="s">
        <v>328</v>
      </c>
      <c r="C8" s="657">
        <f t="shared" si="0"/>
        <v>45675941</v>
      </c>
      <c r="D8" s="658">
        <v>45675941</v>
      </c>
      <c r="E8" s="658"/>
      <c r="F8" s="658"/>
      <c r="G8" s="658"/>
      <c r="H8" s="658"/>
    </row>
    <row r="9" spans="1:8" ht="18" customHeight="1" x14ac:dyDescent="0.2">
      <c r="A9" s="655">
        <v>4</v>
      </c>
      <c r="B9" s="656" t="s">
        <v>329</v>
      </c>
      <c r="C9" s="657"/>
      <c r="D9" s="658">
        <v>63456296</v>
      </c>
      <c r="E9" s="658"/>
      <c r="F9" s="658"/>
      <c r="G9" s="658"/>
      <c r="H9" s="658"/>
    </row>
    <row r="10" spans="1:8" ht="25.5" x14ac:dyDescent="0.2">
      <c r="A10" s="655">
        <v>5</v>
      </c>
      <c r="B10" s="656" t="s">
        <v>229</v>
      </c>
      <c r="C10" s="657">
        <f t="shared" si="0"/>
        <v>12800830</v>
      </c>
      <c r="D10" s="658">
        <v>12800830</v>
      </c>
      <c r="E10" s="658"/>
      <c r="F10" s="658"/>
      <c r="G10" s="658"/>
      <c r="H10" s="658"/>
    </row>
    <row r="11" spans="1:8" ht="25.5" x14ac:dyDescent="0.2">
      <c r="A11" s="655">
        <v>6</v>
      </c>
      <c r="B11" s="656" t="s">
        <v>230</v>
      </c>
      <c r="C11" s="657">
        <f t="shared" si="0"/>
        <v>0</v>
      </c>
      <c r="D11" s="658"/>
      <c r="E11" s="658"/>
      <c r="F11" s="658"/>
      <c r="G11" s="658"/>
      <c r="H11" s="658"/>
    </row>
    <row r="12" spans="1:8" x14ac:dyDescent="0.2">
      <c r="A12" s="655">
        <v>7</v>
      </c>
      <c r="B12" s="656" t="s">
        <v>231</v>
      </c>
      <c r="C12" s="657">
        <f t="shared" si="0"/>
        <v>0</v>
      </c>
      <c r="D12" s="658"/>
      <c r="E12" s="658"/>
      <c r="F12" s="658"/>
      <c r="G12" s="658"/>
      <c r="H12" s="658"/>
    </row>
    <row r="13" spans="1:8" x14ac:dyDescent="0.2">
      <c r="A13" s="655">
        <v>8</v>
      </c>
      <c r="B13" s="656" t="s">
        <v>44</v>
      </c>
      <c r="C13" s="657">
        <f t="shared" si="0"/>
        <v>455929093</v>
      </c>
      <c r="D13" s="659">
        <f>SUM(D6:D12)</f>
        <v>455929093</v>
      </c>
      <c r="E13" s="659">
        <f>SUM(E6:E12)</f>
        <v>0</v>
      </c>
      <c r="F13" s="659">
        <f>SUM(F6:F12)</f>
        <v>0</v>
      </c>
      <c r="G13" s="659">
        <f>SUM(G6:G12)</f>
        <v>0</v>
      </c>
      <c r="H13" s="659">
        <f>SUM(H6:H12)</f>
        <v>0</v>
      </c>
    </row>
    <row r="14" spans="1:8" s="87" customFormat="1" x14ac:dyDescent="0.2">
      <c r="A14" s="655">
        <v>9</v>
      </c>
      <c r="B14" s="660" t="s">
        <v>232</v>
      </c>
      <c r="C14" s="657">
        <f t="shared" si="0"/>
        <v>0</v>
      </c>
      <c r="D14" s="661"/>
      <c r="E14" s="661"/>
      <c r="F14" s="661"/>
      <c r="G14" s="661"/>
      <c r="H14" s="661"/>
    </row>
    <row r="15" spans="1:8" ht="25.5" x14ac:dyDescent="0.2">
      <c r="A15" s="655">
        <v>10</v>
      </c>
      <c r="B15" s="656" t="s">
        <v>45</v>
      </c>
      <c r="C15" s="657">
        <f t="shared" si="0"/>
        <v>169655534</v>
      </c>
      <c r="D15" s="659">
        <f>SUM(D16:D20)</f>
        <v>131962055</v>
      </c>
      <c r="E15" s="659">
        <f>SUM(E16:E20)</f>
        <v>0</v>
      </c>
      <c r="F15" s="659">
        <f>SUM(F16:F20)</f>
        <v>37693479</v>
      </c>
      <c r="G15" s="659">
        <f>SUM(G16:G20)</f>
        <v>0</v>
      </c>
      <c r="H15" s="659">
        <f>SUM(H16:H20)</f>
        <v>0</v>
      </c>
    </row>
    <row r="16" spans="1:8" x14ac:dyDescent="0.2">
      <c r="A16" s="655">
        <v>11</v>
      </c>
      <c r="B16" s="656" t="s">
        <v>233</v>
      </c>
      <c r="C16" s="657">
        <f t="shared" si="0"/>
        <v>63000000</v>
      </c>
      <c r="D16" s="658">
        <v>63000000</v>
      </c>
      <c r="E16" s="658"/>
      <c r="F16" s="658"/>
      <c r="G16" s="658"/>
      <c r="H16" s="658"/>
    </row>
    <row r="17" spans="1:8" x14ac:dyDescent="0.2">
      <c r="A17" s="655">
        <v>12</v>
      </c>
      <c r="B17" s="656" t="s">
        <v>234</v>
      </c>
      <c r="C17" s="657">
        <f t="shared" si="0"/>
        <v>18331655</v>
      </c>
      <c r="D17" s="658">
        <v>18331655</v>
      </c>
      <c r="E17" s="658"/>
      <c r="F17" s="658"/>
      <c r="G17" s="658"/>
      <c r="H17" s="658"/>
    </row>
    <row r="18" spans="1:8" x14ac:dyDescent="0.2">
      <c r="A18" s="655">
        <v>13</v>
      </c>
      <c r="B18" s="656" t="s">
        <v>235</v>
      </c>
      <c r="C18" s="657">
        <f t="shared" si="0"/>
        <v>50630400</v>
      </c>
      <c r="D18" s="658">
        <v>50630400</v>
      </c>
      <c r="E18" s="658"/>
      <c r="F18" s="658"/>
      <c r="G18" s="658"/>
      <c r="H18" s="658"/>
    </row>
    <row r="19" spans="1:8" x14ac:dyDescent="0.2">
      <c r="A19" s="655">
        <v>14</v>
      </c>
      <c r="B19" s="656" t="s">
        <v>236</v>
      </c>
      <c r="C19" s="657">
        <f t="shared" si="0"/>
        <v>37693479</v>
      </c>
      <c r="D19" s="658"/>
      <c r="E19" s="658"/>
      <c r="F19" s="658">
        <v>37693479</v>
      </c>
      <c r="G19" s="658"/>
      <c r="H19" s="658"/>
    </row>
    <row r="20" spans="1:8" x14ac:dyDescent="0.2">
      <c r="A20" s="655">
        <v>15</v>
      </c>
      <c r="B20" s="656" t="s">
        <v>237</v>
      </c>
      <c r="C20" s="657">
        <f t="shared" si="0"/>
        <v>0</v>
      </c>
      <c r="D20" s="658"/>
      <c r="E20" s="658"/>
      <c r="F20" s="658"/>
      <c r="G20" s="658"/>
      <c r="H20" s="658"/>
    </row>
    <row r="21" spans="1:8" ht="25.5" x14ac:dyDescent="0.2">
      <c r="A21" s="655">
        <v>16</v>
      </c>
      <c r="B21" s="662" t="s">
        <v>46</v>
      </c>
      <c r="C21" s="657">
        <f t="shared" si="0"/>
        <v>625584627</v>
      </c>
      <c r="D21" s="663">
        <f>D13+D15</f>
        <v>587891148</v>
      </c>
      <c r="E21" s="663">
        <f>E13+E15</f>
        <v>0</v>
      </c>
      <c r="F21" s="663">
        <f>F13+F15</f>
        <v>37693479</v>
      </c>
      <c r="G21" s="663">
        <f>G13+G15</f>
        <v>0</v>
      </c>
      <c r="H21" s="663">
        <f>H13+H15</f>
        <v>0</v>
      </c>
    </row>
    <row r="22" spans="1:8" x14ac:dyDescent="0.2">
      <c r="A22" s="655">
        <v>17</v>
      </c>
      <c r="B22" s="656" t="s">
        <v>47</v>
      </c>
      <c r="C22" s="657">
        <f t="shared" si="0"/>
        <v>0</v>
      </c>
      <c r="D22" s="664">
        <f>D23</f>
        <v>0</v>
      </c>
      <c r="E22" s="664">
        <f>E23</f>
        <v>0</v>
      </c>
      <c r="F22" s="664">
        <f>F23</f>
        <v>0</v>
      </c>
      <c r="G22" s="664">
        <f>G23</f>
        <v>0</v>
      </c>
      <c r="H22" s="664">
        <f>H23</f>
        <v>0</v>
      </c>
    </row>
    <row r="23" spans="1:8" x14ac:dyDescent="0.2">
      <c r="A23" s="655">
        <v>18</v>
      </c>
      <c r="B23" s="656" t="s">
        <v>238</v>
      </c>
      <c r="C23" s="657">
        <f t="shared" si="0"/>
        <v>0</v>
      </c>
      <c r="D23" s="665"/>
      <c r="E23" s="665"/>
      <c r="F23" s="666"/>
      <c r="G23" s="666"/>
      <c r="H23" s="666"/>
    </row>
    <row r="24" spans="1:8" x14ac:dyDescent="0.2">
      <c r="A24" s="655">
        <v>19</v>
      </c>
      <c r="B24" s="656" t="s">
        <v>239</v>
      </c>
      <c r="C24" s="657">
        <f t="shared" si="0"/>
        <v>40616618</v>
      </c>
      <c r="D24" s="664">
        <f>SUM(D25:D28)</f>
        <v>40616618</v>
      </c>
      <c r="E24" s="664">
        <f>SUM(E25:E28)</f>
        <v>0</v>
      </c>
      <c r="F24" s="664">
        <f>SUM(F25:F28)</f>
        <v>0</v>
      </c>
      <c r="G24" s="664">
        <f>SUM(G25:G28)</f>
        <v>0</v>
      </c>
      <c r="H24" s="664">
        <f>SUM(H25:H28)</f>
        <v>0</v>
      </c>
    </row>
    <row r="25" spans="1:8" x14ac:dyDescent="0.2">
      <c r="A25" s="655">
        <v>20</v>
      </c>
      <c r="B25" s="656" t="s">
        <v>240</v>
      </c>
      <c r="C25" s="657">
        <f t="shared" si="0"/>
        <v>0</v>
      </c>
      <c r="D25" s="658"/>
      <c r="E25" s="652"/>
      <c r="F25" s="652"/>
      <c r="G25" s="652"/>
      <c r="H25" s="652"/>
    </row>
    <row r="26" spans="1:8" x14ac:dyDescent="0.2">
      <c r="A26" s="655">
        <v>21</v>
      </c>
      <c r="B26" s="656" t="s">
        <v>241</v>
      </c>
      <c r="C26" s="657">
        <f t="shared" si="0"/>
        <v>40616618</v>
      </c>
      <c r="D26" s="658">
        <v>40616618</v>
      </c>
      <c r="E26" s="652"/>
      <c r="F26" s="652"/>
      <c r="G26" s="652"/>
      <c r="H26" s="652"/>
    </row>
    <row r="27" spans="1:8" x14ac:dyDescent="0.2">
      <c r="A27" s="655">
        <v>22</v>
      </c>
      <c r="B27" s="656" t="s">
        <v>242</v>
      </c>
      <c r="C27" s="657">
        <f t="shared" si="0"/>
        <v>0</v>
      </c>
      <c r="D27" s="652"/>
      <c r="E27" s="652"/>
      <c r="F27" s="652"/>
      <c r="G27" s="652"/>
      <c r="H27" s="652"/>
    </row>
    <row r="28" spans="1:8" x14ac:dyDescent="0.2">
      <c r="A28" s="655">
        <v>23</v>
      </c>
      <c r="B28" s="88" t="s">
        <v>243</v>
      </c>
      <c r="C28" s="657">
        <f t="shared" si="0"/>
        <v>0</v>
      </c>
      <c r="D28" s="652"/>
      <c r="E28" s="652"/>
      <c r="F28" s="652"/>
      <c r="G28" s="652"/>
      <c r="H28" s="652"/>
    </row>
    <row r="29" spans="1:8" ht="25.5" x14ac:dyDescent="0.2">
      <c r="A29" s="655">
        <v>24</v>
      </c>
      <c r="B29" s="662" t="s">
        <v>48</v>
      </c>
      <c r="C29" s="657">
        <f t="shared" si="0"/>
        <v>40616618</v>
      </c>
      <c r="D29" s="663">
        <f>D22+D24</f>
        <v>40616618</v>
      </c>
      <c r="E29" s="663">
        <f>E22+E24</f>
        <v>0</v>
      </c>
      <c r="F29" s="663">
        <f>F22+F24</f>
        <v>0</v>
      </c>
      <c r="G29" s="663">
        <f>G22+G24</f>
        <v>0</v>
      </c>
      <c r="H29" s="663">
        <f>H22+H24</f>
        <v>0</v>
      </c>
    </row>
    <row r="30" spans="1:8" x14ac:dyDescent="0.2">
      <c r="A30" s="655">
        <v>25</v>
      </c>
      <c r="B30" s="656" t="s">
        <v>49</v>
      </c>
      <c r="C30" s="657">
        <f t="shared" si="0"/>
        <v>108000000</v>
      </c>
      <c r="D30" s="659">
        <f>SUM(D31:D32)</f>
        <v>108000000</v>
      </c>
      <c r="E30" s="659">
        <f>SUM(E31:E32)</f>
        <v>0</v>
      </c>
      <c r="F30" s="659">
        <f>SUM(F31:F32)</f>
        <v>0</v>
      </c>
      <c r="G30" s="659">
        <f>SUM(G31:G32)</f>
        <v>0</v>
      </c>
      <c r="H30" s="659">
        <f>SUM(H31:H32)</f>
        <v>0</v>
      </c>
    </row>
    <row r="31" spans="1:8" x14ac:dyDescent="0.2">
      <c r="A31" s="655">
        <v>26</v>
      </c>
      <c r="B31" s="656" t="s">
        <v>50</v>
      </c>
      <c r="C31" s="657">
        <f t="shared" si="0"/>
        <v>108000000</v>
      </c>
      <c r="D31" s="658">
        <v>108000000</v>
      </c>
      <c r="E31" s="658"/>
      <c r="F31" s="658"/>
      <c r="G31" s="658"/>
      <c r="H31" s="658"/>
    </row>
    <row r="32" spans="1:8" ht="16.5" customHeight="1" x14ac:dyDescent="0.2">
      <c r="A32" s="655">
        <v>27</v>
      </c>
      <c r="B32" s="656" t="s">
        <v>51</v>
      </c>
      <c r="C32" s="657">
        <f t="shared" si="0"/>
        <v>0</v>
      </c>
      <c r="D32" s="658"/>
      <c r="E32" s="658"/>
      <c r="F32" s="658"/>
      <c r="G32" s="658"/>
      <c r="H32" s="658"/>
    </row>
    <row r="33" spans="1:8" ht="18.75" customHeight="1" x14ac:dyDescent="0.2">
      <c r="A33" s="655">
        <v>28</v>
      </c>
      <c r="B33" s="656" t="s">
        <v>52</v>
      </c>
      <c r="C33" s="657">
        <f t="shared" si="0"/>
        <v>197000000</v>
      </c>
      <c r="D33" s="658">
        <v>197000000</v>
      </c>
      <c r="E33" s="658"/>
      <c r="F33" s="658"/>
      <c r="G33" s="658"/>
      <c r="H33" s="658"/>
    </row>
    <row r="34" spans="1:8" x14ac:dyDescent="0.2">
      <c r="A34" s="655">
        <v>29</v>
      </c>
      <c r="B34" s="656" t="s">
        <v>244</v>
      </c>
      <c r="C34" s="657">
        <f t="shared" si="0"/>
        <v>0</v>
      </c>
      <c r="D34" s="658"/>
      <c r="E34" s="658"/>
      <c r="F34" s="658"/>
      <c r="G34" s="658"/>
      <c r="H34" s="658"/>
    </row>
    <row r="35" spans="1:8" ht="25.5" x14ac:dyDescent="0.2">
      <c r="A35" s="655">
        <v>30</v>
      </c>
      <c r="B35" s="656" t="s">
        <v>245</v>
      </c>
      <c r="C35" s="657">
        <f t="shared" si="0"/>
        <v>0</v>
      </c>
      <c r="D35" s="658"/>
      <c r="E35" s="658"/>
      <c r="F35" s="658"/>
      <c r="G35" s="658"/>
      <c r="H35" s="658"/>
    </row>
    <row r="36" spans="1:8" x14ac:dyDescent="0.2">
      <c r="A36" s="655">
        <v>31</v>
      </c>
      <c r="B36" s="656" t="s">
        <v>53</v>
      </c>
      <c r="C36" s="657">
        <f t="shared" si="0"/>
        <v>197000000</v>
      </c>
      <c r="D36" s="659">
        <f>SUM(D33:D35)</f>
        <v>197000000</v>
      </c>
      <c r="E36" s="659">
        <f>SUM(E33:E35)</f>
        <v>0</v>
      </c>
      <c r="F36" s="659">
        <f>SUM(F33:F35)</f>
        <v>0</v>
      </c>
      <c r="G36" s="659">
        <f>SUM(G33:G35)</f>
        <v>0</v>
      </c>
      <c r="H36" s="659">
        <f>SUM(H33:H35)</f>
        <v>0</v>
      </c>
    </row>
    <row r="37" spans="1:8" x14ac:dyDescent="0.2">
      <c r="A37" s="655">
        <v>32</v>
      </c>
      <c r="B37" s="656" t="s">
        <v>54</v>
      </c>
      <c r="C37" s="657">
        <f t="shared" si="0"/>
        <v>0</v>
      </c>
      <c r="D37" s="659"/>
      <c r="E37" s="659">
        <f>SUM(E38:E39)</f>
        <v>0</v>
      </c>
      <c r="F37" s="659">
        <f>SUM(F38:F39)</f>
        <v>0</v>
      </c>
      <c r="G37" s="659">
        <f>SUM(G38:G39)</f>
        <v>0</v>
      </c>
      <c r="H37" s="659">
        <f>SUM(H38:H39)</f>
        <v>0</v>
      </c>
    </row>
    <row r="38" spans="1:8" ht="51" x14ac:dyDescent="0.2">
      <c r="A38" s="655">
        <v>33</v>
      </c>
      <c r="B38" s="656" t="s">
        <v>246</v>
      </c>
      <c r="C38" s="657">
        <f t="shared" si="0"/>
        <v>0</v>
      </c>
      <c r="D38" s="658"/>
      <c r="E38" s="658"/>
      <c r="F38" s="658"/>
      <c r="G38" s="658"/>
      <c r="H38" s="658"/>
    </row>
    <row r="39" spans="1:8" x14ac:dyDescent="0.2">
      <c r="A39" s="655">
        <v>34</v>
      </c>
      <c r="B39" s="656" t="s">
        <v>247</v>
      </c>
      <c r="C39" s="657">
        <f t="shared" si="0"/>
        <v>0</v>
      </c>
      <c r="D39" s="658"/>
      <c r="E39" s="658"/>
      <c r="F39" s="658"/>
      <c r="G39" s="658"/>
      <c r="H39" s="658"/>
    </row>
    <row r="40" spans="1:8" x14ac:dyDescent="0.2">
      <c r="A40" s="655">
        <v>35</v>
      </c>
      <c r="B40" s="662" t="s">
        <v>55</v>
      </c>
      <c r="C40" s="657">
        <f t="shared" si="0"/>
        <v>305000000</v>
      </c>
      <c r="D40" s="663">
        <f>D30+D36+D37</f>
        <v>305000000</v>
      </c>
      <c r="E40" s="663">
        <f>E30+E36+E37</f>
        <v>0</v>
      </c>
      <c r="F40" s="663">
        <f>F30+F36+F37</f>
        <v>0</v>
      </c>
      <c r="G40" s="663">
        <f>G30+G36+G37</f>
        <v>0</v>
      </c>
      <c r="H40" s="663">
        <f>H30+H36+H37</f>
        <v>0</v>
      </c>
    </row>
    <row r="41" spans="1:8" x14ac:dyDescent="0.2">
      <c r="A41" s="655">
        <v>36</v>
      </c>
      <c r="B41" s="660" t="s">
        <v>248</v>
      </c>
      <c r="C41" s="657">
        <f t="shared" si="0"/>
        <v>0</v>
      </c>
      <c r="D41" s="667"/>
      <c r="E41" s="667"/>
      <c r="F41" s="667"/>
      <c r="G41" s="667"/>
      <c r="H41" s="667"/>
    </row>
    <row r="42" spans="1:8" x14ac:dyDescent="0.2">
      <c r="A42" s="655">
        <v>37</v>
      </c>
      <c r="B42" s="668" t="s">
        <v>56</v>
      </c>
      <c r="C42" s="657">
        <f t="shared" si="0"/>
        <v>10191562</v>
      </c>
      <c r="D42" s="669">
        <f>SUM(D43:D46)</f>
        <v>0</v>
      </c>
      <c r="E42" s="669">
        <f>SUM(E43:E46)</f>
        <v>240000</v>
      </c>
      <c r="F42" s="669">
        <f>SUM(F43:F46)</f>
        <v>800000</v>
      </c>
      <c r="G42" s="669">
        <f>SUM(G43:G46)</f>
        <v>1050000</v>
      </c>
      <c r="H42" s="669">
        <f>SUM(H43:H46)</f>
        <v>8101562</v>
      </c>
    </row>
    <row r="43" spans="1:8" x14ac:dyDescent="0.2">
      <c r="A43" s="655">
        <v>38</v>
      </c>
      <c r="B43" s="668" t="s">
        <v>249</v>
      </c>
      <c r="C43" s="657">
        <f t="shared" si="0"/>
        <v>8101562</v>
      </c>
      <c r="D43" s="665"/>
      <c r="E43" s="665"/>
      <c r="F43" s="665"/>
      <c r="G43" s="665"/>
      <c r="H43" s="665">
        <v>8101562</v>
      </c>
    </row>
    <row r="44" spans="1:8" x14ac:dyDescent="0.2">
      <c r="A44" s="655">
        <v>39</v>
      </c>
      <c r="B44" s="668" t="s">
        <v>57</v>
      </c>
      <c r="C44" s="657">
        <f t="shared" si="0"/>
        <v>1290000</v>
      </c>
      <c r="D44" s="670"/>
      <c r="E44" s="670">
        <v>240000</v>
      </c>
      <c r="F44" s="670"/>
      <c r="G44" s="670">
        <v>1050000</v>
      </c>
      <c r="H44" s="670"/>
    </row>
    <row r="45" spans="1:8" x14ac:dyDescent="0.2">
      <c r="A45" s="655">
        <v>40</v>
      </c>
      <c r="B45" s="668" t="s">
        <v>250</v>
      </c>
      <c r="C45" s="657">
        <f t="shared" si="0"/>
        <v>0</v>
      </c>
      <c r="D45" s="670"/>
      <c r="E45" s="670"/>
      <c r="F45" s="670"/>
      <c r="G45" s="670"/>
      <c r="H45" s="670"/>
    </row>
    <row r="46" spans="1:8" x14ac:dyDescent="0.2">
      <c r="A46" s="655">
        <v>41</v>
      </c>
      <c r="B46" s="668" t="s">
        <v>251</v>
      </c>
      <c r="C46" s="657">
        <f t="shared" si="0"/>
        <v>800000</v>
      </c>
      <c r="D46" s="670"/>
      <c r="E46" s="670"/>
      <c r="F46" s="670">
        <v>800000</v>
      </c>
      <c r="G46" s="670"/>
      <c r="H46" s="670"/>
    </row>
    <row r="47" spans="1:8" x14ac:dyDescent="0.2">
      <c r="A47" s="655">
        <v>42</v>
      </c>
      <c r="B47" s="656" t="s">
        <v>58</v>
      </c>
      <c r="C47" s="657">
        <f t="shared" si="0"/>
        <v>3789000</v>
      </c>
      <c r="D47" s="669">
        <f>SUM(D48:D49)</f>
        <v>20000</v>
      </c>
      <c r="E47" s="669">
        <f>SUM(E48:E49)</f>
        <v>1200000</v>
      </c>
      <c r="F47" s="669">
        <f>SUM(F48:F49)</f>
        <v>2569000</v>
      </c>
      <c r="G47" s="669">
        <f>SUM(G48:G49)</f>
        <v>0</v>
      </c>
      <c r="H47" s="669">
        <f>SUM(H48:H49)</f>
        <v>0</v>
      </c>
    </row>
    <row r="48" spans="1:8" x14ac:dyDescent="0.2">
      <c r="A48" s="655">
        <v>43</v>
      </c>
      <c r="B48" s="656" t="s">
        <v>59</v>
      </c>
      <c r="C48" s="657">
        <f t="shared" si="0"/>
        <v>2220000</v>
      </c>
      <c r="D48" s="658">
        <v>20000</v>
      </c>
      <c r="E48" s="658">
        <v>1200000</v>
      </c>
      <c r="F48" s="658">
        <v>1000000</v>
      </c>
      <c r="G48" s="658"/>
      <c r="H48" s="658"/>
    </row>
    <row r="49" spans="1:8" x14ac:dyDescent="0.2">
      <c r="A49" s="655">
        <v>44</v>
      </c>
      <c r="B49" s="656" t="s">
        <v>60</v>
      </c>
      <c r="C49" s="657">
        <f t="shared" si="0"/>
        <v>1569000</v>
      </c>
      <c r="D49" s="658"/>
      <c r="E49" s="658"/>
      <c r="F49" s="658">
        <v>1569000</v>
      </c>
      <c r="G49" s="658"/>
      <c r="H49" s="658"/>
    </row>
    <row r="50" spans="1:8" x14ac:dyDescent="0.2">
      <c r="A50" s="655">
        <v>45</v>
      </c>
      <c r="B50" s="656" t="s">
        <v>252</v>
      </c>
      <c r="C50" s="657">
        <f t="shared" si="0"/>
        <v>8900000</v>
      </c>
      <c r="D50" s="669">
        <f>SUM(D51:D54)</f>
        <v>8900000</v>
      </c>
      <c r="E50" s="669">
        <f>SUM(E51:E54)</f>
        <v>0</v>
      </c>
      <c r="F50" s="669">
        <f>SUM(F51:F54)</f>
        <v>0</v>
      </c>
      <c r="G50" s="669">
        <f>SUM(G51:G54)</f>
        <v>0</v>
      </c>
      <c r="H50" s="669">
        <f>SUM(H51:H54)</f>
        <v>0</v>
      </c>
    </row>
    <row r="51" spans="1:8" ht="25.5" x14ac:dyDescent="0.2">
      <c r="A51" s="655">
        <v>46</v>
      </c>
      <c r="B51" s="656" t="s">
        <v>253</v>
      </c>
      <c r="C51" s="657">
        <f t="shared" si="0"/>
        <v>0</v>
      </c>
      <c r="D51" s="658"/>
      <c r="E51" s="658"/>
      <c r="F51" s="658"/>
      <c r="G51" s="658"/>
      <c r="H51" s="658"/>
    </row>
    <row r="52" spans="1:8" ht="25.5" x14ac:dyDescent="0.2">
      <c r="A52" s="655">
        <v>47</v>
      </c>
      <c r="B52" s="656" t="s">
        <v>61</v>
      </c>
      <c r="C52" s="657">
        <f t="shared" si="0"/>
        <v>0</v>
      </c>
      <c r="D52" s="658"/>
      <c r="E52" s="658"/>
      <c r="F52" s="658"/>
      <c r="G52" s="658"/>
      <c r="H52" s="658"/>
    </row>
    <row r="53" spans="1:8" x14ac:dyDescent="0.2">
      <c r="A53" s="655">
        <v>48</v>
      </c>
      <c r="B53" s="656" t="s">
        <v>254</v>
      </c>
      <c r="C53" s="657">
        <f t="shared" si="0"/>
        <v>8900000</v>
      </c>
      <c r="D53" s="658">
        <v>8900000</v>
      </c>
      <c r="E53" s="658"/>
      <c r="F53" s="658"/>
      <c r="G53" s="658"/>
      <c r="H53" s="658"/>
    </row>
    <row r="54" spans="1:8" x14ac:dyDescent="0.2">
      <c r="A54" s="655">
        <v>49</v>
      </c>
      <c r="B54" s="656" t="s">
        <v>62</v>
      </c>
      <c r="C54" s="657">
        <f t="shared" si="0"/>
        <v>0</v>
      </c>
      <c r="D54" s="658"/>
      <c r="E54" s="658"/>
      <c r="F54" s="658"/>
      <c r="G54" s="658"/>
      <c r="H54" s="658"/>
    </row>
    <row r="55" spans="1:8" x14ac:dyDescent="0.2">
      <c r="A55" s="655">
        <v>50</v>
      </c>
      <c r="B55" s="656" t="s">
        <v>255</v>
      </c>
      <c r="C55" s="657">
        <f t="shared" si="0"/>
        <v>2653153</v>
      </c>
      <c r="D55" s="658"/>
      <c r="E55" s="658"/>
      <c r="F55" s="658"/>
      <c r="G55" s="658"/>
      <c r="H55" s="658">
        <v>2653153</v>
      </c>
    </row>
    <row r="56" spans="1:8" x14ac:dyDescent="0.2">
      <c r="A56" s="655">
        <v>51</v>
      </c>
      <c r="B56" s="656" t="s">
        <v>256</v>
      </c>
      <c r="C56" s="657">
        <f t="shared" si="0"/>
        <v>8770873</v>
      </c>
      <c r="D56" s="665">
        <v>4568400</v>
      </c>
      <c r="E56" s="665">
        <v>388800</v>
      </c>
      <c r="F56" s="665">
        <v>909900</v>
      </c>
      <c r="G56" s="665"/>
      <c r="H56" s="665">
        <v>2903773</v>
      </c>
    </row>
    <row r="57" spans="1:8" x14ac:dyDescent="0.2">
      <c r="A57" s="655">
        <v>52</v>
      </c>
      <c r="B57" s="656" t="s">
        <v>63</v>
      </c>
      <c r="C57" s="657">
        <f t="shared" si="0"/>
        <v>0</v>
      </c>
      <c r="D57" s="658"/>
      <c r="E57" s="658"/>
      <c r="F57" s="658"/>
      <c r="G57" s="658"/>
      <c r="H57" s="658"/>
    </row>
    <row r="58" spans="1:8" ht="25.5" x14ac:dyDescent="0.2">
      <c r="A58" s="655">
        <v>53</v>
      </c>
      <c r="B58" s="656" t="s">
        <v>257</v>
      </c>
      <c r="C58" s="657">
        <f t="shared" si="0"/>
        <v>0</v>
      </c>
      <c r="D58" s="658"/>
      <c r="E58" s="658"/>
      <c r="F58" s="658"/>
      <c r="G58" s="658"/>
      <c r="H58" s="658"/>
    </row>
    <row r="59" spans="1:8" x14ac:dyDescent="0.2">
      <c r="A59" s="655">
        <v>54</v>
      </c>
      <c r="B59" s="656" t="s">
        <v>258</v>
      </c>
      <c r="C59" s="657">
        <f t="shared" si="0"/>
        <v>0</v>
      </c>
      <c r="D59" s="658"/>
      <c r="E59" s="658"/>
      <c r="F59" s="658"/>
      <c r="G59" s="658"/>
      <c r="H59" s="658"/>
    </row>
    <row r="60" spans="1:8" x14ac:dyDescent="0.2">
      <c r="A60" s="655">
        <v>55</v>
      </c>
      <c r="B60" s="656" t="s">
        <v>64</v>
      </c>
      <c r="C60" s="657">
        <f t="shared" si="0"/>
        <v>0</v>
      </c>
      <c r="D60" s="658"/>
      <c r="E60" s="658"/>
      <c r="F60" s="658"/>
      <c r="G60" s="658"/>
      <c r="H60" s="658"/>
    </row>
    <row r="61" spans="1:8" x14ac:dyDescent="0.2">
      <c r="A61" s="655">
        <v>56</v>
      </c>
      <c r="B61" s="656" t="s">
        <v>259</v>
      </c>
      <c r="C61" s="657">
        <f t="shared" si="0"/>
        <v>83000</v>
      </c>
      <c r="D61" s="658"/>
      <c r="E61" s="652"/>
      <c r="F61" s="658">
        <v>83000</v>
      </c>
      <c r="G61" s="652"/>
      <c r="H61" s="652"/>
    </row>
    <row r="62" spans="1:8" x14ac:dyDescent="0.2">
      <c r="A62" s="655">
        <v>57</v>
      </c>
      <c r="B62" s="662" t="s">
        <v>65</v>
      </c>
      <c r="C62" s="657">
        <f t="shared" si="0"/>
        <v>34387588</v>
      </c>
      <c r="D62" s="663">
        <f>D41+D42+D47+D50+D55+D56+D57+D58+D59+D60+D61</f>
        <v>13488400</v>
      </c>
      <c r="E62" s="663">
        <f>E41+E42+E47+E50+E55+E56+E57+E58+E59+E60+E61</f>
        <v>1828800</v>
      </c>
      <c r="F62" s="663">
        <f>F41+F42+F47+F50+F55+F56+F57+F58+F59+F60+F61</f>
        <v>4361900</v>
      </c>
      <c r="G62" s="663">
        <f>G41+G42+G47+G50+G55+G56+G57+G58+G59+G60+G61</f>
        <v>1050000</v>
      </c>
      <c r="H62" s="663">
        <f>H41+H42+H47+H50+H55+H56+H57+H58+H59+H60+H61</f>
        <v>13658488</v>
      </c>
    </row>
    <row r="63" spans="1:8" x14ac:dyDescent="0.2">
      <c r="A63" s="655">
        <v>58</v>
      </c>
      <c r="B63" s="656" t="s">
        <v>260</v>
      </c>
      <c r="C63" s="657">
        <f t="shared" si="0"/>
        <v>8000000</v>
      </c>
      <c r="D63" s="658">
        <v>8000000</v>
      </c>
      <c r="E63" s="658"/>
      <c r="F63" s="658"/>
      <c r="G63" s="652"/>
      <c r="H63" s="652"/>
    </row>
    <row r="64" spans="1:8" x14ac:dyDescent="0.2">
      <c r="A64" s="655">
        <v>59</v>
      </c>
      <c r="B64" s="656" t="s">
        <v>261</v>
      </c>
      <c r="C64" s="657">
        <f t="shared" si="0"/>
        <v>0</v>
      </c>
      <c r="D64" s="658"/>
      <c r="E64" s="658"/>
      <c r="F64" s="658"/>
      <c r="G64" s="652"/>
      <c r="H64" s="652"/>
    </row>
    <row r="65" spans="1:8" x14ac:dyDescent="0.2">
      <c r="A65" s="655">
        <v>60</v>
      </c>
      <c r="B65" s="662" t="s">
        <v>66</v>
      </c>
      <c r="C65" s="657">
        <f t="shared" si="0"/>
        <v>8000000</v>
      </c>
      <c r="D65" s="663">
        <f>SUM(D63:D64)</f>
        <v>8000000</v>
      </c>
      <c r="E65" s="663">
        <f>SUM(E63:E64)</f>
        <v>0</v>
      </c>
      <c r="F65" s="663">
        <f>SUM(F63:F64)</f>
        <v>0</v>
      </c>
      <c r="G65" s="663">
        <f>SUM(G63:G64)</f>
        <v>0</v>
      </c>
      <c r="H65" s="663">
        <f>SUM(H63:H64)</f>
        <v>0</v>
      </c>
    </row>
    <row r="66" spans="1:8" x14ac:dyDescent="0.2">
      <c r="A66" s="655">
        <v>61</v>
      </c>
      <c r="B66" s="671" t="s">
        <v>262</v>
      </c>
      <c r="C66" s="657">
        <f t="shared" si="0"/>
        <v>0</v>
      </c>
      <c r="D66" s="665"/>
      <c r="E66" s="665"/>
      <c r="F66" s="665"/>
      <c r="G66" s="665"/>
      <c r="H66" s="665"/>
    </row>
    <row r="67" spans="1:8" x14ac:dyDescent="0.2">
      <c r="A67" s="655">
        <v>62</v>
      </c>
      <c r="B67" s="672" t="s">
        <v>263</v>
      </c>
      <c r="C67" s="657">
        <f t="shared" si="0"/>
        <v>0</v>
      </c>
      <c r="D67" s="663">
        <f>D66</f>
        <v>0</v>
      </c>
      <c r="E67" s="663">
        <f>E66</f>
        <v>0</v>
      </c>
      <c r="F67" s="663">
        <f>F66</f>
        <v>0</v>
      </c>
      <c r="G67" s="663">
        <f>G66</f>
        <v>0</v>
      </c>
      <c r="H67" s="663">
        <f>H66</f>
        <v>0</v>
      </c>
    </row>
    <row r="68" spans="1:8" ht="25.5" x14ac:dyDescent="0.2">
      <c r="A68" s="655">
        <v>63</v>
      </c>
      <c r="B68" s="656" t="s">
        <v>67</v>
      </c>
      <c r="C68" s="657">
        <f t="shared" si="0"/>
        <v>0</v>
      </c>
      <c r="D68" s="658"/>
      <c r="E68" s="658"/>
      <c r="F68" s="658"/>
      <c r="G68" s="658"/>
      <c r="H68" s="658"/>
    </row>
    <row r="69" spans="1:8" x14ac:dyDescent="0.2">
      <c r="A69" s="655">
        <v>64</v>
      </c>
      <c r="B69" s="656" t="s">
        <v>68</v>
      </c>
      <c r="C69" s="657">
        <f t="shared" si="0"/>
        <v>0</v>
      </c>
      <c r="D69" s="658"/>
      <c r="E69" s="658"/>
      <c r="F69" s="658"/>
      <c r="G69" s="658"/>
      <c r="H69" s="658"/>
    </row>
    <row r="70" spans="1:8" x14ac:dyDescent="0.2">
      <c r="A70" s="655">
        <v>65</v>
      </c>
      <c r="B70" s="656" t="s">
        <v>69</v>
      </c>
      <c r="C70" s="657">
        <f t="shared" si="0"/>
        <v>0</v>
      </c>
      <c r="D70" s="658"/>
      <c r="E70" s="652"/>
      <c r="F70" s="652"/>
      <c r="G70" s="652"/>
      <c r="H70" s="652"/>
    </row>
    <row r="71" spans="1:8" x14ac:dyDescent="0.2">
      <c r="A71" s="655">
        <v>66</v>
      </c>
      <c r="B71" s="662" t="s">
        <v>70</v>
      </c>
      <c r="C71" s="657">
        <f t="shared" si="0"/>
        <v>0</v>
      </c>
      <c r="D71" s="673">
        <f>D68+D70</f>
        <v>0</v>
      </c>
      <c r="E71" s="673">
        <f t="shared" ref="E71:H71" si="1">E68+E70</f>
        <v>0</v>
      </c>
      <c r="F71" s="673">
        <f t="shared" si="1"/>
        <v>0</v>
      </c>
      <c r="G71" s="673">
        <f t="shared" si="1"/>
        <v>0</v>
      </c>
      <c r="H71" s="673">
        <f t="shared" si="1"/>
        <v>0</v>
      </c>
    </row>
    <row r="72" spans="1:8" x14ac:dyDescent="0.2">
      <c r="A72" s="655">
        <v>67</v>
      </c>
      <c r="B72" s="674" t="s">
        <v>71</v>
      </c>
      <c r="C72" s="657">
        <f t="shared" ref="C72:C79" si="2">SUM(D72:H72)</f>
        <v>1013588833</v>
      </c>
      <c r="D72" s="675">
        <f>D21+D29+D40+D62+D65+D67+D71</f>
        <v>954996166</v>
      </c>
      <c r="E72" s="675">
        <f>E21+E29+E40+E62+E65+E67+E71</f>
        <v>1828800</v>
      </c>
      <c r="F72" s="675">
        <f>F21+F29+F40+F62+F65+F67+F71</f>
        <v>42055379</v>
      </c>
      <c r="G72" s="675">
        <f>G21+G29+G40+G62+G65+G67+G71</f>
        <v>1050000</v>
      </c>
      <c r="H72" s="675">
        <f>H21+H29+H40+H62+H65+H67+H71</f>
        <v>13658488</v>
      </c>
    </row>
    <row r="73" spans="1:8" ht="25.5" x14ac:dyDescent="0.2">
      <c r="A73" s="655">
        <v>68</v>
      </c>
      <c r="B73" s="660" t="s">
        <v>264</v>
      </c>
      <c r="C73" s="657">
        <f t="shared" si="2"/>
        <v>0</v>
      </c>
      <c r="D73" s="665"/>
      <c r="E73" s="665"/>
      <c r="F73" s="665"/>
      <c r="G73" s="665"/>
      <c r="H73" s="665"/>
    </row>
    <row r="74" spans="1:8" ht="25.5" x14ac:dyDescent="0.2">
      <c r="A74" s="655">
        <v>69</v>
      </c>
      <c r="B74" s="656" t="s">
        <v>265</v>
      </c>
      <c r="C74" s="657">
        <f t="shared" si="2"/>
        <v>717629653</v>
      </c>
      <c r="D74" s="658">
        <v>694769913</v>
      </c>
      <c r="E74" s="658">
        <v>1900000</v>
      </c>
      <c r="F74" s="658">
        <v>14465658</v>
      </c>
      <c r="G74" s="658">
        <v>5605082</v>
      </c>
      <c r="H74" s="658">
        <v>889000</v>
      </c>
    </row>
    <row r="75" spans="1:8" x14ac:dyDescent="0.2">
      <c r="A75" s="655">
        <v>70</v>
      </c>
      <c r="B75" s="656" t="s">
        <v>72</v>
      </c>
      <c r="C75" s="657">
        <f t="shared" si="2"/>
        <v>0</v>
      </c>
      <c r="D75" s="658"/>
      <c r="E75" s="658"/>
      <c r="F75" s="658"/>
      <c r="G75" s="658"/>
      <c r="H75" s="658"/>
    </row>
    <row r="76" spans="1:8" x14ac:dyDescent="0.2">
      <c r="A76" s="655">
        <v>71</v>
      </c>
      <c r="B76" s="656" t="s">
        <v>266</v>
      </c>
      <c r="C76" s="657">
        <f t="shared" si="2"/>
        <v>553670482</v>
      </c>
      <c r="D76" s="658"/>
      <c r="E76" s="658">
        <v>228366300</v>
      </c>
      <c r="F76" s="658">
        <v>126570931</v>
      </c>
      <c r="G76" s="658">
        <v>62464401</v>
      </c>
      <c r="H76" s="658">
        <v>136268850</v>
      </c>
    </row>
    <row r="77" spans="1:8" x14ac:dyDescent="0.2">
      <c r="A77" s="655">
        <v>72</v>
      </c>
      <c r="B77" s="656" t="s">
        <v>73</v>
      </c>
      <c r="C77" s="657">
        <f t="shared" si="2"/>
        <v>1271300135</v>
      </c>
      <c r="D77" s="664">
        <f>SUM(D73:D76)</f>
        <v>694769913</v>
      </c>
      <c r="E77" s="664">
        <f>SUM(E73:E76)</f>
        <v>230266300</v>
      </c>
      <c r="F77" s="664">
        <f>SUM(F73:F76)</f>
        <v>141036589</v>
      </c>
      <c r="G77" s="664">
        <f>SUM(G73:G76)</f>
        <v>68069483</v>
      </c>
      <c r="H77" s="664">
        <f>SUM(H73:H76)</f>
        <v>137157850</v>
      </c>
    </row>
    <row r="78" spans="1:8" ht="13.5" thickBot="1" x14ac:dyDescent="0.25">
      <c r="A78" s="655">
        <v>73</v>
      </c>
      <c r="B78" s="676" t="s">
        <v>74</v>
      </c>
      <c r="C78" s="657">
        <f t="shared" si="2"/>
        <v>1271300135</v>
      </c>
      <c r="D78" s="677">
        <f>D77</f>
        <v>694769913</v>
      </c>
      <c r="E78" s="677">
        <f>E77</f>
        <v>230266300</v>
      </c>
      <c r="F78" s="677">
        <f>F77</f>
        <v>141036589</v>
      </c>
      <c r="G78" s="677">
        <f>G77</f>
        <v>68069483</v>
      </c>
      <c r="H78" s="677">
        <f>H77</f>
        <v>137157850</v>
      </c>
    </row>
    <row r="79" spans="1:8" ht="14.25" thickTop="1" thickBot="1" x14ac:dyDescent="0.25">
      <c r="A79" s="655">
        <v>74</v>
      </c>
      <c r="B79" s="89" t="s">
        <v>37</v>
      </c>
      <c r="C79" s="657">
        <f t="shared" si="2"/>
        <v>2284888968</v>
      </c>
      <c r="D79" s="90">
        <f>D72+D78</f>
        <v>1649766079</v>
      </c>
      <c r="E79" s="90">
        <f>E72+E78</f>
        <v>232095100</v>
      </c>
      <c r="F79" s="90">
        <f>F72+F78</f>
        <v>183091968</v>
      </c>
      <c r="G79" s="90">
        <f>G72+G78</f>
        <v>69119483</v>
      </c>
      <c r="H79" s="90">
        <f>H72+H78</f>
        <v>150816338</v>
      </c>
    </row>
    <row r="80" spans="1:8" ht="13.5" thickTop="1" x14ac:dyDescent="0.2"/>
  </sheetData>
  <pageMargins left="0" right="0" top="0" bottom="0.19685039370078741" header="0.51181102362204722" footer="0.51181102362204722"/>
  <pageSetup scale="6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pane ySplit="6" topLeftCell="A7" activePane="bottomLeft" state="frozen"/>
      <selection activeCell="C2" sqref="C2"/>
      <selection pane="bottomLeft" activeCell="C1" sqref="C1"/>
    </sheetView>
  </sheetViews>
  <sheetFormatPr defaultRowHeight="12.75" x14ac:dyDescent="0.2"/>
  <cols>
    <col min="1" max="1" width="8.140625" style="359" customWidth="1"/>
    <col min="2" max="2" width="41" style="359" customWidth="1"/>
    <col min="3" max="6" width="14.7109375" style="359" customWidth="1"/>
    <col min="7" max="256" width="9.140625" style="359"/>
    <col min="257" max="257" width="8.140625" style="359" customWidth="1"/>
    <col min="258" max="258" width="41" style="359" customWidth="1"/>
    <col min="259" max="262" width="32.85546875" style="359" customWidth="1"/>
    <col min="263" max="512" width="9.140625" style="359"/>
    <col min="513" max="513" width="8.140625" style="359" customWidth="1"/>
    <col min="514" max="514" width="41" style="359" customWidth="1"/>
    <col min="515" max="518" width="32.85546875" style="359" customWidth="1"/>
    <col min="519" max="768" width="9.140625" style="359"/>
    <col min="769" max="769" width="8.140625" style="359" customWidth="1"/>
    <col min="770" max="770" width="41" style="359" customWidth="1"/>
    <col min="771" max="774" width="32.85546875" style="359" customWidth="1"/>
    <col min="775" max="1024" width="9.140625" style="359"/>
    <col min="1025" max="1025" width="8.140625" style="359" customWidth="1"/>
    <col min="1026" max="1026" width="41" style="359" customWidth="1"/>
    <col min="1027" max="1030" width="32.85546875" style="359" customWidth="1"/>
    <col min="1031" max="1280" width="9.140625" style="359"/>
    <col min="1281" max="1281" width="8.140625" style="359" customWidth="1"/>
    <col min="1282" max="1282" width="41" style="359" customWidth="1"/>
    <col min="1283" max="1286" width="32.85546875" style="359" customWidth="1"/>
    <col min="1287" max="1536" width="9.140625" style="359"/>
    <col min="1537" max="1537" width="8.140625" style="359" customWidth="1"/>
    <col min="1538" max="1538" width="41" style="359" customWidth="1"/>
    <col min="1539" max="1542" width="32.85546875" style="359" customWidth="1"/>
    <col min="1543" max="1792" width="9.140625" style="359"/>
    <col min="1793" max="1793" width="8.140625" style="359" customWidth="1"/>
    <col min="1794" max="1794" width="41" style="359" customWidth="1"/>
    <col min="1795" max="1798" width="32.85546875" style="359" customWidth="1"/>
    <col min="1799" max="2048" width="9.140625" style="359"/>
    <col min="2049" max="2049" width="8.140625" style="359" customWidth="1"/>
    <col min="2050" max="2050" width="41" style="359" customWidth="1"/>
    <col min="2051" max="2054" width="32.85546875" style="359" customWidth="1"/>
    <col min="2055" max="2304" width="9.140625" style="359"/>
    <col min="2305" max="2305" width="8.140625" style="359" customWidth="1"/>
    <col min="2306" max="2306" width="41" style="359" customWidth="1"/>
    <col min="2307" max="2310" width="32.85546875" style="359" customWidth="1"/>
    <col min="2311" max="2560" width="9.140625" style="359"/>
    <col min="2561" max="2561" width="8.140625" style="359" customWidth="1"/>
    <col min="2562" max="2562" width="41" style="359" customWidth="1"/>
    <col min="2563" max="2566" width="32.85546875" style="359" customWidth="1"/>
    <col min="2567" max="2816" width="9.140625" style="359"/>
    <col min="2817" max="2817" width="8.140625" style="359" customWidth="1"/>
    <col min="2818" max="2818" width="41" style="359" customWidth="1"/>
    <col min="2819" max="2822" width="32.85546875" style="359" customWidth="1"/>
    <col min="2823" max="3072" width="9.140625" style="359"/>
    <col min="3073" max="3073" width="8.140625" style="359" customWidth="1"/>
    <col min="3074" max="3074" width="41" style="359" customWidth="1"/>
    <col min="3075" max="3078" width="32.85546875" style="359" customWidth="1"/>
    <col min="3079" max="3328" width="9.140625" style="359"/>
    <col min="3329" max="3329" width="8.140625" style="359" customWidth="1"/>
    <col min="3330" max="3330" width="41" style="359" customWidth="1"/>
    <col min="3331" max="3334" width="32.85546875" style="359" customWidth="1"/>
    <col min="3335" max="3584" width="9.140625" style="359"/>
    <col min="3585" max="3585" width="8.140625" style="359" customWidth="1"/>
    <col min="3586" max="3586" width="41" style="359" customWidth="1"/>
    <col min="3587" max="3590" width="32.85546875" style="359" customWidth="1"/>
    <col min="3591" max="3840" width="9.140625" style="359"/>
    <col min="3841" max="3841" width="8.140625" style="359" customWidth="1"/>
    <col min="3842" max="3842" width="41" style="359" customWidth="1"/>
    <col min="3843" max="3846" width="32.85546875" style="359" customWidth="1"/>
    <col min="3847" max="4096" width="9.140625" style="359"/>
    <col min="4097" max="4097" width="8.140625" style="359" customWidth="1"/>
    <col min="4098" max="4098" width="41" style="359" customWidth="1"/>
    <col min="4099" max="4102" width="32.85546875" style="359" customWidth="1"/>
    <col min="4103" max="4352" width="9.140625" style="359"/>
    <col min="4353" max="4353" width="8.140625" style="359" customWidth="1"/>
    <col min="4354" max="4354" width="41" style="359" customWidth="1"/>
    <col min="4355" max="4358" width="32.85546875" style="359" customWidth="1"/>
    <col min="4359" max="4608" width="9.140625" style="359"/>
    <col min="4609" max="4609" width="8.140625" style="359" customWidth="1"/>
    <col min="4610" max="4610" width="41" style="359" customWidth="1"/>
    <col min="4611" max="4614" width="32.85546875" style="359" customWidth="1"/>
    <col min="4615" max="4864" width="9.140625" style="359"/>
    <col min="4865" max="4865" width="8.140625" style="359" customWidth="1"/>
    <col min="4866" max="4866" width="41" style="359" customWidth="1"/>
    <col min="4867" max="4870" width="32.85546875" style="359" customWidth="1"/>
    <col min="4871" max="5120" width="9.140625" style="359"/>
    <col min="5121" max="5121" width="8.140625" style="359" customWidth="1"/>
    <col min="5122" max="5122" width="41" style="359" customWidth="1"/>
    <col min="5123" max="5126" width="32.85546875" style="359" customWidth="1"/>
    <col min="5127" max="5376" width="9.140625" style="359"/>
    <col min="5377" max="5377" width="8.140625" style="359" customWidth="1"/>
    <col min="5378" max="5378" width="41" style="359" customWidth="1"/>
    <col min="5379" max="5382" width="32.85546875" style="359" customWidth="1"/>
    <col min="5383" max="5632" width="9.140625" style="359"/>
    <col min="5633" max="5633" width="8.140625" style="359" customWidth="1"/>
    <col min="5634" max="5634" width="41" style="359" customWidth="1"/>
    <col min="5635" max="5638" width="32.85546875" style="359" customWidth="1"/>
    <col min="5639" max="5888" width="9.140625" style="359"/>
    <col min="5889" max="5889" width="8.140625" style="359" customWidth="1"/>
    <col min="5890" max="5890" width="41" style="359" customWidth="1"/>
    <col min="5891" max="5894" width="32.85546875" style="359" customWidth="1"/>
    <col min="5895" max="6144" width="9.140625" style="359"/>
    <col min="6145" max="6145" width="8.140625" style="359" customWidth="1"/>
    <col min="6146" max="6146" width="41" style="359" customWidth="1"/>
    <col min="6147" max="6150" width="32.85546875" style="359" customWidth="1"/>
    <col min="6151" max="6400" width="9.140625" style="359"/>
    <col min="6401" max="6401" width="8.140625" style="359" customWidth="1"/>
    <col min="6402" max="6402" width="41" style="359" customWidth="1"/>
    <col min="6403" max="6406" width="32.85546875" style="359" customWidth="1"/>
    <col min="6407" max="6656" width="9.140625" style="359"/>
    <col min="6657" max="6657" width="8.140625" style="359" customWidth="1"/>
    <col min="6658" max="6658" width="41" style="359" customWidth="1"/>
    <col min="6659" max="6662" width="32.85546875" style="359" customWidth="1"/>
    <col min="6663" max="6912" width="9.140625" style="359"/>
    <col min="6913" max="6913" width="8.140625" style="359" customWidth="1"/>
    <col min="6914" max="6914" width="41" style="359" customWidth="1"/>
    <col min="6915" max="6918" width="32.85546875" style="359" customWidth="1"/>
    <col min="6919" max="7168" width="9.140625" style="359"/>
    <col min="7169" max="7169" width="8.140625" style="359" customWidth="1"/>
    <col min="7170" max="7170" width="41" style="359" customWidth="1"/>
    <col min="7171" max="7174" width="32.85546875" style="359" customWidth="1"/>
    <col min="7175" max="7424" width="9.140625" style="359"/>
    <col min="7425" max="7425" width="8.140625" style="359" customWidth="1"/>
    <col min="7426" max="7426" width="41" style="359" customWidth="1"/>
    <col min="7427" max="7430" width="32.85546875" style="359" customWidth="1"/>
    <col min="7431" max="7680" width="9.140625" style="359"/>
    <col min="7681" max="7681" width="8.140625" style="359" customWidth="1"/>
    <col min="7682" max="7682" width="41" style="359" customWidth="1"/>
    <col min="7683" max="7686" width="32.85546875" style="359" customWidth="1"/>
    <col min="7687" max="7936" width="9.140625" style="359"/>
    <col min="7937" max="7937" width="8.140625" style="359" customWidth="1"/>
    <col min="7938" max="7938" width="41" style="359" customWidth="1"/>
    <col min="7939" max="7942" width="32.85546875" style="359" customWidth="1"/>
    <col min="7943" max="8192" width="9.140625" style="359"/>
    <col min="8193" max="8193" width="8.140625" style="359" customWidth="1"/>
    <col min="8194" max="8194" width="41" style="359" customWidth="1"/>
    <col min="8195" max="8198" width="32.85546875" style="359" customWidth="1"/>
    <col min="8199" max="8448" width="9.140625" style="359"/>
    <col min="8449" max="8449" width="8.140625" style="359" customWidth="1"/>
    <col min="8450" max="8450" width="41" style="359" customWidth="1"/>
    <col min="8451" max="8454" width="32.85546875" style="359" customWidth="1"/>
    <col min="8455" max="8704" width="9.140625" style="359"/>
    <col min="8705" max="8705" width="8.140625" style="359" customWidth="1"/>
    <col min="8706" max="8706" width="41" style="359" customWidth="1"/>
    <col min="8707" max="8710" width="32.85546875" style="359" customWidth="1"/>
    <col min="8711" max="8960" width="9.140625" style="359"/>
    <col min="8961" max="8961" width="8.140625" style="359" customWidth="1"/>
    <col min="8962" max="8962" width="41" style="359" customWidth="1"/>
    <col min="8963" max="8966" width="32.85546875" style="359" customWidth="1"/>
    <col min="8967" max="9216" width="9.140625" style="359"/>
    <col min="9217" max="9217" width="8.140625" style="359" customWidth="1"/>
    <col min="9218" max="9218" width="41" style="359" customWidth="1"/>
    <col min="9219" max="9222" width="32.85546875" style="359" customWidth="1"/>
    <col min="9223" max="9472" width="9.140625" style="359"/>
    <col min="9473" max="9473" width="8.140625" style="359" customWidth="1"/>
    <col min="9474" max="9474" width="41" style="359" customWidth="1"/>
    <col min="9475" max="9478" width="32.85546875" style="359" customWidth="1"/>
    <col min="9479" max="9728" width="9.140625" style="359"/>
    <col min="9729" max="9729" width="8.140625" style="359" customWidth="1"/>
    <col min="9730" max="9730" width="41" style="359" customWidth="1"/>
    <col min="9731" max="9734" width="32.85546875" style="359" customWidth="1"/>
    <col min="9735" max="9984" width="9.140625" style="359"/>
    <col min="9985" max="9985" width="8.140625" style="359" customWidth="1"/>
    <col min="9986" max="9986" width="41" style="359" customWidth="1"/>
    <col min="9987" max="9990" width="32.85546875" style="359" customWidth="1"/>
    <col min="9991" max="10240" width="9.140625" style="359"/>
    <col min="10241" max="10241" width="8.140625" style="359" customWidth="1"/>
    <col min="10242" max="10242" width="41" style="359" customWidth="1"/>
    <col min="10243" max="10246" width="32.85546875" style="359" customWidth="1"/>
    <col min="10247" max="10496" width="9.140625" style="359"/>
    <col min="10497" max="10497" width="8.140625" style="359" customWidth="1"/>
    <col min="10498" max="10498" width="41" style="359" customWidth="1"/>
    <col min="10499" max="10502" width="32.85546875" style="359" customWidth="1"/>
    <col min="10503" max="10752" width="9.140625" style="359"/>
    <col min="10753" max="10753" width="8.140625" style="359" customWidth="1"/>
    <col min="10754" max="10754" width="41" style="359" customWidth="1"/>
    <col min="10755" max="10758" width="32.85546875" style="359" customWidth="1"/>
    <col min="10759" max="11008" width="9.140625" style="359"/>
    <col min="11009" max="11009" width="8.140625" style="359" customWidth="1"/>
    <col min="11010" max="11010" width="41" style="359" customWidth="1"/>
    <col min="11011" max="11014" width="32.85546875" style="359" customWidth="1"/>
    <col min="11015" max="11264" width="9.140625" style="359"/>
    <col min="11265" max="11265" width="8.140625" style="359" customWidth="1"/>
    <col min="11266" max="11266" width="41" style="359" customWidth="1"/>
    <col min="11267" max="11270" width="32.85546875" style="359" customWidth="1"/>
    <col min="11271" max="11520" width="9.140625" style="359"/>
    <col min="11521" max="11521" width="8.140625" style="359" customWidth="1"/>
    <col min="11522" max="11522" width="41" style="359" customWidth="1"/>
    <col min="11523" max="11526" width="32.85546875" style="359" customWidth="1"/>
    <col min="11527" max="11776" width="9.140625" style="359"/>
    <col min="11777" max="11777" width="8.140625" style="359" customWidth="1"/>
    <col min="11778" max="11778" width="41" style="359" customWidth="1"/>
    <col min="11779" max="11782" width="32.85546875" style="359" customWidth="1"/>
    <col min="11783" max="12032" width="9.140625" style="359"/>
    <col min="12033" max="12033" width="8.140625" style="359" customWidth="1"/>
    <col min="12034" max="12034" width="41" style="359" customWidth="1"/>
    <col min="12035" max="12038" width="32.85546875" style="359" customWidth="1"/>
    <col min="12039" max="12288" width="9.140625" style="359"/>
    <col min="12289" max="12289" width="8.140625" style="359" customWidth="1"/>
    <col min="12290" max="12290" width="41" style="359" customWidth="1"/>
    <col min="12291" max="12294" width="32.85546875" style="359" customWidth="1"/>
    <col min="12295" max="12544" width="9.140625" style="359"/>
    <col min="12545" max="12545" width="8.140625" style="359" customWidth="1"/>
    <col min="12546" max="12546" width="41" style="359" customWidth="1"/>
    <col min="12547" max="12550" width="32.85546875" style="359" customWidth="1"/>
    <col min="12551" max="12800" width="9.140625" style="359"/>
    <col min="12801" max="12801" width="8.140625" style="359" customWidth="1"/>
    <col min="12802" max="12802" width="41" style="359" customWidth="1"/>
    <col min="12803" max="12806" width="32.85546875" style="359" customWidth="1"/>
    <col min="12807" max="13056" width="9.140625" style="359"/>
    <col min="13057" max="13057" width="8.140625" style="359" customWidth="1"/>
    <col min="13058" max="13058" width="41" style="359" customWidth="1"/>
    <col min="13059" max="13062" width="32.85546875" style="359" customWidth="1"/>
    <col min="13063" max="13312" width="9.140625" style="359"/>
    <col min="13313" max="13313" width="8.140625" style="359" customWidth="1"/>
    <col min="13314" max="13314" width="41" style="359" customWidth="1"/>
    <col min="13315" max="13318" width="32.85546875" style="359" customWidth="1"/>
    <col min="13319" max="13568" width="9.140625" style="359"/>
    <col min="13569" max="13569" width="8.140625" style="359" customWidth="1"/>
    <col min="13570" max="13570" width="41" style="359" customWidth="1"/>
    <col min="13571" max="13574" width="32.85546875" style="359" customWidth="1"/>
    <col min="13575" max="13824" width="9.140625" style="359"/>
    <col min="13825" max="13825" width="8.140625" style="359" customWidth="1"/>
    <col min="13826" max="13826" width="41" style="359" customWidth="1"/>
    <col min="13827" max="13830" width="32.85546875" style="359" customWidth="1"/>
    <col min="13831" max="14080" width="9.140625" style="359"/>
    <col min="14081" max="14081" width="8.140625" style="359" customWidth="1"/>
    <col min="14082" max="14082" width="41" style="359" customWidth="1"/>
    <col min="14083" max="14086" width="32.85546875" style="359" customWidth="1"/>
    <col min="14087" max="14336" width="9.140625" style="359"/>
    <col min="14337" max="14337" width="8.140625" style="359" customWidth="1"/>
    <col min="14338" max="14338" width="41" style="359" customWidth="1"/>
    <col min="14339" max="14342" width="32.85546875" style="359" customWidth="1"/>
    <col min="14343" max="14592" width="9.140625" style="359"/>
    <col min="14593" max="14593" width="8.140625" style="359" customWidth="1"/>
    <col min="14594" max="14594" width="41" style="359" customWidth="1"/>
    <col min="14595" max="14598" width="32.85546875" style="359" customWidth="1"/>
    <col min="14599" max="14848" width="9.140625" style="359"/>
    <col min="14849" max="14849" width="8.140625" style="359" customWidth="1"/>
    <col min="14850" max="14850" width="41" style="359" customWidth="1"/>
    <col min="14851" max="14854" width="32.85546875" style="359" customWidth="1"/>
    <col min="14855" max="15104" width="9.140625" style="359"/>
    <col min="15105" max="15105" width="8.140625" style="359" customWidth="1"/>
    <col min="15106" max="15106" width="41" style="359" customWidth="1"/>
    <col min="15107" max="15110" width="32.85546875" style="359" customWidth="1"/>
    <col min="15111" max="15360" width="9.140625" style="359"/>
    <col min="15361" max="15361" width="8.140625" style="359" customWidth="1"/>
    <col min="15362" max="15362" width="41" style="359" customWidth="1"/>
    <col min="15363" max="15366" width="32.85546875" style="359" customWidth="1"/>
    <col min="15367" max="15616" width="9.140625" style="359"/>
    <col min="15617" max="15617" width="8.140625" style="359" customWidth="1"/>
    <col min="15618" max="15618" width="41" style="359" customWidth="1"/>
    <col min="15619" max="15622" width="32.85546875" style="359" customWidth="1"/>
    <col min="15623" max="15872" width="9.140625" style="359"/>
    <col min="15873" max="15873" width="8.140625" style="359" customWidth="1"/>
    <col min="15874" max="15874" width="41" style="359" customWidth="1"/>
    <col min="15875" max="15878" width="32.85546875" style="359" customWidth="1"/>
    <col min="15879" max="16128" width="9.140625" style="359"/>
    <col min="16129" max="16129" width="8.140625" style="359" customWidth="1"/>
    <col min="16130" max="16130" width="41" style="359" customWidth="1"/>
    <col min="16131" max="16134" width="32.85546875" style="359" customWidth="1"/>
    <col min="16135" max="16384" width="9.140625" style="359"/>
  </cols>
  <sheetData>
    <row r="1" spans="1:6" x14ac:dyDescent="0.2">
      <c r="B1" s="84" t="s">
        <v>225</v>
      </c>
      <c r="C1" s="359" t="s">
        <v>1428</v>
      </c>
    </row>
    <row r="2" spans="1:6" x14ac:dyDescent="0.2">
      <c r="B2" s="84" t="s">
        <v>346</v>
      </c>
    </row>
    <row r="3" spans="1:6" x14ac:dyDescent="0.2">
      <c r="B3" s="84"/>
      <c r="C3" s="84"/>
      <c r="D3" s="352" t="s">
        <v>118</v>
      </c>
    </row>
    <row r="4" spans="1:6" x14ac:dyDescent="0.2">
      <c r="A4" s="1014" t="s">
        <v>456</v>
      </c>
      <c r="B4" s="1015"/>
      <c r="C4" s="1015"/>
      <c r="D4" s="1015"/>
      <c r="E4" s="1015"/>
      <c r="F4" s="1015"/>
    </row>
    <row r="5" spans="1:6" ht="135" x14ac:dyDescent="0.2">
      <c r="A5" s="396"/>
      <c r="B5" s="396" t="s">
        <v>457</v>
      </c>
      <c r="C5" s="396" t="s">
        <v>458</v>
      </c>
      <c r="D5" s="396" t="s">
        <v>459</v>
      </c>
      <c r="E5" s="396" t="s">
        <v>460</v>
      </c>
      <c r="F5" s="396" t="s">
        <v>461</v>
      </c>
    </row>
    <row r="6" spans="1:6" ht="15" x14ac:dyDescent="0.2">
      <c r="A6" s="396">
        <v>1</v>
      </c>
      <c r="B6" s="396">
        <v>2</v>
      </c>
      <c r="C6" s="396">
        <v>3</v>
      </c>
      <c r="D6" s="396">
        <v>4</v>
      </c>
      <c r="E6" s="396">
        <v>5</v>
      </c>
      <c r="F6" s="396">
        <v>6</v>
      </c>
    </row>
    <row r="7" spans="1:6" ht="38.25" x14ac:dyDescent="0.2">
      <c r="A7" s="397" t="s">
        <v>462</v>
      </c>
      <c r="B7" s="398" t="s">
        <v>1142</v>
      </c>
      <c r="C7" s="399">
        <v>20479617</v>
      </c>
      <c r="D7" s="399">
        <v>20479617</v>
      </c>
      <c r="E7" s="399">
        <v>0</v>
      </c>
      <c r="F7" s="399">
        <v>0</v>
      </c>
    </row>
    <row r="8" spans="1:6" ht="38.25" x14ac:dyDescent="0.2">
      <c r="A8" s="397" t="s">
        <v>483</v>
      </c>
      <c r="B8" s="398" t="s">
        <v>1143</v>
      </c>
      <c r="C8" s="399">
        <v>13013194</v>
      </c>
      <c r="D8" s="399">
        <v>13013194</v>
      </c>
      <c r="E8" s="399">
        <v>0</v>
      </c>
      <c r="F8" s="399">
        <v>0</v>
      </c>
    </row>
    <row r="9" spans="1:6" ht="25.5" x14ac:dyDescent="0.2">
      <c r="A9" s="397" t="s">
        <v>537</v>
      </c>
      <c r="B9" s="398" t="s">
        <v>1144</v>
      </c>
      <c r="C9" s="399">
        <v>8160067</v>
      </c>
      <c r="D9" s="399">
        <v>8160067</v>
      </c>
      <c r="E9" s="399">
        <v>0</v>
      </c>
      <c r="F9" s="399">
        <v>0</v>
      </c>
    </row>
    <row r="10" spans="1:6" ht="38.25" x14ac:dyDescent="0.2">
      <c r="A10" s="397" t="s">
        <v>501</v>
      </c>
      <c r="B10" s="398" t="s">
        <v>1145</v>
      </c>
      <c r="C10" s="399">
        <v>250000</v>
      </c>
      <c r="D10" s="399">
        <v>250000</v>
      </c>
      <c r="E10" s="399">
        <v>0</v>
      </c>
      <c r="F10" s="399">
        <v>0</v>
      </c>
    </row>
    <row r="11" spans="1:6" ht="38.25" x14ac:dyDescent="0.2">
      <c r="A11" s="400" t="s">
        <v>503</v>
      </c>
      <c r="B11" s="401" t="s">
        <v>1146</v>
      </c>
      <c r="C11" s="402">
        <v>8410067</v>
      </c>
      <c r="D11" s="402">
        <v>8410067</v>
      </c>
      <c r="E11" s="402">
        <v>0</v>
      </c>
      <c r="F11" s="402">
        <v>0</v>
      </c>
    </row>
    <row r="12" spans="1:6" x14ac:dyDescent="0.2">
      <c r="A12" s="734" t="s">
        <v>878</v>
      </c>
      <c r="B12" s="735" t="s">
        <v>1147</v>
      </c>
      <c r="C12" s="736">
        <v>41902878</v>
      </c>
      <c r="D12" s="736">
        <v>41902878</v>
      </c>
      <c r="E12" s="736">
        <v>0</v>
      </c>
      <c r="F12" s="736">
        <v>0</v>
      </c>
    </row>
  </sheetData>
  <mergeCells count="1">
    <mergeCell ref="A4:F4"/>
  </mergeCells>
  <pageMargins left="0.75" right="0.75" top="1" bottom="1" header="0.5" footer="0.5"/>
  <pageSetup scale="9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pane ySplit="6" topLeftCell="A7" activePane="bottomLeft" state="frozen"/>
      <selection activeCell="C2" sqref="C2"/>
      <selection pane="bottomLeft" activeCell="C1" sqref="C1"/>
    </sheetView>
  </sheetViews>
  <sheetFormatPr defaultRowHeight="12.75" x14ac:dyDescent="0.2"/>
  <cols>
    <col min="1" max="1" width="8.140625" style="359" customWidth="1"/>
    <col min="2" max="2" width="41" style="359" customWidth="1"/>
    <col min="3" max="11" width="13.7109375" style="359" customWidth="1"/>
    <col min="12" max="256" width="9.140625" style="359"/>
    <col min="257" max="257" width="8.140625" style="359" customWidth="1"/>
    <col min="258" max="258" width="41" style="359" customWidth="1"/>
    <col min="259" max="267" width="32.85546875" style="359" customWidth="1"/>
    <col min="268" max="512" width="9.140625" style="359"/>
    <col min="513" max="513" width="8.140625" style="359" customWidth="1"/>
    <col min="514" max="514" width="41" style="359" customWidth="1"/>
    <col min="515" max="523" width="32.85546875" style="359" customWidth="1"/>
    <col min="524" max="768" width="9.140625" style="359"/>
    <col min="769" max="769" width="8.140625" style="359" customWidth="1"/>
    <col min="770" max="770" width="41" style="359" customWidth="1"/>
    <col min="771" max="779" width="32.85546875" style="359" customWidth="1"/>
    <col min="780" max="1024" width="9.140625" style="359"/>
    <col min="1025" max="1025" width="8.140625" style="359" customWidth="1"/>
    <col min="1026" max="1026" width="41" style="359" customWidth="1"/>
    <col min="1027" max="1035" width="32.85546875" style="359" customWidth="1"/>
    <col min="1036" max="1280" width="9.140625" style="359"/>
    <col min="1281" max="1281" width="8.140625" style="359" customWidth="1"/>
    <col min="1282" max="1282" width="41" style="359" customWidth="1"/>
    <col min="1283" max="1291" width="32.85546875" style="359" customWidth="1"/>
    <col min="1292" max="1536" width="9.140625" style="359"/>
    <col min="1537" max="1537" width="8.140625" style="359" customWidth="1"/>
    <col min="1538" max="1538" width="41" style="359" customWidth="1"/>
    <col min="1539" max="1547" width="32.85546875" style="359" customWidth="1"/>
    <col min="1548" max="1792" width="9.140625" style="359"/>
    <col min="1793" max="1793" width="8.140625" style="359" customWidth="1"/>
    <col min="1794" max="1794" width="41" style="359" customWidth="1"/>
    <col min="1795" max="1803" width="32.85546875" style="359" customWidth="1"/>
    <col min="1804" max="2048" width="9.140625" style="359"/>
    <col min="2049" max="2049" width="8.140625" style="359" customWidth="1"/>
    <col min="2050" max="2050" width="41" style="359" customWidth="1"/>
    <col min="2051" max="2059" width="32.85546875" style="359" customWidth="1"/>
    <col min="2060" max="2304" width="9.140625" style="359"/>
    <col min="2305" max="2305" width="8.140625" style="359" customWidth="1"/>
    <col min="2306" max="2306" width="41" style="359" customWidth="1"/>
    <col min="2307" max="2315" width="32.85546875" style="359" customWidth="1"/>
    <col min="2316" max="2560" width="9.140625" style="359"/>
    <col min="2561" max="2561" width="8.140625" style="359" customWidth="1"/>
    <col min="2562" max="2562" width="41" style="359" customWidth="1"/>
    <col min="2563" max="2571" width="32.85546875" style="359" customWidth="1"/>
    <col min="2572" max="2816" width="9.140625" style="359"/>
    <col min="2817" max="2817" width="8.140625" style="359" customWidth="1"/>
    <col min="2818" max="2818" width="41" style="359" customWidth="1"/>
    <col min="2819" max="2827" width="32.85546875" style="359" customWidth="1"/>
    <col min="2828" max="3072" width="9.140625" style="359"/>
    <col min="3073" max="3073" width="8.140625" style="359" customWidth="1"/>
    <col min="3074" max="3074" width="41" style="359" customWidth="1"/>
    <col min="3075" max="3083" width="32.85546875" style="359" customWidth="1"/>
    <col min="3084" max="3328" width="9.140625" style="359"/>
    <col min="3329" max="3329" width="8.140625" style="359" customWidth="1"/>
    <col min="3330" max="3330" width="41" style="359" customWidth="1"/>
    <col min="3331" max="3339" width="32.85546875" style="359" customWidth="1"/>
    <col min="3340" max="3584" width="9.140625" style="359"/>
    <col min="3585" max="3585" width="8.140625" style="359" customWidth="1"/>
    <col min="3586" max="3586" width="41" style="359" customWidth="1"/>
    <col min="3587" max="3595" width="32.85546875" style="359" customWidth="1"/>
    <col min="3596" max="3840" width="9.140625" style="359"/>
    <col min="3841" max="3841" width="8.140625" style="359" customWidth="1"/>
    <col min="3842" max="3842" width="41" style="359" customWidth="1"/>
    <col min="3843" max="3851" width="32.85546875" style="359" customWidth="1"/>
    <col min="3852" max="4096" width="9.140625" style="359"/>
    <col min="4097" max="4097" width="8.140625" style="359" customWidth="1"/>
    <col min="4098" max="4098" width="41" style="359" customWidth="1"/>
    <col min="4099" max="4107" width="32.85546875" style="359" customWidth="1"/>
    <col min="4108" max="4352" width="9.140625" style="359"/>
    <col min="4353" max="4353" width="8.140625" style="359" customWidth="1"/>
    <col min="4354" max="4354" width="41" style="359" customWidth="1"/>
    <col min="4355" max="4363" width="32.85546875" style="359" customWidth="1"/>
    <col min="4364" max="4608" width="9.140625" style="359"/>
    <col min="4609" max="4609" width="8.140625" style="359" customWidth="1"/>
    <col min="4610" max="4610" width="41" style="359" customWidth="1"/>
    <col min="4611" max="4619" width="32.85546875" style="359" customWidth="1"/>
    <col min="4620" max="4864" width="9.140625" style="359"/>
    <col min="4865" max="4865" width="8.140625" style="359" customWidth="1"/>
    <col min="4866" max="4866" width="41" style="359" customWidth="1"/>
    <col min="4867" max="4875" width="32.85546875" style="359" customWidth="1"/>
    <col min="4876" max="5120" width="9.140625" style="359"/>
    <col min="5121" max="5121" width="8.140625" style="359" customWidth="1"/>
    <col min="5122" max="5122" width="41" style="359" customWidth="1"/>
    <col min="5123" max="5131" width="32.85546875" style="359" customWidth="1"/>
    <col min="5132" max="5376" width="9.140625" style="359"/>
    <col min="5377" max="5377" width="8.140625" style="359" customWidth="1"/>
    <col min="5378" max="5378" width="41" style="359" customWidth="1"/>
    <col min="5379" max="5387" width="32.85546875" style="359" customWidth="1"/>
    <col min="5388" max="5632" width="9.140625" style="359"/>
    <col min="5633" max="5633" width="8.140625" style="359" customWidth="1"/>
    <col min="5634" max="5634" width="41" style="359" customWidth="1"/>
    <col min="5635" max="5643" width="32.85546875" style="359" customWidth="1"/>
    <col min="5644" max="5888" width="9.140625" style="359"/>
    <col min="5889" max="5889" width="8.140625" style="359" customWidth="1"/>
    <col min="5890" max="5890" width="41" style="359" customWidth="1"/>
    <col min="5891" max="5899" width="32.85546875" style="359" customWidth="1"/>
    <col min="5900" max="6144" width="9.140625" style="359"/>
    <col min="6145" max="6145" width="8.140625" style="359" customWidth="1"/>
    <col min="6146" max="6146" width="41" style="359" customWidth="1"/>
    <col min="6147" max="6155" width="32.85546875" style="359" customWidth="1"/>
    <col min="6156" max="6400" width="9.140625" style="359"/>
    <col min="6401" max="6401" width="8.140625" style="359" customWidth="1"/>
    <col min="6402" max="6402" width="41" style="359" customWidth="1"/>
    <col min="6403" max="6411" width="32.85546875" style="359" customWidth="1"/>
    <col min="6412" max="6656" width="9.140625" style="359"/>
    <col min="6657" max="6657" width="8.140625" style="359" customWidth="1"/>
    <col min="6658" max="6658" width="41" style="359" customWidth="1"/>
    <col min="6659" max="6667" width="32.85546875" style="359" customWidth="1"/>
    <col min="6668" max="6912" width="9.140625" style="359"/>
    <col min="6913" max="6913" width="8.140625" style="359" customWidth="1"/>
    <col min="6914" max="6914" width="41" style="359" customWidth="1"/>
    <col min="6915" max="6923" width="32.85546875" style="359" customWidth="1"/>
    <col min="6924" max="7168" width="9.140625" style="359"/>
    <col min="7169" max="7169" width="8.140625" style="359" customWidth="1"/>
    <col min="7170" max="7170" width="41" style="359" customWidth="1"/>
    <col min="7171" max="7179" width="32.85546875" style="359" customWidth="1"/>
    <col min="7180" max="7424" width="9.140625" style="359"/>
    <col min="7425" max="7425" width="8.140625" style="359" customWidth="1"/>
    <col min="7426" max="7426" width="41" style="359" customWidth="1"/>
    <col min="7427" max="7435" width="32.85546875" style="359" customWidth="1"/>
    <col min="7436" max="7680" width="9.140625" style="359"/>
    <col min="7681" max="7681" width="8.140625" style="359" customWidth="1"/>
    <col min="7682" max="7682" width="41" style="359" customWidth="1"/>
    <col min="7683" max="7691" width="32.85546875" style="359" customWidth="1"/>
    <col min="7692" max="7936" width="9.140625" style="359"/>
    <col min="7937" max="7937" width="8.140625" style="359" customWidth="1"/>
    <col min="7938" max="7938" width="41" style="359" customWidth="1"/>
    <col min="7939" max="7947" width="32.85546875" style="359" customWidth="1"/>
    <col min="7948" max="8192" width="9.140625" style="359"/>
    <col min="8193" max="8193" width="8.140625" style="359" customWidth="1"/>
    <col min="8194" max="8194" width="41" style="359" customWidth="1"/>
    <col min="8195" max="8203" width="32.85546875" style="359" customWidth="1"/>
    <col min="8204" max="8448" width="9.140625" style="359"/>
    <col min="8449" max="8449" width="8.140625" style="359" customWidth="1"/>
    <col min="8450" max="8450" width="41" style="359" customWidth="1"/>
    <col min="8451" max="8459" width="32.85546875" style="359" customWidth="1"/>
    <col min="8460" max="8704" width="9.140625" style="359"/>
    <col min="8705" max="8705" width="8.140625" style="359" customWidth="1"/>
    <col min="8706" max="8706" width="41" style="359" customWidth="1"/>
    <col min="8707" max="8715" width="32.85546875" style="359" customWidth="1"/>
    <col min="8716" max="8960" width="9.140625" style="359"/>
    <col min="8961" max="8961" width="8.140625" style="359" customWidth="1"/>
    <col min="8962" max="8962" width="41" style="359" customWidth="1"/>
    <col min="8963" max="8971" width="32.85546875" style="359" customWidth="1"/>
    <col min="8972" max="9216" width="9.140625" style="359"/>
    <col min="9217" max="9217" width="8.140625" style="359" customWidth="1"/>
    <col min="9218" max="9218" width="41" style="359" customWidth="1"/>
    <col min="9219" max="9227" width="32.85546875" style="359" customWidth="1"/>
    <col min="9228" max="9472" width="9.140625" style="359"/>
    <col min="9473" max="9473" width="8.140625" style="359" customWidth="1"/>
    <col min="9474" max="9474" width="41" style="359" customWidth="1"/>
    <col min="9475" max="9483" width="32.85546875" style="359" customWidth="1"/>
    <col min="9484" max="9728" width="9.140625" style="359"/>
    <col min="9729" max="9729" width="8.140625" style="359" customWidth="1"/>
    <col min="9730" max="9730" width="41" style="359" customWidth="1"/>
    <col min="9731" max="9739" width="32.85546875" style="359" customWidth="1"/>
    <col min="9740" max="9984" width="9.140625" style="359"/>
    <col min="9985" max="9985" width="8.140625" style="359" customWidth="1"/>
    <col min="9986" max="9986" width="41" style="359" customWidth="1"/>
    <col min="9987" max="9995" width="32.85546875" style="359" customWidth="1"/>
    <col min="9996" max="10240" width="9.140625" style="359"/>
    <col min="10241" max="10241" width="8.140625" style="359" customWidth="1"/>
    <col min="10242" max="10242" width="41" style="359" customWidth="1"/>
    <col min="10243" max="10251" width="32.85546875" style="359" customWidth="1"/>
    <col min="10252" max="10496" width="9.140625" style="359"/>
    <col min="10497" max="10497" width="8.140625" style="359" customWidth="1"/>
    <col min="10498" max="10498" width="41" style="359" customWidth="1"/>
    <col min="10499" max="10507" width="32.85546875" style="359" customWidth="1"/>
    <col min="10508" max="10752" width="9.140625" style="359"/>
    <col min="10753" max="10753" width="8.140625" style="359" customWidth="1"/>
    <col min="10754" max="10754" width="41" style="359" customWidth="1"/>
    <col min="10755" max="10763" width="32.85546875" style="359" customWidth="1"/>
    <col min="10764" max="11008" width="9.140625" style="359"/>
    <col min="11009" max="11009" width="8.140625" style="359" customWidth="1"/>
    <col min="11010" max="11010" width="41" style="359" customWidth="1"/>
    <col min="11011" max="11019" width="32.85546875" style="359" customWidth="1"/>
    <col min="11020" max="11264" width="9.140625" style="359"/>
    <col min="11265" max="11265" width="8.140625" style="359" customWidth="1"/>
    <col min="11266" max="11266" width="41" style="359" customWidth="1"/>
    <col min="11267" max="11275" width="32.85546875" style="359" customWidth="1"/>
    <col min="11276" max="11520" width="9.140625" style="359"/>
    <col min="11521" max="11521" width="8.140625" style="359" customWidth="1"/>
    <col min="11522" max="11522" width="41" style="359" customWidth="1"/>
    <col min="11523" max="11531" width="32.85546875" style="359" customWidth="1"/>
    <col min="11532" max="11776" width="9.140625" style="359"/>
    <col min="11777" max="11777" width="8.140625" style="359" customWidth="1"/>
    <col min="11778" max="11778" width="41" style="359" customWidth="1"/>
    <col min="11779" max="11787" width="32.85546875" style="359" customWidth="1"/>
    <col min="11788" max="12032" width="9.140625" style="359"/>
    <col min="12033" max="12033" width="8.140625" style="359" customWidth="1"/>
    <col min="12034" max="12034" width="41" style="359" customWidth="1"/>
    <col min="12035" max="12043" width="32.85546875" style="359" customWidth="1"/>
    <col min="12044" max="12288" width="9.140625" style="359"/>
    <col min="12289" max="12289" width="8.140625" style="359" customWidth="1"/>
    <col min="12290" max="12290" width="41" style="359" customWidth="1"/>
    <col min="12291" max="12299" width="32.85546875" style="359" customWidth="1"/>
    <col min="12300" max="12544" width="9.140625" style="359"/>
    <col min="12545" max="12545" width="8.140625" style="359" customWidth="1"/>
    <col min="12546" max="12546" width="41" style="359" customWidth="1"/>
    <col min="12547" max="12555" width="32.85546875" style="359" customWidth="1"/>
    <col min="12556" max="12800" width="9.140625" style="359"/>
    <col min="12801" max="12801" width="8.140625" style="359" customWidth="1"/>
    <col min="12802" max="12802" width="41" style="359" customWidth="1"/>
    <col min="12803" max="12811" width="32.85546875" style="359" customWidth="1"/>
    <col min="12812" max="13056" width="9.140625" style="359"/>
    <col min="13057" max="13057" width="8.140625" style="359" customWidth="1"/>
    <col min="13058" max="13058" width="41" style="359" customWidth="1"/>
    <col min="13059" max="13067" width="32.85546875" style="359" customWidth="1"/>
    <col min="13068" max="13312" width="9.140625" style="359"/>
    <col min="13313" max="13313" width="8.140625" style="359" customWidth="1"/>
    <col min="13314" max="13314" width="41" style="359" customWidth="1"/>
    <col min="13315" max="13323" width="32.85546875" style="359" customWidth="1"/>
    <col min="13324" max="13568" width="9.140625" style="359"/>
    <col min="13569" max="13569" width="8.140625" style="359" customWidth="1"/>
    <col min="13570" max="13570" width="41" style="359" customWidth="1"/>
    <col min="13571" max="13579" width="32.85546875" style="359" customWidth="1"/>
    <col min="13580" max="13824" width="9.140625" style="359"/>
    <col min="13825" max="13825" width="8.140625" style="359" customWidth="1"/>
    <col min="13826" max="13826" width="41" style="359" customWidth="1"/>
    <col min="13827" max="13835" width="32.85546875" style="359" customWidth="1"/>
    <col min="13836" max="14080" width="9.140625" style="359"/>
    <col min="14081" max="14081" width="8.140625" style="359" customWidth="1"/>
    <col min="14082" max="14082" width="41" style="359" customWidth="1"/>
    <col min="14083" max="14091" width="32.85546875" style="359" customWidth="1"/>
    <col min="14092" max="14336" width="9.140625" style="359"/>
    <col min="14337" max="14337" width="8.140625" style="359" customWidth="1"/>
    <col min="14338" max="14338" width="41" style="359" customWidth="1"/>
    <col min="14339" max="14347" width="32.85546875" style="359" customWidth="1"/>
    <col min="14348" max="14592" width="9.140625" style="359"/>
    <col min="14593" max="14593" width="8.140625" style="359" customWidth="1"/>
    <col min="14594" max="14594" width="41" style="359" customWidth="1"/>
    <col min="14595" max="14603" width="32.85546875" style="359" customWidth="1"/>
    <col min="14604" max="14848" width="9.140625" style="359"/>
    <col min="14849" max="14849" width="8.140625" style="359" customWidth="1"/>
    <col min="14850" max="14850" width="41" style="359" customWidth="1"/>
    <col min="14851" max="14859" width="32.85546875" style="359" customWidth="1"/>
    <col min="14860" max="15104" width="9.140625" style="359"/>
    <col min="15105" max="15105" width="8.140625" style="359" customWidth="1"/>
    <col min="15106" max="15106" width="41" style="359" customWidth="1"/>
    <col min="15107" max="15115" width="32.85546875" style="359" customWidth="1"/>
    <col min="15116" max="15360" width="9.140625" style="359"/>
    <col min="15361" max="15361" width="8.140625" style="359" customWidth="1"/>
    <col min="15362" max="15362" width="41" style="359" customWidth="1"/>
    <col min="15363" max="15371" width="32.85546875" style="359" customWidth="1"/>
    <col min="15372" max="15616" width="9.140625" style="359"/>
    <col min="15617" max="15617" width="8.140625" style="359" customWidth="1"/>
    <col min="15618" max="15618" width="41" style="359" customWidth="1"/>
    <col min="15619" max="15627" width="32.85546875" style="359" customWidth="1"/>
    <col min="15628" max="15872" width="9.140625" style="359"/>
    <col min="15873" max="15873" width="8.140625" style="359" customWidth="1"/>
    <col min="15874" max="15874" width="41" style="359" customWidth="1"/>
    <col min="15875" max="15883" width="32.85546875" style="359" customWidth="1"/>
    <col min="15884" max="16128" width="9.140625" style="359"/>
    <col min="16129" max="16129" width="8.140625" style="359" customWidth="1"/>
    <col min="16130" max="16130" width="41" style="359" customWidth="1"/>
    <col min="16131" max="16139" width="32.85546875" style="359" customWidth="1"/>
    <col min="16140" max="16384" width="9.140625" style="359"/>
  </cols>
  <sheetData>
    <row r="1" spans="1:11" x14ac:dyDescent="0.2">
      <c r="B1" s="84" t="s">
        <v>225</v>
      </c>
      <c r="C1" s="359" t="s">
        <v>1429</v>
      </c>
    </row>
    <row r="2" spans="1:11" x14ac:dyDescent="0.2">
      <c r="B2" s="84" t="s">
        <v>346</v>
      </c>
    </row>
    <row r="3" spans="1:11" x14ac:dyDescent="0.2">
      <c r="B3" s="84"/>
      <c r="C3" s="84"/>
      <c r="D3" s="352" t="s">
        <v>118</v>
      </c>
    </row>
    <row r="4" spans="1:11" x14ac:dyDescent="0.2">
      <c r="A4" s="1014" t="s">
        <v>473</v>
      </c>
      <c r="B4" s="1015"/>
      <c r="C4" s="1015"/>
      <c r="D4" s="1015"/>
      <c r="E4" s="1015"/>
      <c r="F4" s="1015"/>
      <c r="G4" s="1015"/>
      <c r="H4" s="1015"/>
      <c r="I4" s="1015"/>
      <c r="J4" s="1015"/>
      <c r="K4" s="1015"/>
    </row>
    <row r="5" spans="1:11" ht="195" x14ac:dyDescent="0.2">
      <c r="A5" s="396"/>
      <c r="B5" s="396" t="s">
        <v>457</v>
      </c>
      <c r="C5" s="396" t="s">
        <v>474</v>
      </c>
      <c r="D5" s="396" t="s">
        <v>475</v>
      </c>
      <c r="E5" s="396" t="s">
        <v>476</v>
      </c>
      <c r="F5" s="396" t="s">
        <v>477</v>
      </c>
      <c r="G5" s="396" t="s">
        <v>478</v>
      </c>
      <c r="H5" s="396" t="s">
        <v>479</v>
      </c>
      <c r="I5" s="396" t="s">
        <v>480</v>
      </c>
      <c r="J5" s="396" t="s">
        <v>481</v>
      </c>
      <c r="K5" s="396" t="s">
        <v>482</v>
      </c>
    </row>
    <row r="6" spans="1:11" ht="15" x14ac:dyDescent="0.2">
      <c r="A6" s="396">
        <v>1</v>
      </c>
      <c r="B6" s="396">
        <v>2</v>
      </c>
      <c r="C6" s="396">
        <v>3</v>
      </c>
      <c r="D6" s="396">
        <v>4</v>
      </c>
      <c r="E6" s="396">
        <v>5</v>
      </c>
      <c r="F6" s="396">
        <v>6</v>
      </c>
      <c r="G6" s="396">
        <v>7</v>
      </c>
      <c r="H6" s="396">
        <v>8</v>
      </c>
      <c r="I6" s="396">
        <v>9</v>
      </c>
      <c r="J6" s="396">
        <v>10</v>
      </c>
      <c r="K6" s="396">
        <v>11</v>
      </c>
    </row>
    <row r="7" spans="1:11" ht="25.5" x14ac:dyDescent="0.2">
      <c r="A7" s="397" t="s">
        <v>462</v>
      </c>
      <c r="B7" s="398" t="s">
        <v>1148</v>
      </c>
      <c r="C7" s="399">
        <v>174381484</v>
      </c>
      <c r="D7" s="399">
        <v>0</v>
      </c>
      <c r="E7" s="399">
        <v>0</v>
      </c>
      <c r="F7" s="399">
        <v>174381484</v>
      </c>
      <c r="G7" s="399">
        <v>0</v>
      </c>
      <c r="H7" s="399">
        <v>795356160</v>
      </c>
      <c r="I7" s="399">
        <v>174381484</v>
      </c>
      <c r="J7" s="399">
        <v>0</v>
      </c>
      <c r="K7" s="399">
        <v>0</v>
      </c>
    </row>
    <row r="8" spans="1:11" ht="25.5" x14ac:dyDescent="0.2">
      <c r="A8" s="397" t="s">
        <v>463</v>
      </c>
      <c r="B8" s="398" t="s">
        <v>1149</v>
      </c>
      <c r="C8" s="399">
        <v>0</v>
      </c>
      <c r="D8" s="399">
        <v>0</v>
      </c>
      <c r="E8" s="399">
        <v>0</v>
      </c>
      <c r="F8" s="399">
        <v>0</v>
      </c>
      <c r="G8" s="399">
        <v>0</v>
      </c>
      <c r="H8" s="399">
        <v>186564</v>
      </c>
      <c r="I8" s="399">
        <v>0</v>
      </c>
      <c r="J8" s="399">
        <v>0</v>
      </c>
      <c r="K8" s="399">
        <v>0</v>
      </c>
    </row>
    <row r="9" spans="1:11" ht="25.5" x14ac:dyDescent="0.2">
      <c r="A9" s="397" t="s">
        <v>483</v>
      </c>
      <c r="B9" s="398" t="s">
        <v>1150</v>
      </c>
      <c r="C9" s="399">
        <v>0</v>
      </c>
      <c r="D9" s="399">
        <v>0</v>
      </c>
      <c r="E9" s="399">
        <v>0</v>
      </c>
      <c r="F9" s="399">
        <v>0</v>
      </c>
      <c r="G9" s="399">
        <v>0</v>
      </c>
      <c r="H9" s="399">
        <v>55694905</v>
      </c>
      <c r="I9" s="399">
        <v>0</v>
      </c>
      <c r="J9" s="399">
        <v>0</v>
      </c>
      <c r="K9" s="399">
        <v>0</v>
      </c>
    </row>
    <row r="10" spans="1:11" ht="38.25" x14ac:dyDescent="0.2">
      <c r="A10" s="397" t="s">
        <v>464</v>
      </c>
      <c r="B10" s="398" t="s">
        <v>1151</v>
      </c>
      <c r="C10" s="399">
        <v>165847530</v>
      </c>
      <c r="D10" s="399">
        <v>58440</v>
      </c>
      <c r="E10" s="399">
        <v>-1420340</v>
      </c>
      <c r="F10" s="399">
        <v>165098400</v>
      </c>
      <c r="G10" s="399">
        <v>612770</v>
      </c>
      <c r="H10" s="399">
        <v>164485630</v>
      </c>
      <c r="I10" s="399">
        <v>164485630</v>
      </c>
      <c r="J10" s="399">
        <v>0</v>
      </c>
      <c r="K10" s="399">
        <v>0</v>
      </c>
    </row>
    <row r="11" spans="1:11" ht="38.25" x14ac:dyDescent="0.2">
      <c r="A11" s="397" t="s">
        <v>484</v>
      </c>
      <c r="B11" s="398" t="s">
        <v>1152</v>
      </c>
      <c r="C11" s="399">
        <v>5533060</v>
      </c>
      <c r="D11" s="399">
        <v>0</v>
      </c>
      <c r="E11" s="399">
        <v>0</v>
      </c>
      <c r="F11" s="399">
        <v>5533060</v>
      </c>
      <c r="G11" s="399">
        <v>0</v>
      </c>
      <c r="H11" s="399">
        <v>19715206</v>
      </c>
      <c r="I11" s="399">
        <v>5533060</v>
      </c>
      <c r="J11" s="399">
        <v>0</v>
      </c>
      <c r="K11" s="399">
        <v>0</v>
      </c>
    </row>
    <row r="12" spans="1:11" ht="51" x14ac:dyDescent="0.2">
      <c r="A12" s="397" t="s">
        <v>485</v>
      </c>
      <c r="B12" s="398" t="s">
        <v>1153</v>
      </c>
      <c r="C12" s="399">
        <v>6454242</v>
      </c>
      <c r="D12" s="399">
        <v>0</v>
      </c>
      <c r="E12" s="399">
        <v>-1425322</v>
      </c>
      <c r="F12" s="399">
        <v>5390205</v>
      </c>
      <c r="G12" s="399">
        <v>361285</v>
      </c>
      <c r="H12" s="399">
        <v>34975463</v>
      </c>
      <c r="I12" s="399">
        <v>5390205</v>
      </c>
      <c r="J12" s="399">
        <v>361285</v>
      </c>
      <c r="K12" s="399">
        <v>0</v>
      </c>
    </row>
    <row r="13" spans="1:11" ht="25.5" x14ac:dyDescent="0.2">
      <c r="A13" s="397" t="s">
        <v>486</v>
      </c>
      <c r="B13" s="398" t="s">
        <v>1154</v>
      </c>
      <c r="C13" s="399">
        <v>13620000</v>
      </c>
      <c r="D13" s="399">
        <v>0</v>
      </c>
      <c r="E13" s="399">
        <v>687000</v>
      </c>
      <c r="F13" s="399">
        <v>14307000</v>
      </c>
      <c r="G13" s="399">
        <v>0</v>
      </c>
      <c r="H13" s="399">
        <v>14307000</v>
      </c>
      <c r="I13" s="399">
        <v>14307000</v>
      </c>
      <c r="J13" s="399">
        <v>0</v>
      </c>
      <c r="K13" s="399">
        <v>0</v>
      </c>
    </row>
    <row r="14" spans="1:11" ht="25.5" x14ac:dyDescent="0.2">
      <c r="A14" s="397" t="s">
        <v>492</v>
      </c>
      <c r="B14" s="398" t="s">
        <v>1155</v>
      </c>
      <c r="C14" s="399">
        <v>62888270</v>
      </c>
      <c r="D14" s="399">
        <v>2594458</v>
      </c>
      <c r="E14" s="399">
        <v>-2086932</v>
      </c>
      <c r="F14" s="399">
        <v>63055596</v>
      </c>
      <c r="G14" s="399">
        <v>-340200</v>
      </c>
      <c r="H14" s="399">
        <v>78834081</v>
      </c>
      <c r="I14" s="399">
        <v>63055596</v>
      </c>
      <c r="J14" s="399">
        <v>0</v>
      </c>
      <c r="K14" s="399">
        <v>340200</v>
      </c>
    </row>
    <row r="15" spans="1:11" ht="25.5" x14ac:dyDescent="0.2">
      <c r="A15" s="397" t="s">
        <v>488</v>
      </c>
      <c r="B15" s="398" t="s">
        <v>1156</v>
      </c>
      <c r="C15" s="399">
        <v>1170666</v>
      </c>
      <c r="D15" s="399">
        <v>0</v>
      </c>
      <c r="E15" s="399">
        <v>-183939</v>
      </c>
      <c r="F15" s="399">
        <v>1160292</v>
      </c>
      <c r="G15" s="399">
        <v>173565</v>
      </c>
      <c r="H15" s="399">
        <v>4852195</v>
      </c>
      <c r="I15" s="399">
        <v>1160292</v>
      </c>
      <c r="J15" s="399">
        <v>173565</v>
      </c>
      <c r="K15" s="399">
        <v>0</v>
      </c>
    </row>
    <row r="16" spans="1:11" x14ac:dyDescent="0.2">
      <c r="A16" s="734" t="s">
        <v>489</v>
      </c>
      <c r="B16" s="735" t="s">
        <v>1157</v>
      </c>
      <c r="C16" s="736">
        <v>429895252</v>
      </c>
      <c r="D16" s="736">
        <v>2652898</v>
      </c>
      <c r="E16" s="736">
        <v>-4429533</v>
      </c>
      <c r="F16" s="736">
        <v>428926037</v>
      </c>
      <c r="G16" s="736">
        <v>807420</v>
      </c>
      <c r="H16" s="736">
        <v>1168407204</v>
      </c>
      <c r="I16" s="736">
        <v>428313267</v>
      </c>
      <c r="J16" s="736">
        <v>534850</v>
      </c>
      <c r="K16" s="736">
        <v>340200</v>
      </c>
    </row>
  </sheetData>
  <mergeCells count="1">
    <mergeCell ref="A4:K4"/>
  </mergeCells>
  <pageMargins left="0.75" right="0.75" top="1" bottom="1" header="0.5" footer="0.5"/>
  <pageSetup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pane ySplit="6" topLeftCell="A7" activePane="bottomLeft" state="frozen"/>
      <selection activeCell="C2" sqref="C2"/>
      <selection pane="bottomLeft" activeCell="C1" sqref="C1"/>
    </sheetView>
  </sheetViews>
  <sheetFormatPr defaultRowHeight="12.75" x14ac:dyDescent="0.2"/>
  <cols>
    <col min="1" max="1" width="8.140625" style="359" customWidth="1"/>
    <col min="2" max="2" width="41" style="359" customWidth="1"/>
    <col min="3" max="9" width="13.7109375" style="359" customWidth="1"/>
    <col min="10" max="256" width="9.140625" style="359"/>
    <col min="257" max="257" width="8.140625" style="359" customWidth="1"/>
    <col min="258" max="258" width="41" style="359" customWidth="1"/>
    <col min="259" max="265" width="32.85546875" style="359" customWidth="1"/>
    <col min="266" max="512" width="9.140625" style="359"/>
    <col min="513" max="513" width="8.140625" style="359" customWidth="1"/>
    <col min="514" max="514" width="41" style="359" customWidth="1"/>
    <col min="515" max="521" width="32.85546875" style="359" customWidth="1"/>
    <col min="522" max="768" width="9.140625" style="359"/>
    <col min="769" max="769" width="8.140625" style="359" customWidth="1"/>
    <col min="770" max="770" width="41" style="359" customWidth="1"/>
    <col min="771" max="777" width="32.85546875" style="359" customWidth="1"/>
    <col min="778" max="1024" width="9.140625" style="359"/>
    <col min="1025" max="1025" width="8.140625" style="359" customWidth="1"/>
    <col min="1026" max="1026" width="41" style="359" customWidth="1"/>
    <col min="1027" max="1033" width="32.85546875" style="359" customWidth="1"/>
    <col min="1034" max="1280" width="9.140625" style="359"/>
    <col min="1281" max="1281" width="8.140625" style="359" customWidth="1"/>
    <col min="1282" max="1282" width="41" style="359" customWidth="1"/>
    <col min="1283" max="1289" width="32.85546875" style="359" customWidth="1"/>
    <col min="1290" max="1536" width="9.140625" style="359"/>
    <col min="1537" max="1537" width="8.140625" style="359" customWidth="1"/>
    <col min="1538" max="1538" width="41" style="359" customWidth="1"/>
    <col min="1539" max="1545" width="32.85546875" style="359" customWidth="1"/>
    <col min="1546" max="1792" width="9.140625" style="359"/>
    <col min="1793" max="1793" width="8.140625" style="359" customWidth="1"/>
    <col min="1794" max="1794" width="41" style="359" customWidth="1"/>
    <col min="1795" max="1801" width="32.85546875" style="359" customWidth="1"/>
    <col min="1802" max="2048" width="9.140625" style="359"/>
    <col min="2049" max="2049" width="8.140625" style="359" customWidth="1"/>
    <col min="2050" max="2050" width="41" style="359" customWidth="1"/>
    <col min="2051" max="2057" width="32.85546875" style="359" customWidth="1"/>
    <col min="2058" max="2304" width="9.140625" style="359"/>
    <col min="2305" max="2305" width="8.140625" style="359" customWidth="1"/>
    <col min="2306" max="2306" width="41" style="359" customWidth="1"/>
    <col min="2307" max="2313" width="32.85546875" style="359" customWidth="1"/>
    <col min="2314" max="2560" width="9.140625" style="359"/>
    <col min="2561" max="2561" width="8.140625" style="359" customWidth="1"/>
    <col min="2562" max="2562" width="41" style="359" customWidth="1"/>
    <col min="2563" max="2569" width="32.85546875" style="359" customWidth="1"/>
    <col min="2570" max="2816" width="9.140625" style="359"/>
    <col min="2817" max="2817" width="8.140625" style="359" customWidth="1"/>
    <col min="2818" max="2818" width="41" style="359" customWidth="1"/>
    <col min="2819" max="2825" width="32.85546875" style="359" customWidth="1"/>
    <col min="2826" max="3072" width="9.140625" style="359"/>
    <col min="3073" max="3073" width="8.140625" style="359" customWidth="1"/>
    <col min="3074" max="3074" width="41" style="359" customWidth="1"/>
    <col min="3075" max="3081" width="32.85546875" style="359" customWidth="1"/>
    <col min="3082" max="3328" width="9.140625" style="359"/>
    <col min="3329" max="3329" width="8.140625" style="359" customWidth="1"/>
    <col min="3330" max="3330" width="41" style="359" customWidth="1"/>
    <col min="3331" max="3337" width="32.85546875" style="359" customWidth="1"/>
    <col min="3338" max="3584" width="9.140625" style="359"/>
    <col min="3585" max="3585" width="8.140625" style="359" customWidth="1"/>
    <col min="3586" max="3586" width="41" style="359" customWidth="1"/>
    <col min="3587" max="3593" width="32.85546875" style="359" customWidth="1"/>
    <col min="3594" max="3840" width="9.140625" style="359"/>
    <col min="3841" max="3841" width="8.140625" style="359" customWidth="1"/>
    <col min="3842" max="3842" width="41" style="359" customWidth="1"/>
    <col min="3843" max="3849" width="32.85546875" style="359" customWidth="1"/>
    <col min="3850" max="4096" width="9.140625" style="359"/>
    <col min="4097" max="4097" width="8.140625" style="359" customWidth="1"/>
    <col min="4098" max="4098" width="41" style="359" customWidth="1"/>
    <col min="4099" max="4105" width="32.85546875" style="359" customWidth="1"/>
    <col min="4106" max="4352" width="9.140625" style="359"/>
    <col min="4353" max="4353" width="8.140625" style="359" customWidth="1"/>
    <col min="4354" max="4354" width="41" style="359" customWidth="1"/>
    <col min="4355" max="4361" width="32.85546875" style="359" customWidth="1"/>
    <col min="4362" max="4608" width="9.140625" style="359"/>
    <col min="4609" max="4609" width="8.140625" style="359" customWidth="1"/>
    <col min="4610" max="4610" width="41" style="359" customWidth="1"/>
    <col min="4611" max="4617" width="32.85546875" style="359" customWidth="1"/>
    <col min="4618" max="4864" width="9.140625" style="359"/>
    <col min="4865" max="4865" width="8.140625" style="359" customWidth="1"/>
    <col min="4866" max="4866" width="41" style="359" customWidth="1"/>
    <col min="4867" max="4873" width="32.85546875" style="359" customWidth="1"/>
    <col min="4874" max="5120" width="9.140625" style="359"/>
    <col min="5121" max="5121" width="8.140625" style="359" customWidth="1"/>
    <col min="5122" max="5122" width="41" style="359" customWidth="1"/>
    <col min="5123" max="5129" width="32.85546875" style="359" customWidth="1"/>
    <col min="5130" max="5376" width="9.140625" style="359"/>
    <col min="5377" max="5377" width="8.140625" style="359" customWidth="1"/>
    <col min="5378" max="5378" width="41" style="359" customWidth="1"/>
    <col min="5379" max="5385" width="32.85546875" style="359" customWidth="1"/>
    <col min="5386" max="5632" width="9.140625" style="359"/>
    <col min="5633" max="5633" width="8.140625" style="359" customWidth="1"/>
    <col min="5634" max="5634" width="41" style="359" customWidth="1"/>
    <col min="5635" max="5641" width="32.85546875" style="359" customWidth="1"/>
    <col min="5642" max="5888" width="9.140625" style="359"/>
    <col min="5889" max="5889" width="8.140625" style="359" customWidth="1"/>
    <col min="5890" max="5890" width="41" style="359" customWidth="1"/>
    <col min="5891" max="5897" width="32.85546875" style="359" customWidth="1"/>
    <col min="5898" max="6144" width="9.140625" style="359"/>
    <col min="6145" max="6145" width="8.140625" style="359" customWidth="1"/>
    <col min="6146" max="6146" width="41" style="359" customWidth="1"/>
    <col min="6147" max="6153" width="32.85546875" style="359" customWidth="1"/>
    <col min="6154" max="6400" width="9.140625" style="359"/>
    <col min="6401" max="6401" width="8.140625" style="359" customWidth="1"/>
    <col min="6402" max="6402" width="41" style="359" customWidth="1"/>
    <col min="6403" max="6409" width="32.85546875" style="359" customWidth="1"/>
    <col min="6410" max="6656" width="9.140625" style="359"/>
    <col min="6657" max="6657" width="8.140625" style="359" customWidth="1"/>
    <col min="6658" max="6658" width="41" style="359" customWidth="1"/>
    <col min="6659" max="6665" width="32.85546875" style="359" customWidth="1"/>
    <col min="6666" max="6912" width="9.140625" style="359"/>
    <col min="6913" max="6913" width="8.140625" style="359" customWidth="1"/>
    <col min="6914" max="6914" width="41" style="359" customWidth="1"/>
    <col min="6915" max="6921" width="32.85546875" style="359" customWidth="1"/>
    <col min="6922" max="7168" width="9.140625" style="359"/>
    <col min="7169" max="7169" width="8.140625" style="359" customWidth="1"/>
    <col min="7170" max="7170" width="41" style="359" customWidth="1"/>
    <col min="7171" max="7177" width="32.85546875" style="359" customWidth="1"/>
    <col min="7178" max="7424" width="9.140625" style="359"/>
    <col min="7425" max="7425" width="8.140625" style="359" customWidth="1"/>
    <col min="7426" max="7426" width="41" style="359" customWidth="1"/>
    <col min="7427" max="7433" width="32.85546875" style="359" customWidth="1"/>
    <col min="7434" max="7680" width="9.140625" style="359"/>
    <col min="7681" max="7681" width="8.140625" style="359" customWidth="1"/>
    <col min="7682" max="7682" width="41" style="359" customWidth="1"/>
    <col min="7683" max="7689" width="32.85546875" style="359" customWidth="1"/>
    <col min="7690" max="7936" width="9.140625" style="359"/>
    <col min="7937" max="7937" width="8.140625" style="359" customWidth="1"/>
    <col min="7938" max="7938" width="41" style="359" customWidth="1"/>
    <col min="7939" max="7945" width="32.85546875" style="359" customWidth="1"/>
    <col min="7946" max="8192" width="9.140625" style="359"/>
    <col min="8193" max="8193" width="8.140625" style="359" customWidth="1"/>
    <col min="8194" max="8194" width="41" style="359" customWidth="1"/>
    <col min="8195" max="8201" width="32.85546875" style="359" customWidth="1"/>
    <col min="8202" max="8448" width="9.140625" style="359"/>
    <col min="8449" max="8449" width="8.140625" style="359" customWidth="1"/>
    <col min="8450" max="8450" width="41" style="359" customWidth="1"/>
    <col min="8451" max="8457" width="32.85546875" style="359" customWidth="1"/>
    <col min="8458" max="8704" width="9.140625" style="359"/>
    <col min="8705" max="8705" width="8.140625" style="359" customWidth="1"/>
    <col min="8706" max="8706" width="41" style="359" customWidth="1"/>
    <col min="8707" max="8713" width="32.85546875" style="359" customWidth="1"/>
    <col min="8714" max="8960" width="9.140625" style="359"/>
    <col min="8961" max="8961" width="8.140625" style="359" customWidth="1"/>
    <col min="8962" max="8962" width="41" style="359" customWidth="1"/>
    <col min="8963" max="8969" width="32.85546875" style="359" customWidth="1"/>
    <col min="8970" max="9216" width="9.140625" style="359"/>
    <col min="9217" max="9217" width="8.140625" style="359" customWidth="1"/>
    <col min="9218" max="9218" width="41" style="359" customWidth="1"/>
    <col min="9219" max="9225" width="32.85546875" style="359" customWidth="1"/>
    <col min="9226" max="9472" width="9.140625" style="359"/>
    <col min="9473" max="9473" width="8.140625" style="359" customWidth="1"/>
    <col min="9474" max="9474" width="41" style="359" customWidth="1"/>
    <col min="9475" max="9481" width="32.85546875" style="359" customWidth="1"/>
    <col min="9482" max="9728" width="9.140625" style="359"/>
    <col min="9729" max="9729" width="8.140625" style="359" customWidth="1"/>
    <col min="9730" max="9730" width="41" style="359" customWidth="1"/>
    <col min="9731" max="9737" width="32.85546875" style="359" customWidth="1"/>
    <col min="9738" max="9984" width="9.140625" style="359"/>
    <col min="9985" max="9985" width="8.140625" style="359" customWidth="1"/>
    <col min="9986" max="9986" width="41" style="359" customWidth="1"/>
    <col min="9987" max="9993" width="32.85546875" style="359" customWidth="1"/>
    <col min="9994" max="10240" width="9.140625" style="359"/>
    <col min="10241" max="10241" width="8.140625" style="359" customWidth="1"/>
    <col min="10242" max="10242" width="41" style="359" customWidth="1"/>
    <col min="10243" max="10249" width="32.85546875" style="359" customWidth="1"/>
    <col min="10250" max="10496" width="9.140625" style="359"/>
    <col min="10497" max="10497" width="8.140625" style="359" customWidth="1"/>
    <col min="10498" max="10498" width="41" style="359" customWidth="1"/>
    <col min="10499" max="10505" width="32.85546875" style="359" customWidth="1"/>
    <col min="10506" max="10752" width="9.140625" style="359"/>
    <col min="10753" max="10753" width="8.140625" style="359" customWidth="1"/>
    <col min="10754" max="10754" width="41" style="359" customWidth="1"/>
    <col min="10755" max="10761" width="32.85546875" style="359" customWidth="1"/>
    <col min="10762" max="11008" width="9.140625" style="359"/>
    <col min="11009" max="11009" width="8.140625" style="359" customWidth="1"/>
    <col min="11010" max="11010" width="41" style="359" customWidth="1"/>
    <col min="11011" max="11017" width="32.85546875" style="359" customWidth="1"/>
    <col min="11018" max="11264" width="9.140625" style="359"/>
    <col min="11265" max="11265" width="8.140625" style="359" customWidth="1"/>
    <col min="11266" max="11266" width="41" style="359" customWidth="1"/>
    <col min="11267" max="11273" width="32.85546875" style="359" customWidth="1"/>
    <col min="11274" max="11520" width="9.140625" style="359"/>
    <col min="11521" max="11521" width="8.140625" style="359" customWidth="1"/>
    <col min="11522" max="11522" width="41" style="359" customWidth="1"/>
    <col min="11523" max="11529" width="32.85546875" style="359" customWidth="1"/>
    <col min="11530" max="11776" width="9.140625" style="359"/>
    <col min="11777" max="11777" width="8.140625" style="359" customWidth="1"/>
    <col min="11778" max="11778" width="41" style="359" customWidth="1"/>
    <col min="11779" max="11785" width="32.85546875" style="359" customWidth="1"/>
    <col min="11786" max="12032" width="9.140625" style="359"/>
    <col min="12033" max="12033" width="8.140625" style="359" customWidth="1"/>
    <col min="12034" max="12034" width="41" style="359" customWidth="1"/>
    <col min="12035" max="12041" width="32.85546875" style="359" customWidth="1"/>
    <col min="12042" max="12288" width="9.140625" style="359"/>
    <col min="12289" max="12289" width="8.140625" style="359" customWidth="1"/>
    <col min="12290" max="12290" width="41" style="359" customWidth="1"/>
    <col min="12291" max="12297" width="32.85546875" style="359" customWidth="1"/>
    <col min="12298" max="12544" width="9.140625" style="359"/>
    <col min="12545" max="12545" width="8.140625" style="359" customWidth="1"/>
    <col min="12546" max="12546" width="41" style="359" customWidth="1"/>
    <col min="12547" max="12553" width="32.85546875" style="359" customWidth="1"/>
    <col min="12554" max="12800" width="9.140625" style="359"/>
    <col min="12801" max="12801" width="8.140625" style="359" customWidth="1"/>
    <col min="12802" max="12802" width="41" style="359" customWidth="1"/>
    <col min="12803" max="12809" width="32.85546875" style="359" customWidth="1"/>
    <col min="12810" max="13056" width="9.140625" style="359"/>
    <col min="13057" max="13057" width="8.140625" style="359" customWidth="1"/>
    <col min="13058" max="13058" width="41" style="359" customWidth="1"/>
    <col min="13059" max="13065" width="32.85546875" style="359" customWidth="1"/>
    <col min="13066" max="13312" width="9.140625" style="359"/>
    <col min="13313" max="13313" width="8.140625" style="359" customWidth="1"/>
    <col min="13314" max="13314" width="41" style="359" customWidth="1"/>
    <col min="13315" max="13321" width="32.85546875" style="359" customWidth="1"/>
    <col min="13322" max="13568" width="9.140625" style="359"/>
    <col min="13569" max="13569" width="8.140625" style="359" customWidth="1"/>
    <col min="13570" max="13570" width="41" style="359" customWidth="1"/>
    <col min="13571" max="13577" width="32.85546875" style="359" customWidth="1"/>
    <col min="13578" max="13824" width="9.140625" style="359"/>
    <col min="13825" max="13825" width="8.140625" style="359" customWidth="1"/>
    <col min="13826" max="13826" width="41" style="359" customWidth="1"/>
    <col min="13827" max="13833" width="32.85546875" style="359" customWidth="1"/>
    <col min="13834" max="14080" width="9.140625" style="359"/>
    <col min="14081" max="14081" width="8.140625" style="359" customWidth="1"/>
    <col min="14082" max="14082" width="41" style="359" customWidth="1"/>
    <col min="14083" max="14089" width="32.85546875" style="359" customWidth="1"/>
    <col min="14090" max="14336" width="9.140625" style="359"/>
    <col min="14337" max="14337" width="8.140625" style="359" customWidth="1"/>
    <col min="14338" max="14338" width="41" style="359" customWidth="1"/>
    <col min="14339" max="14345" width="32.85546875" style="359" customWidth="1"/>
    <col min="14346" max="14592" width="9.140625" style="359"/>
    <col min="14593" max="14593" width="8.140625" style="359" customWidth="1"/>
    <col min="14594" max="14594" width="41" style="359" customWidth="1"/>
    <col min="14595" max="14601" width="32.85546875" style="359" customWidth="1"/>
    <col min="14602" max="14848" width="9.140625" style="359"/>
    <col min="14849" max="14849" width="8.140625" style="359" customWidth="1"/>
    <col min="14850" max="14850" width="41" style="359" customWidth="1"/>
    <col min="14851" max="14857" width="32.85546875" style="359" customWidth="1"/>
    <col min="14858" max="15104" width="9.140625" style="359"/>
    <col min="15105" max="15105" width="8.140625" style="359" customWidth="1"/>
    <col min="15106" max="15106" width="41" style="359" customWidth="1"/>
    <col min="15107" max="15113" width="32.85546875" style="359" customWidth="1"/>
    <col min="15114" max="15360" width="9.140625" style="359"/>
    <col min="15361" max="15361" width="8.140625" style="359" customWidth="1"/>
    <col min="15362" max="15362" width="41" style="359" customWidth="1"/>
    <col min="15363" max="15369" width="32.85546875" style="359" customWidth="1"/>
    <col min="15370" max="15616" width="9.140625" style="359"/>
    <col min="15617" max="15617" width="8.140625" style="359" customWidth="1"/>
    <col min="15618" max="15618" width="41" style="359" customWidth="1"/>
    <col min="15619" max="15625" width="32.85546875" style="359" customWidth="1"/>
    <col min="15626" max="15872" width="9.140625" style="359"/>
    <col min="15873" max="15873" width="8.140625" style="359" customWidth="1"/>
    <col min="15874" max="15874" width="41" style="359" customWidth="1"/>
    <col min="15875" max="15881" width="32.85546875" style="359" customWidth="1"/>
    <col min="15882" max="16128" width="9.140625" style="359"/>
    <col min="16129" max="16129" width="8.140625" style="359" customWidth="1"/>
    <col min="16130" max="16130" width="41" style="359" customWidth="1"/>
    <col min="16131" max="16137" width="32.85546875" style="359" customWidth="1"/>
    <col min="16138" max="16384" width="9.140625" style="359"/>
  </cols>
  <sheetData>
    <row r="1" spans="1:9" x14ac:dyDescent="0.2">
      <c r="B1" s="84" t="s">
        <v>225</v>
      </c>
      <c r="C1" s="359" t="s">
        <v>1430</v>
      </c>
    </row>
    <row r="2" spans="1:9" x14ac:dyDescent="0.2">
      <c r="B2" s="84" t="s">
        <v>346</v>
      </c>
    </row>
    <row r="3" spans="1:9" x14ac:dyDescent="0.2">
      <c r="B3" s="84"/>
      <c r="C3" s="84"/>
      <c r="D3" s="352" t="s">
        <v>118</v>
      </c>
    </row>
    <row r="4" spans="1:9" x14ac:dyDescent="0.2">
      <c r="A4" s="1014" t="s">
        <v>504</v>
      </c>
      <c r="B4" s="1015"/>
      <c r="C4" s="1015"/>
      <c r="D4" s="1015"/>
      <c r="E4" s="1015"/>
      <c r="F4" s="1015"/>
      <c r="G4" s="1015"/>
      <c r="H4" s="1015"/>
      <c r="I4" s="1015"/>
    </row>
    <row r="5" spans="1:9" ht="180" x14ac:dyDescent="0.2">
      <c r="A5" s="396"/>
      <c r="B5" s="396" t="s">
        <v>457</v>
      </c>
      <c r="C5" s="396" t="s">
        <v>505</v>
      </c>
      <c r="D5" s="396" t="s">
        <v>1158</v>
      </c>
      <c r="E5" s="396" t="s">
        <v>1159</v>
      </c>
      <c r="F5" s="396" t="s">
        <v>1160</v>
      </c>
      <c r="G5" s="396" t="s">
        <v>1161</v>
      </c>
      <c r="H5" s="396" t="s">
        <v>1162</v>
      </c>
      <c r="I5" s="396" t="s">
        <v>506</v>
      </c>
    </row>
    <row r="6" spans="1:9" ht="15" x14ac:dyDescent="0.2">
      <c r="A6" s="396">
        <v>1</v>
      </c>
      <c r="B6" s="396">
        <v>2</v>
      </c>
      <c r="C6" s="396">
        <v>3</v>
      </c>
      <c r="D6" s="396">
        <v>4</v>
      </c>
      <c r="E6" s="396">
        <v>5</v>
      </c>
      <c r="F6" s="396">
        <v>6</v>
      </c>
      <c r="G6" s="396">
        <v>7</v>
      </c>
      <c r="H6" s="396">
        <v>8</v>
      </c>
      <c r="I6" s="396">
        <v>9</v>
      </c>
    </row>
    <row r="7" spans="1:9" ht="38.25" x14ac:dyDescent="0.2">
      <c r="A7" s="397" t="s">
        <v>462</v>
      </c>
      <c r="B7" s="398" t="s">
        <v>507</v>
      </c>
      <c r="C7" s="399">
        <v>28331862</v>
      </c>
      <c r="D7" s="399">
        <v>0</v>
      </c>
      <c r="E7" s="399">
        <v>0</v>
      </c>
      <c r="F7" s="399">
        <v>0</v>
      </c>
      <c r="G7" s="399">
        <v>0</v>
      </c>
      <c r="H7" s="399">
        <v>0</v>
      </c>
      <c r="I7" s="399">
        <v>28331862</v>
      </c>
    </row>
    <row r="8" spans="1:9" ht="38.25" x14ac:dyDescent="0.2">
      <c r="A8" s="397" t="s">
        <v>508</v>
      </c>
      <c r="B8" s="398" t="s">
        <v>509</v>
      </c>
      <c r="C8" s="399">
        <v>64000000</v>
      </c>
      <c r="D8" s="399">
        <v>0</v>
      </c>
      <c r="E8" s="399">
        <v>64000000</v>
      </c>
      <c r="F8" s="399">
        <v>12122805</v>
      </c>
      <c r="G8" s="399">
        <v>51877195</v>
      </c>
      <c r="H8" s="399">
        <v>0</v>
      </c>
      <c r="I8" s="399">
        <v>0</v>
      </c>
    </row>
    <row r="9" spans="1:9" ht="38.25" x14ac:dyDescent="0.2">
      <c r="A9" s="397" t="s">
        <v>510</v>
      </c>
      <c r="B9" s="398" t="s">
        <v>511</v>
      </c>
      <c r="C9" s="399">
        <v>812000</v>
      </c>
      <c r="D9" s="399">
        <v>812000</v>
      </c>
      <c r="E9" s="399">
        <v>0</v>
      </c>
      <c r="F9" s="399">
        <v>0</v>
      </c>
      <c r="G9" s="399">
        <v>0</v>
      </c>
      <c r="H9" s="399">
        <v>0</v>
      </c>
      <c r="I9" s="399">
        <v>0</v>
      </c>
    </row>
    <row r="10" spans="1:9" ht="38.25" x14ac:dyDescent="0.2">
      <c r="A10" s="397" t="s">
        <v>512</v>
      </c>
      <c r="B10" s="398" t="s">
        <v>513</v>
      </c>
      <c r="C10" s="399">
        <v>42100000</v>
      </c>
      <c r="D10" s="399">
        <v>42100000</v>
      </c>
      <c r="E10" s="399">
        <v>0</v>
      </c>
      <c r="F10" s="399">
        <v>0</v>
      </c>
      <c r="G10" s="399">
        <v>0</v>
      </c>
      <c r="H10" s="399">
        <v>0</v>
      </c>
      <c r="I10" s="399">
        <v>0</v>
      </c>
    </row>
    <row r="11" spans="1:9" ht="25.5" x14ac:dyDescent="0.2">
      <c r="A11" s="397" t="s">
        <v>514</v>
      </c>
      <c r="B11" s="398" t="s">
        <v>1163</v>
      </c>
      <c r="C11" s="399">
        <v>606000</v>
      </c>
      <c r="D11" s="399">
        <v>41500</v>
      </c>
      <c r="E11" s="399">
        <v>564500</v>
      </c>
      <c r="F11" s="399">
        <v>564500</v>
      </c>
      <c r="G11" s="399">
        <v>0</v>
      </c>
      <c r="H11" s="399">
        <v>0</v>
      </c>
      <c r="I11" s="399">
        <v>0</v>
      </c>
    </row>
    <row r="12" spans="1:9" ht="25.5" x14ac:dyDescent="0.2">
      <c r="A12" s="397" t="s">
        <v>580</v>
      </c>
      <c r="B12" s="398" t="s">
        <v>1164</v>
      </c>
      <c r="C12" s="399">
        <v>19581986</v>
      </c>
      <c r="D12" s="399">
        <v>0</v>
      </c>
      <c r="E12" s="399">
        <v>19581986</v>
      </c>
      <c r="F12" s="399">
        <v>4790294</v>
      </c>
      <c r="G12" s="399">
        <v>14791692</v>
      </c>
      <c r="H12" s="399">
        <v>0</v>
      </c>
      <c r="I12" s="399">
        <v>0</v>
      </c>
    </row>
    <row r="13" spans="1:9" ht="25.5" x14ac:dyDescent="0.2">
      <c r="A13" s="397" t="s">
        <v>614</v>
      </c>
      <c r="B13" s="398" t="s">
        <v>1165</v>
      </c>
      <c r="C13" s="399">
        <v>200000000</v>
      </c>
      <c r="D13" s="399">
        <v>0</v>
      </c>
      <c r="E13" s="399">
        <v>200000000</v>
      </c>
      <c r="F13" s="399">
        <v>0</v>
      </c>
      <c r="G13" s="399">
        <v>200000000</v>
      </c>
      <c r="H13" s="399">
        <v>0</v>
      </c>
      <c r="I13" s="399">
        <v>0</v>
      </c>
    </row>
    <row r="14" spans="1:9" ht="25.5" x14ac:dyDescent="0.2">
      <c r="A14" s="737" t="s">
        <v>805</v>
      </c>
      <c r="B14" s="738" t="s">
        <v>1166</v>
      </c>
      <c r="C14" s="739">
        <v>94054314</v>
      </c>
      <c r="D14" s="739">
        <v>0</v>
      </c>
      <c r="E14" s="739">
        <v>94054314</v>
      </c>
      <c r="F14" s="739">
        <v>0</v>
      </c>
      <c r="G14" s="739">
        <v>94054314</v>
      </c>
      <c r="H14" s="739">
        <v>0</v>
      </c>
      <c r="I14" s="739">
        <v>0</v>
      </c>
    </row>
  </sheetData>
  <mergeCells count="1">
    <mergeCell ref="A4:I4"/>
  </mergeCells>
  <pageMargins left="0.75" right="0.75" top="1" bottom="1" header="0.5" footer="0.5"/>
  <pageSetup scale="8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pane ySplit="6" topLeftCell="A7" activePane="bottomLeft" state="frozen"/>
      <selection activeCell="C2" sqref="C2"/>
      <selection pane="bottomLeft" activeCell="C1" sqref="C1"/>
    </sheetView>
  </sheetViews>
  <sheetFormatPr defaultRowHeight="12.75" x14ac:dyDescent="0.2"/>
  <cols>
    <col min="1" max="1" width="8.140625" style="359" customWidth="1"/>
    <col min="2" max="2" width="41" style="359" customWidth="1"/>
    <col min="3" max="3" width="32.85546875" style="359" customWidth="1"/>
    <col min="4" max="256" width="9.140625" style="359"/>
    <col min="257" max="257" width="8.140625" style="359" customWidth="1"/>
    <col min="258" max="258" width="41" style="359" customWidth="1"/>
    <col min="259" max="259" width="32.85546875" style="359" customWidth="1"/>
    <col min="260" max="512" width="9.140625" style="359"/>
    <col min="513" max="513" width="8.140625" style="359" customWidth="1"/>
    <col min="514" max="514" width="41" style="359" customWidth="1"/>
    <col min="515" max="515" width="32.85546875" style="359" customWidth="1"/>
    <col min="516" max="768" width="9.140625" style="359"/>
    <col min="769" max="769" width="8.140625" style="359" customWidth="1"/>
    <col min="770" max="770" width="41" style="359" customWidth="1"/>
    <col min="771" max="771" width="32.85546875" style="359" customWidth="1"/>
    <col min="772" max="1024" width="9.140625" style="359"/>
    <col min="1025" max="1025" width="8.140625" style="359" customWidth="1"/>
    <col min="1026" max="1026" width="41" style="359" customWidth="1"/>
    <col min="1027" max="1027" width="32.85546875" style="359" customWidth="1"/>
    <col min="1028" max="1280" width="9.140625" style="359"/>
    <col min="1281" max="1281" width="8.140625" style="359" customWidth="1"/>
    <col min="1282" max="1282" width="41" style="359" customWidth="1"/>
    <col min="1283" max="1283" width="32.85546875" style="359" customWidth="1"/>
    <col min="1284" max="1536" width="9.140625" style="359"/>
    <col min="1537" max="1537" width="8.140625" style="359" customWidth="1"/>
    <col min="1538" max="1538" width="41" style="359" customWidth="1"/>
    <col min="1539" max="1539" width="32.85546875" style="359" customWidth="1"/>
    <col min="1540" max="1792" width="9.140625" style="359"/>
    <col min="1793" max="1793" width="8.140625" style="359" customWidth="1"/>
    <col min="1794" max="1794" width="41" style="359" customWidth="1"/>
    <col min="1795" max="1795" width="32.85546875" style="359" customWidth="1"/>
    <col min="1796" max="2048" width="9.140625" style="359"/>
    <col min="2049" max="2049" width="8.140625" style="359" customWidth="1"/>
    <col min="2050" max="2050" width="41" style="359" customWidth="1"/>
    <col min="2051" max="2051" width="32.85546875" style="359" customWidth="1"/>
    <col min="2052" max="2304" width="9.140625" style="359"/>
    <col min="2305" max="2305" width="8.140625" style="359" customWidth="1"/>
    <col min="2306" max="2306" width="41" style="359" customWidth="1"/>
    <col min="2307" max="2307" width="32.85546875" style="359" customWidth="1"/>
    <col min="2308" max="2560" width="9.140625" style="359"/>
    <col min="2561" max="2561" width="8.140625" style="359" customWidth="1"/>
    <col min="2562" max="2562" width="41" style="359" customWidth="1"/>
    <col min="2563" max="2563" width="32.85546875" style="359" customWidth="1"/>
    <col min="2564" max="2816" width="9.140625" style="359"/>
    <col min="2817" max="2817" width="8.140625" style="359" customWidth="1"/>
    <col min="2818" max="2818" width="41" style="359" customWidth="1"/>
    <col min="2819" max="2819" width="32.85546875" style="359" customWidth="1"/>
    <col min="2820" max="3072" width="9.140625" style="359"/>
    <col min="3073" max="3073" width="8.140625" style="359" customWidth="1"/>
    <col min="3074" max="3074" width="41" style="359" customWidth="1"/>
    <col min="3075" max="3075" width="32.85546875" style="359" customWidth="1"/>
    <col min="3076" max="3328" width="9.140625" style="359"/>
    <col min="3329" max="3329" width="8.140625" style="359" customWidth="1"/>
    <col min="3330" max="3330" width="41" style="359" customWidth="1"/>
    <col min="3331" max="3331" width="32.85546875" style="359" customWidth="1"/>
    <col min="3332" max="3584" width="9.140625" style="359"/>
    <col min="3585" max="3585" width="8.140625" style="359" customWidth="1"/>
    <col min="3586" max="3586" width="41" style="359" customWidth="1"/>
    <col min="3587" max="3587" width="32.85546875" style="359" customWidth="1"/>
    <col min="3588" max="3840" width="9.140625" style="359"/>
    <col min="3841" max="3841" width="8.140625" style="359" customWidth="1"/>
    <col min="3842" max="3842" width="41" style="359" customWidth="1"/>
    <col min="3843" max="3843" width="32.85546875" style="359" customWidth="1"/>
    <col min="3844" max="4096" width="9.140625" style="359"/>
    <col min="4097" max="4097" width="8.140625" style="359" customWidth="1"/>
    <col min="4098" max="4098" width="41" style="359" customWidth="1"/>
    <col min="4099" max="4099" width="32.85546875" style="359" customWidth="1"/>
    <col min="4100" max="4352" width="9.140625" style="359"/>
    <col min="4353" max="4353" width="8.140625" style="359" customWidth="1"/>
    <col min="4354" max="4354" width="41" style="359" customWidth="1"/>
    <col min="4355" max="4355" width="32.85546875" style="359" customWidth="1"/>
    <col min="4356" max="4608" width="9.140625" style="359"/>
    <col min="4609" max="4609" width="8.140625" style="359" customWidth="1"/>
    <col min="4610" max="4610" width="41" style="359" customWidth="1"/>
    <col min="4611" max="4611" width="32.85546875" style="359" customWidth="1"/>
    <col min="4612" max="4864" width="9.140625" style="359"/>
    <col min="4865" max="4865" width="8.140625" style="359" customWidth="1"/>
    <col min="4866" max="4866" width="41" style="359" customWidth="1"/>
    <col min="4867" max="4867" width="32.85546875" style="359" customWidth="1"/>
    <col min="4868" max="5120" width="9.140625" style="359"/>
    <col min="5121" max="5121" width="8.140625" style="359" customWidth="1"/>
    <col min="5122" max="5122" width="41" style="359" customWidth="1"/>
    <col min="5123" max="5123" width="32.85546875" style="359" customWidth="1"/>
    <col min="5124" max="5376" width="9.140625" style="359"/>
    <col min="5377" max="5377" width="8.140625" style="359" customWidth="1"/>
    <col min="5378" max="5378" width="41" style="359" customWidth="1"/>
    <col min="5379" max="5379" width="32.85546875" style="359" customWidth="1"/>
    <col min="5380" max="5632" width="9.140625" style="359"/>
    <col min="5633" max="5633" width="8.140625" style="359" customWidth="1"/>
    <col min="5634" max="5634" width="41" style="359" customWidth="1"/>
    <col min="5635" max="5635" width="32.85546875" style="359" customWidth="1"/>
    <col min="5636" max="5888" width="9.140625" style="359"/>
    <col min="5889" max="5889" width="8.140625" style="359" customWidth="1"/>
    <col min="5890" max="5890" width="41" style="359" customWidth="1"/>
    <col min="5891" max="5891" width="32.85546875" style="359" customWidth="1"/>
    <col min="5892" max="6144" width="9.140625" style="359"/>
    <col min="6145" max="6145" width="8.140625" style="359" customWidth="1"/>
    <col min="6146" max="6146" width="41" style="359" customWidth="1"/>
    <col min="6147" max="6147" width="32.85546875" style="359" customWidth="1"/>
    <col min="6148" max="6400" width="9.140625" style="359"/>
    <col min="6401" max="6401" width="8.140625" style="359" customWidth="1"/>
    <col min="6402" max="6402" width="41" style="359" customWidth="1"/>
    <col min="6403" max="6403" width="32.85546875" style="359" customWidth="1"/>
    <col min="6404" max="6656" width="9.140625" style="359"/>
    <col min="6657" max="6657" width="8.140625" style="359" customWidth="1"/>
    <col min="6658" max="6658" width="41" style="359" customWidth="1"/>
    <col min="6659" max="6659" width="32.85546875" style="359" customWidth="1"/>
    <col min="6660" max="6912" width="9.140625" style="359"/>
    <col min="6913" max="6913" width="8.140625" style="359" customWidth="1"/>
    <col min="6914" max="6914" width="41" style="359" customWidth="1"/>
    <col min="6915" max="6915" width="32.85546875" style="359" customWidth="1"/>
    <col min="6916" max="7168" width="9.140625" style="359"/>
    <col min="7169" max="7169" width="8.140625" style="359" customWidth="1"/>
    <col min="7170" max="7170" width="41" style="359" customWidth="1"/>
    <col min="7171" max="7171" width="32.85546875" style="359" customWidth="1"/>
    <col min="7172" max="7424" width="9.140625" style="359"/>
    <col min="7425" max="7425" width="8.140625" style="359" customWidth="1"/>
    <col min="7426" max="7426" width="41" style="359" customWidth="1"/>
    <col min="7427" max="7427" width="32.85546875" style="359" customWidth="1"/>
    <col min="7428" max="7680" width="9.140625" style="359"/>
    <col min="7681" max="7681" width="8.140625" style="359" customWidth="1"/>
    <col min="7682" max="7682" width="41" style="359" customWidth="1"/>
    <col min="7683" max="7683" width="32.85546875" style="359" customWidth="1"/>
    <col min="7684" max="7936" width="9.140625" style="359"/>
    <col min="7937" max="7937" width="8.140625" style="359" customWidth="1"/>
    <col min="7938" max="7938" width="41" style="359" customWidth="1"/>
    <col min="7939" max="7939" width="32.85546875" style="359" customWidth="1"/>
    <col min="7940" max="8192" width="9.140625" style="359"/>
    <col min="8193" max="8193" width="8.140625" style="359" customWidth="1"/>
    <col min="8194" max="8194" width="41" style="359" customWidth="1"/>
    <col min="8195" max="8195" width="32.85546875" style="359" customWidth="1"/>
    <col min="8196" max="8448" width="9.140625" style="359"/>
    <col min="8449" max="8449" width="8.140625" style="359" customWidth="1"/>
    <col min="8450" max="8450" width="41" style="359" customWidth="1"/>
    <col min="8451" max="8451" width="32.85546875" style="359" customWidth="1"/>
    <col min="8452" max="8704" width="9.140625" style="359"/>
    <col min="8705" max="8705" width="8.140625" style="359" customWidth="1"/>
    <col min="8706" max="8706" width="41" style="359" customWidth="1"/>
    <col min="8707" max="8707" width="32.85546875" style="359" customWidth="1"/>
    <col min="8708" max="8960" width="9.140625" style="359"/>
    <col min="8961" max="8961" width="8.140625" style="359" customWidth="1"/>
    <col min="8962" max="8962" width="41" style="359" customWidth="1"/>
    <col min="8963" max="8963" width="32.85546875" style="359" customWidth="1"/>
    <col min="8964" max="9216" width="9.140625" style="359"/>
    <col min="9217" max="9217" width="8.140625" style="359" customWidth="1"/>
    <col min="9218" max="9218" width="41" style="359" customWidth="1"/>
    <col min="9219" max="9219" width="32.85546875" style="359" customWidth="1"/>
    <col min="9220" max="9472" width="9.140625" style="359"/>
    <col min="9473" max="9473" width="8.140625" style="359" customWidth="1"/>
    <col min="9474" max="9474" width="41" style="359" customWidth="1"/>
    <col min="9475" max="9475" width="32.85546875" style="359" customWidth="1"/>
    <col min="9476" max="9728" width="9.140625" style="359"/>
    <col min="9729" max="9729" width="8.140625" style="359" customWidth="1"/>
    <col min="9730" max="9730" width="41" style="359" customWidth="1"/>
    <col min="9731" max="9731" width="32.85546875" style="359" customWidth="1"/>
    <col min="9732" max="9984" width="9.140625" style="359"/>
    <col min="9985" max="9985" width="8.140625" style="359" customWidth="1"/>
    <col min="9986" max="9986" width="41" style="359" customWidth="1"/>
    <col min="9987" max="9987" width="32.85546875" style="359" customWidth="1"/>
    <col min="9988" max="10240" width="9.140625" style="359"/>
    <col min="10241" max="10241" width="8.140625" style="359" customWidth="1"/>
    <col min="10242" max="10242" width="41" style="359" customWidth="1"/>
    <col min="10243" max="10243" width="32.85546875" style="359" customWidth="1"/>
    <col min="10244" max="10496" width="9.140625" style="359"/>
    <col min="10497" max="10497" width="8.140625" style="359" customWidth="1"/>
    <col min="10498" max="10498" width="41" style="359" customWidth="1"/>
    <col min="10499" max="10499" width="32.85546875" style="359" customWidth="1"/>
    <col min="10500" max="10752" width="9.140625" style="359"/>
    <col min="10753" max="10753" width="8.140625" style="359" customWidth="1"/>
    <col min="10754" max="10754" width="41" style="359" customWidth="1"/>
    <col min="10755" max="10755" width="32.85546875" style="359" customWidth="1"/>
    <col min="10756" max="11008" width="9.140625" style="359"/>
    <col min="11009" max="11009" width="8.140625" style="359" customWidth="1"/>
    <col min="11010" max="11010" width="41" style="359" customWidth="1"/>
    <col min="11011" max="11011" width="32.85546875" style="359" customWidth="1"/>
    <col min="11012" max="11264" width="9.140625" style="359"/>
    <col min="11265" max="11265" width="8.140625" style="359" customWidth="1"/>
    <col min="11266" max="11266" width="41" style="359" customWidth="1"/>
    <col min="11267" max="11267" width="32.85546875" style="359" customWidth="1"/>
    <col min="11268" max="11520" width="9.140625" style="359"/>
    <col min="11521" max="11521" width="8.140625" style="359" customWidth="1"/>
    <col min="11522" max="11522" width="41" style="359" customWidth="1"/>
    <col min="11523" max="11523" width="32.85546875" style="359" customWidth="1"/>
    <col min="11524" max="11776" width="9.140625" style="359"/>
    <col min="11777" max="11777" width="8.140625" style="359" customWidth="1"/>
    <col min="11778" max="11778" width="41" style="359" customWidth="1"/>
    <col min="11779" max="11779" width="32.85546875" style="359" customWidth="1"/>
    <col min="11780" max="12032" width="9.140625" style="359"/>
    <col min="12033" max="12033" width="8.140625" style="359" customWidth="1"/>
    <col min="12034" max="12034" width="41" style="359" customWidth="1"/>
    <col min="12035" max="12035" width="32.85546875" style="359" customWidth="1"/>
    <col min="12036" max="12288" width="9.140625" style="359"/>
    <col min="12289" max="12289" width="8.140625" style="359" customWidth="1"/>
    <col min="12290" max="12290" width="41" style="359" customWidth="1"/>
    <col min="12291" max="12291" width="32.85546875" style="359" customWidth="1"/>
    <col min="12292" max="12544" width="9.140625" style="359"/>
    <col min="12545" max="12545" width="8.140625" style="359" customWidth="1"/>
    <col min="12546" max="12546" width="41" style="359" customWidth="1"/>
    <col min="12547" max="12547" width="32.85546875" style="359" customWidth="1"/>
    <col min="12548" max="12800" width="9.140625" style="359"/>
    <col min="12801" max="12801" width="8.140625" style="359" customWidth="1"/>
    <col min="12802" max="12802" width="41" style="359" customWidth="1"/>
    <col min="12803" max="12803" width="32.85546875" style="359" customWidth="1"/>
    <col min="12804" max="13056" width="9.140625" style="359"/>
    <col min="13057" max="13057" width="8.140625" style="359" customWidth="1"/>
    <col min="13058" max="13058" width="41" style="359" customWidth="1"/>
    <col min="13059" max="13059" width="32.85546875" style="359" customWidth="1"/>
    <col min="13060" max="13312" width="9.140625" style="359"/>
    <col min="13313" max="13313" width="8.140625" style="359" customWidth="1"/>
    <col min="13314" max="13314" width="41" style="359" customWidth="1"/>
    <col min="13315" max="13315" width="32.85546875" style="359" customWidth="1"/>
    <col min="13316" max="13568" width="9.140625" style="359"/>
    <col min="13569" max="13569" width="8.140625" style="359" customWidth="1"/>
    <col min="13570" max="13570" width="41" style="359" customWidth="1"/>
    <col min="13571" max="13571" width="32.85546875" style="359" customWidth="1"/>
    <col min="13572" max="13824" width="9.140625" style="359"/>
    <col min="13825" max="13825" width="8.140625" style="359" customWidth="1"/>
    <col min="13826" max="13826" width="41" style="359" customWidth="1"/>
    <col min="13827" max="13827" width="32.85546875" style="359" customWidth="1"/>
    <col min="13828" max="14080" width="9.140625" style="359"/>
    <col min="14081" max="14081" width="8.140625" style="359" customWidth="1"/>
    <col min="14082" max="14082" width="41" style="359" customWidth="1"/>
    <col min="14083" max="14083" width="32.85546875" style="359" customWidth="1"/>
    <col min="14084" max="14336" width="9.140625" style="359"/>
    <col min="14337" max="14337" width="8.140625" style="359" customWidth="1"/>
    <col min="14338" max="14338" width="41" style="359" customWidth="1"/>
    <col min="14339" max="14339" width="32.85546875" style="359" customWidth="1"/>
    <col min="14340" max="14592" width="9.140625" style="359"/>
    <col min="14593" max="14593" width="8.140625" style="359" customWidth="1"/>
    <col min="14594" max="14594" width="41" style="359" customWidth="1"/>
    <col min="14595" max="14595" width="32.85546875" style="359" customWidth="1"/>
    <col min="14596" max="14848" width="9.140625" style="359"/>
    <col min="14849" max="14849" width="8.140625" style="359" customWidth="1"/>
    <col min="14850" max="14850" width="41" style="359" customWidth="1"/>
    <col min="14851" max="14851" width="32.85546875" style="359" customWidth="1"/>
    <col min="14852" max="15104" width="9.140625" style="359"/>
    <col min="15105" max="15105" width="8.140625" style="359" customWidth="1"/>
    <col min="15106" max="15106" width="41" style="359" customWidth="1"/>
    <col min="15107" max="15107" width="32.85546875" style="359" customWidth="1"/>
    <col min="15108" max="15360" width="9.140625" style="359"/>
    <col min="15361" max="15361" width="8.140625" style="359" customWidth="1"/>
    <col min="15362" max="15362" width="41" style="359" customWidth="1"/>
    <col min="15363" max="15363" width="32.85546875" style="359" customWidth="1"/>
    <col min="15364" max="15616" width="9.140625" style="359"/>
    <col min="15617" max="15617" width="8.140625" style="359" customWidth="1"/>
    <col min="15618" max="15618" width="41" style="359" customWidth="1"/>
    <col min="15619" max="15619" width="32.85546875" style="359" customWidth="1"/>
    <col min="15620" max="15872" width="9.140625" style="359"/>
    <col min="15873" max="15873" width="8.140625" style="359" customWidth="1"/>
    <col min="15874" max="15874" width="41" style="359" customWidth="1"/>
    <col min="15875" max="15875" width="32.85546875" style="359" customWidth="1"/>
    <col min="15876" max="16128" width="9.140625" style="359"/>
    <col min="16129" max="16129" width="8.140625" style="359" customWidth="1"/>
    <col min="16130" max="16130" width="41" style="359" customWidth="1"/>
    <col min="16131" max="16131" width="32.85546875" style="359" customWidth="1"/>
    <col min="16132" max="16384" width="9.140625" style="359"/>
  </cols>
  <sheetData>
    <row r="1" spans="1:3" x14ac:dyDescent="0.2">
      <c r="B1" s="84" t="s">
        <v>225</v>
      </c>
      <c r="C1" s="359" t="s">
        <v>1431</v>
      </c>
    </row>
    <row r="2" spans="1:3" x14ac:dyDescent="0.2">
      <c r="B2" s="84" t="s">
        <v>346</v>
      </c>
    </row>
    <row r="3" spans="1:3" x14ac:dyDescent="0.2">
      <c r="B3" s="84"/>
      <c r="C3" s="352" t="s">
        <v>118</v>
      </c>
    </row>
    <row r="4" spans="1:3" x14ac:dyDescent="0.2">
      <c r="A4" s="1014" t="s">
        <v>498</v>
      </c>
      <c r="B4" s="1015"/>
      <c r="C4" s="1015"/>
    </row>
    <row r="5" spans="1:3" ht="15" x14ac:dyDescent="0.2">
      <c r="A5" s="396"/>
      <c r="B5" s="396" t="s">
        <v>457</v>
      </c>
      <c r="C5" s="396" t="s">
        <v>491</v>
      </c>
    </row>
    <row r="6" spans="1:3" ht="15" x14ac:dyDescent="0.2">
      <c r="A6" s="396">
        <v>1</v>
      </c>
      <c r="B6" s="396">
        <v>2</v>
      </c>
      <c r="C6" s="396">
        <v>3</v>
      </c>
    </row>
    <row r="7" spans="1:3" ht="25.5" x14ac:dyDescent="0.2">
      <c r="A7" s="397" t="s">
        <v>463</v>
      </c>
      <c r="B7" s="398" t="s">
        <v>499</v>
      </c>
      <c r="C7" s="399">
        <v>194650</v>
      </c>
    </row>
    <row r="8" spans="1:3" ht="51" x14ac:dyDescent="0.2">
      <c r="A8" s="397" t="s">
        <v>493</v>
      </c>
      <c r="B8" s="398" t="s">
        <v>1167</v>
      </c>
      <c r="C8" s="399">
        <v>2907000</v>
      </c>
    </row>
    <row r="9" spans="1:3" ht="114.75" x14ac:dyDescent="0.2">
      <c r="A9" s="397" t="s">
        <v>495</v>
      </c>
      <c r="B9" s="398" t="s">
        <v>1168</v>
      </c>
      <c r="C9" s="399">
        <v>252606768</v>
      </c>
    </row>
    <row r="10" spans="1:3" ht="25.5" x14ac:dyDescent="0.2">
      <c r="A10" s="734" t="s">
        <v>467</v>
      </c>
      <c r="B10" s="735" t="s">
        <v>1169</v>
      </c>
      <c r="C10" s="736">
        <v>194650</v>
      </c>
    </row>
  </sheetData>
  <mergeCells count="1">
    <mergeCell ref="A4:C4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ySplit="6" topLeftCell="A7" activePane="bottomLeft" state="frozen"/>
      <selection activeCell="C2" sqref="C2"/>
      <selection pane="bottomLeft" activeCell="C1" sqref="C1"/>
    </sheetView>
  </sheetViews>
  <sheetFormatPr defaultRowHeight="12.75" x14ac:dyDescent="0.2"/>
  <cols>
    <col min="1" max="1" width="8.140625" style="359" customWidth="1"/>
    <col min="2" max="2" width="41" style="359" customWidth="1"/>
    <col min="3" max="3" width="32.85546875" style="359" customWidth="1"/>
    <col min="4" max="256" width="9.140625" style="359"/>
    <col min="257" max="257" width="8.140625" style="359" customWidth="1"/>
    <col min="258" max="258" width="41" style="359" customWidth="1"/>
    <col min="259" max="259" width="32.85546875" style="359" customWidth="1"/>
    <col min="260" max="512" width="9.140625" style="359"/>
    <col min="513" max="513" width="8.140625" style="359" customWidth="1"/>
    <col min="514" max="514" width="41" style="359" customWidth="1"/>
    <col min="515" max="515" width="32.85546875" style="359" customWidth="1"/>
    <col min="516" max="768" width="9.140625" style="359"/>
    <col min="769" max="769" width="8.140625" style="359" customWidth="1"/>
    <col min="770" max="770" width="41" style="359" customWidth="1"/>
    <col min="771" max="771" width="32.85546875" style="359" customWidth="1"/>
    <col min="772" max="1024" width="9.140625" style="359"/>
    <col min="1025" max="1025" width="8.140625" style="359" customWidth="1"/>
    <col min="1026" max="1026" width="41" style="359" customWidth="1"/>
    <col min="1027" max="1027" width="32.85546875" style="359" customWidth="1"/>
    <col min="1028" max="1280" width="9.140625" style="359"/>
    <col min="1281" max="1281" width="8.140625" style="359" customWidth="1"/>
    <col min="1282" max="1282" width="41" style="359" customWidth="1"/>
    <col min="1283" max="1283" width="32.85546875" style="359" customWidth="1"/>
    <col min="1284" max="1536" width="9.140625" style="359"/>
    <col min="1537" max="1537" width="8.140625" style="359" customWidth="1"/>
    <col min="1538" max="1538" width="41" style="359" customWidth="1"/>
    <col min="1539" max="1539" width="32.85546875" style="359" customWidth="1"/>
    <col min="1540" max="1792" width="9.140625" style="359"/>
    <col min="1793" max="1793" width="8.140625" style="359" customWidth="1"/>
    <col min="1794" max="1794" width="41" style="359" customWidth="1"/>
    <col min="1795" max="1795" width="32.85546875" style="359" customWidth="1"/>
    <col min="1796" max="2048" width="9.140625" style="359"/>
    <col min="2049" max="2049" width="8.140625" style="359" customWidth="1"/>
    <col min="2050" max="2050" width="41" style="359" customWidth="1"/>
    <col min="2051" max="2051" width="32.85546875" style="359" customWidth="1"/>
    <col min="2052" max="2304" width="9.140625" style="359"/>
    <col min="2305" max="2305" width="8.140625" style="359" customWidth="1"/>
    <col min="2306" max="2306" width="41" style="359" customWidth="1"/>
    <col min="2307" max="2307" width="32.85546875" style="359" customWidth="1"/>
    <col min="2308" max="2560" width="9.140625" style="359"/>
    <col min="2561" max="2561" width="8.140625" style="359" customWidth="1"/>
    <col min="2562" max="2562" width="41" style="359" customWidth="1"/>
    <col min="2563" max="2563" width="32.85546875" style="359" customWidth="1"/>
    <col min="2564" max="2816" width="9.140625" style="359"/>
    <col min="2817" max="2817" width="8.140625" style="359" customWidth="1"/>
    <col min="2818" max="2818" width="41" style="359" customWidth="1"/>
    <col min="2819" max="2819" width="32.85546875" style="359" customWidth="1"/>
    <col min="2820" max="3072" width="9.140625" style="359"/>
    <col min="3073" max="3073" width="8.140625" style="359" customWidth="1"/>
    <col min="3074" max="3074" width="41" style="359" customWidth="1"/>
    <col min="3075" max="3075" width="32.85546875" style="359" customWidth="1"/>
    <col min="3076" max="3328" width="9.140625" style="359"/>
    <col min="3329" max="3329" width="8.140625" style="359" customWidth="1"/>
    <col min="3330" max="3330" width="41" style="359" customWidth="1"/>
    <col min="3331" max="3331" width="32.85546875" style="359" customWidth="1"/>
    <col min="3332" max="3584" width="9.140625" style="359"/>
    <col min="3585" max="3585" width="8.140625" style="359" customWidth="1"/>
    <col min="3586" max="3586" width="41" style="359" customWidth="1"/>
    <col min="3587" max="3587" width="32.85546875" style="359" customWidth="1"/>
    <col min="3588" max="3840" width="9.140625" style="359"/>
    <col min="3841" max="3841" width="8.140625" style="359" customWidth="1"/>
    <col min="3842" max="3842" width="41" style="359" customWidth="1"/>
    <col min="3843" max="3843" width="32.85546875" style="359" customWidth="1"/>
    <col min="3844" max="4096" width="9.140625" style="359"/>
    <col min="4097" max="4097" width="8.140625" style="359" customWidth="1"/>
    <col min="4098" max="4098" width="41" style="359" customWidth="1"/>
    <col min="4099" max="4099" width="32.85546875" style="359" customWidth="1"/>
    <col min="4100" max="4352" width="9.140625" style="359"/>
    <col min="4353" max="4353" width="8.140625" style="359" customWidth="1"/>
    <col min="4354" max="4354" width="41" style="359" customWidth="1"/>
    <col min="4355" max="4355" width="32.85546875" style="359" customWidth="1"/>
    <col min="4356" max="4608" width="9.140625" style="359"/>
    <col min="4609" max="4609" width="8.140625" style="359" customWidth="1"/>
    <col min="4610" max="4610" width="41" style="359" customWidth="1"/>
    <col min="4611" max="4611" width="32.85546875" style="359" customWidth="1"/>
    <col min="4612" max="4864" width="9.140625" style="359"/>
    <col min="4865" max="4865" width="8.140625" style="359" customWidth="1"/>
    <col min="4866" max="4866" width="41" style="359" customWidth="1"/>
    <col min="4867" max="4867" width="32.85546875" style="359" customWidth="1"/>
    <col min="4868" max="5120" width="9.140625" style="359"/>
    <col min="5121" max="5121" width="8.140625" style="359" customWidth="1"/>
    <col min="5122" max="5122" width="41" style="359" customWidth="1"/>
    <col min="5123" max="5123" width="32.85546875" style="359" customWidth="1"/>
    <col min="5124" max="5376" width="9.140625" style="359"/>
    <col min="5377" max="5377" width="8.140625" style="359" customWidth="1"/>
    <col min="5378" max="5378" width="41" style="359" customWidth="1"/>
    <col min="5379" max="5379" width="32.85546875" style="359" customWidth="1"/>
    <col min="5380" max="5632" width="9.140625" style="359"/>
    <col min="5633" max="5633" width="8.140625" style="359" customWidth="1"/>
    <col min="5634" max="5634" width="41" style="359" customWidth="1"/>
    <col min="5635" max="5635" width="32.85546875" style="359" customWidth="1"/>
    <col min="5636" max="5888" width="9.140625" style="359"/>
    <col min="5889" max="5889" width="8.140625" style="359" customWidth="1"/>
    <col min="5890" max="5890" width="41" style="359" customWidth="1"/>
    <col min="5891" max="5891" width="32.85546875" style="359" customWidth="1"/>
    <col min="5892" max="6144" width="9.140625" style="359"/>
    <col min="6145" max="6145" width="8.140625" style="359" customWidth="1"/>
    <col min="6146" max="6146" width="41" style="359" customWidth="1"/>
    <col min="6147" max="6147" width="32.85546875" style="359" customWidth="1"/>
    <col min="6148" max="6400" width="9.140625" style="359"/>
    <col min="6401" max="6401" width="8.140625" style="359" customWidth="1"/>
    <col min="6402" max="6402" width="41" style="359" customWidth="1"/>
    <col min="6403" max="6403" width="32.85546875" style="359" customWidth="1"/>
    <col min="6404" max="6656" width="9.140625" style="359"/>
    <col min="6657" max="6657" width="8.140625" style="359" customWidth="1"/>
    <col min="6658" max="6658" width="41" style="359" customWidth="1"/>
    <col min="6659" max="6659" width="32.85546875" style="359" customWidth="1"/>
    <col min="6660" max="6912" width="9.140625" style="359"/>
    <col min="6913" max="6913" width="8.140625" style="359" customWidth="1"/>
    <col min="6914" max="6914" width="41" style="359" customWidth="1"/>
    <col min="6915" max="6915" width="32.85546875" style="359" customWidth="1"/>
    <col min="6916" max="7168" width="9.140625" style="359"/>
    <col min="7169" max="7169" width="8.140625" style="359" customWidth="1"/>
    <col min="7170" max="7170" width="41" style="359" customWidth="1"/>
    <col min="7171" max="7171" width="32.85546875" style="359" customWidth="1"/>
    <col min="7172" max="7424" width="9.140625" style="359"/>
    <col min="7425" max="7425" width="8.140625" style="359" customWidth="1"/>
    <col min="7426" max="7426" width="41" style="359" customWidth="1"/>
    <col min="7427" max="7427" width="32.85546875" style="359" customWidth="1"/>
    <col min="7428" max="7680" width="9.140625" style="359"/>
    <col min="7681" max="7681" width="8.140625" style="359" customWidth="1"/>
    <col min="7682" max="7682" width="41" style="359" customWidth="1"/>
    <col min="7683" max="7683" width="32.85546875" style="359" customWidth="1"/>
    <col min="7684" max="7936" width="9.140625" style="359"/>
    <col min="7937" max="7937" width="8.140625" style="359" customWidth="1"/>
    <col min="7938" max="7938" width="41" style="359" customWidth="1"/>
    <col min="7939" max="7939" width="32.85546875" style="359" customWidth="1"/>
    <col min="7940" max="8192" width="9.140625" style="359"/>
    <col min="8193" max="8193" width="8.140625" style="359" customWidth="1"/>
    <col min="8194" max="8194" width="41" style="359" customWidth="1"/>
    <col min="8195" max="8195" width="32.85546875" style="359" customWidth="1"/>
    <col min="8196" max="8448" width="9.140625" style="359"/>
    <col min="8449" max="8449" width="8.140625" style="359" customWidth="1"/>
    <col min="8450" max="8450" width="41" style="359" customWidth="1"/>
    <col min="8451" max="8451" width="32.85546875" style="359" customWidth="1"/>
    <col min="8452" max="8704" width="9.140625" style="359"/>
    <col min="8705" max="8705" width="8.140625" style="359" customWidth="1"/>
    <col min="8706" max="8706" width="41" style="359" customWidth="1"/>
    <col min="8707" max="8707" width="32.85546875" style="359" customWidth="1"/>
    <col min="8708" max="8960" width="9.140625" style="359"/>
    <col min="8961" max="8961" width="8.140625" style="359" customWidth="1"/>
    <col min="8962" max="8962" width="41" style="359" customWidth="1"/>
    <col min="8963" max="8963" width="32.85546875" style="359" customWidth="1"/>
    <col min="8964" max="9216" width="9.140625" style="359"/>
    <col min="9217" max="9217" width="8.140625" style="359" customWidth="1"/>
    <col min="9218" max="9218" width="41" style="359" customWidth="1"/>
    <col min="9219" max="9219" width="32.85546875" style="359" customWidth="1"/>
    <col min="9220" max="9472" width="9.140625" style="359"/>
    <col min="9473" max="9473" width="8.140625" style="359" customWidth="1"/>
    <col min="9474" max="9474" width="41" style="359" customWidth="1"/>
    <col min="9475" max="9475" width="32.85546875" style="359" customWidth="1"/>
    <col min="9476" max="9728" width="9.140625" style="359"/>
    <col min="9729" max="9729" width="8.140625" style="359" customWidth="1"/>
    <col min="9730" max="9730" width="41" style="359" customWidth="1"/>
    <col min="9731" max="9731" width="32.85546875" style="359" customWidth="1"/>
    <col min="9732" max="9984" width="9.140625" style="359"/>
    <col min="9985" max="9985" width="8.140625" style="359" customWidth="1"/>
    <col min="9986" max="9986" width="41" style="359" customWidth="1"/>
    <col min="9987" max="9987" width="32.85546875" style="359" customWidth="1"/>
    <col min="9988" max="10240" width="9.140625" style="359"/>
    <col min="10241" max="10241" width="8.140625" style="359" customWidth="1"/>
    <col min="10242" max="10242" width="41" style="359" customWidth="1"/>
    <col min="10243" max="10243" width="32.85546875" style="359" customWidth="1"/>
    <col min="10244" max="10496" width="9.140625" style="359"/>
    <col min="10497" max="10497" width="8.140625" style="359" customWidth="1"/>
    <col min="10498" max="10498" width="41" style="359" customWidth="1"/>
    <col min="10499" max="10499" width="32.85546875" style="359" customWidth="1"/>
    <col min="10500" max="10752" width="9.140625" style="359"/>
    <col min="10753" max="10753" width="8.140625" style="359" customWidth="1"/>
    <col min="10754" max="10754" width="41" style="359" customWidth="1"/>
    <col min="10755" max="10755" width="32.85546875" style="359" customWidth="1"/>
    <col min="10756" max="11008" width="9.140625" style="359"/>
    <col min="11009" max="11009" width="8.140625" style="359" customWidth="1"/>
    <col min="11010" max="11010" width="41" style="359" customWidth="1"/>
    <col min="11011" max="11011" width="32.85546875" style="359" customWidth="1"/>
    <col min="11012" max="11264" width="9.140625" style="359"/>
    <col min="11265" max="11265" width="8.140625" style="359" customWidth="1"/>
    <col min="11266" max="11266" width="41" style="359" customWidth="1"/>
    <col min="11267" max="11267" width="32.85546875" style="359" customWidth="1"/>
    <col min="11268" max="11520" width="9.140625" style="359"/>
    <col min="11521" max="11521" width="8.140625" style="359" customWidth="1"/>
    <col min="11522" max="11522" width="41" style="359" customWidth="1"/>
    <col min="11523" max="11523" width="32.85546875" style="359" customWidth="1"/>
    <col min="11524" max="11776" width="9.140625" style="359"/>
    <col min="11777" max="11777" width="8.140625" style="359" customWidth="1"/>
    <col min="11778" max="11778" width="41" style="359" customWidth="1"/>
    <col min="11779" max="11779" width="32.85546875" style="359" customWidth="1"/>
    <col min="11780" max="12032" width="9.140625" style="359"/>
    <col min="12033" max="12033" width="8.140625" style="359" customWidth="1"/>
    <col min="12034" max="12034" width="41" style="359" customWidth="1"/>
    <col min="12035" max="12035" width="32.85546875" style="359" customWidth="1"/>
    <col min="12036" max="12288" width="9.140625" style="359"/>
    <col min="12289" max="12289" width="8.140625" style="359" customWidth="1"/>
    <col min="12290" max="12290" width="41" style="359" customWidth="1"/>
    <col min="12291" max="12291" width="32.85546875" style="359" customWidth="1"/>
    <col min="12292" max="12544" width="9.140625" style="359"/>
    <col min="12545" max="12545" width="8.140625" style="359" customWidth="1"/>
    <col min="12546" max="12546" width="41" style="359" customWidth="1"/>
    <col min="12547" max="12547" width="32.85546875" style="359" customWidth="1"/>
    <col min="12548" max="12800" width="9.140625" style="359"/>
    <col min="12801" max="12801" width="8.140625" style="359" customWidth="1"/>
    <col min="12802" max="12802" width="41" style="359" customWidth="1"/>
    <col min="12803" max="12803" width="32.85546875" style="359" customWidth="1"/>
    <col min="12804" max="13056" width="9.140625" style="359"/>
    <col min="13057" max="13057" width="8.140625" style="359" customWidth="1"/>
    <col min="13058" max="13058" width="41" style="359" customWidth="1"/>
    <col min="13059" max="13059" width="32.85546875" style="359" customWidth="1"/>
    <col min="13060" max="13312" width="9.140625" style="359"/>
    <col min="13313" max="13313" width="8.140625" style="359" customWidth="1"/>
    <col min="13314" max="13314" width="41" style="359" customWidth="1"/>
    <col min="13315" max="13315" width="32.85546875" style="359" customWidth="1"/>
    <col min="13316" max="13568" width="9.140625" style="359"/>
    <col min="13569" max="13569" width="8.140625" style="359" customWidth="1"/>
    <col min="13570" max="13570" width="41" style="359" customWidth="1"/>
    <col min="13571" max="13571" width="32.85546875" style="359" customWidth="1"/>
    <col min="13572" max="13824" width="9.140625" style="359"/>
    <col min="13825" max="13825" width="8.140625" style="359" customWidth="1"/>
    <col min="13826" max="13826" width="41" style="359" customWidth="1"/>
    <col min="13827" max="13827" width="32.85546875" style="359" customWidth="1"/>
    <col min="13828" max="14080" width="9.140625" style="359"/>
    <col min="14081" max="14081" width="8.140625" style="359" customWidth="1"/>
    <col min="14082" max="14082" width="41" style="359" customWidth="1"/>
    <col min="14083" max="14083" width="32.85546875" style="359" customWidth="1"/>
    <col min="14084" max="14336" width="9.140625" style="359"/>
    <col min="14337" max="14337" width="8.140625" style="359" customWidth="1"/>
    <col min="14338" max="14338" width="41" style="359" customWidth="1"/>
    <col min="14339" max="14339" width="32.85546875" style="359" customWidth="1"/>
    <col min="14340" max="14592" width="9.140625" style="359"/>
    <col min="14593" max="14593" width="8.140625" style="359" customWidth="1"/>
    <col min="14594" max="14594" width="41" style="359" customWidth="1"/>
    <col min="14595" max="14595" width="32.85546875" style="359" customWidth="1"/>
    <col min="14596" max="14848" width="9.140625" style="359"/>
    <col min="14849" max="14849" width="8.140625" style="359" customWidth="1"/>
    <col min="14850" max="14850" width="41" style="359" customWidth="1"/>
    <col min="14851" max="14851" width="32.85546875" style="359" customWidth="1"/>
    <col min="14852" max="15104" width="9.140625" style="359"/>
    <col min="15105" max="15105" width="8.140625" style="359" customWidth="1"/>
    <col min="15106" max="15106" width="41" style="359" customWidth="1"/>
    <col min="15107" max="15107" width="32.85546875" style="359" customWidth="1"/>
    <col min="15108" max="15360" width="9.140625" style="359"/>
    <col min="15361" max="15361" width="8.140625" style="359" customWidth="1"/>
    <col min="15362" max="15362" width="41" style="359" customWidth="1"/>
    <col min="15363" max="15363" width="32.85546875" style="359" customWidth="1"/>
    <col min="15364" max="15616" width="9.140625" style="359"/>
    <col min="15617" max="15617" width="8.140625" style="359" customWidth="1"/>
    <col min="15618" max="15618" width="41" style="359" customWidth="1"/>
    <col min="15619" max="15619" width="32.85546875" style="359" customWidth="1"/>
    <col min="15620" max="15872" width="9.140625" style="359"/>
    <col min="15873" max="15873" width="8.140625" style="359" customWidth="1"/>
    <col min="15874" max="15874" width="41" style="359" customWidth="1"/>
    <col min="15875" max="15875" width="32.85546875" style="359" customWidth="1"/>
    <col min="15876" max="16128" width="9.140625" style="359"/>
    <col min="16129" max="16129" width="8.140625" style="359" customWidth="1"/>
    <col min="16130" max="16130" width="41" style="359" customWidth="1"/>
    <col min="16131" max="16131" width="32.85546875" style="359" customWidth="1"/>
    <col min="16132" max="16384" width="9.140625" style="359"/>
  </cols>
  <sheetData>
    <row r="1" spans="1:3" x14ac:dyDescent="0.2">
      <c r="B1" s="84" t="s">
        <v>225</v>
      </c>
      <c r="C1" s="359" t="s">
        <v>1432</v>
      </c>
    </row>
    <row r="2" spans="1:3" x14ac:dyDescent="0.2">
      <c r="B2" s="84" t="s">
        <v>346</v>
      </c>
    </row>
    <row r="3" spans="1:3" x14ac:dyDescent="0.2">
      <c r="B3" s="84"/>
      <c r="C3" s="352" t="s">
        <v>118</v>
      </c>
    </row>
    <row r="4" spans="1:3" x14ac:dyDescent="0.2">
      <c r="A4" s="1016" t="s">
        <v>515</v>
      </c>
      <c r="B4" s="1015"/>
      <c r="C4" s="1015"/>
    </row>
    <row r="5" spans="1:3" ht="15" x14ac:dyDescent="0.2">
      <c r="A5" s="771"/>
      <c r="B5" s="771" t="s">
        <v>457</v>
      </c>
      <c r="C5" s="771" t="s">
        <v>491</v>
      </c>
    </row>
    <row r="6" spans="1:3" ht="15" x14ac:dyDescent="0.2">
      <c r="A6" s="771">
        <v>1</v>
      </c>
      <c r="B6" s="771">
        <v>2</v>
      </c>
      <c r="C6" s="771">
        <v>3</v>
      </c>
    </row>
    <row r="7" spans="1:3" ht="25.5" x14ac:dyDescent="0.2">
      <c r="A7" s="772" t="s">
        <v>462</v>
      </c>
      <c r="B7" s="249" t="s">
        <v>516</v>
      </c>
      <c r="C7" s="773">
        <v>1578534241</v>
      </c>
    </row>
    <row r="8" spans="1:3" ht="25.5" x14ac:dyDescent="0.2">
      <c r="A8" s="772" t="s">
        <v>463</v>
      </c>
      <c r="B8" s="249" t="s">
        <v>517</v>
      </c>
      <c r="C8" s="773">
        <v>1156012802</v>
      </c>
    </row>
    <row r="9" spans="1:3" ht="25.5" x14ac:dyDescent="0.2">
      <c r="A9" s="774" t="s">
        <v>483</v>
      </c>
      <c r="B9" s="775" t="s">
        <v>518</v>
      </c>
      <c r="C9" s="776">
        <v>422521439</v>
      </c>
    </row>
    <row r="10" spans="1:3" ht="25.5" x14ac:dyDescent="0.2">
      <c r="A10" s="772" t="s">
        <v>464</v>
      </c>
      <c r="B10" s="249" t="s">
        <v>519</v>
      </c>
      <c r="C10" s="773">
        <v>1356255232</v>
      </c>
    </row>
    <row r="11" spans="1:3" ht="25.5" x14ac:dyDescent="0.2">
      <c r="A11" s="772" t="s">
        <v>484</v>
      </c>
      <c r="B11" s="249" t="s">
        <v>520</v>
      </c>
      <c r="C11" s="773">
        <v>563725546</v>
      </c>
    </row>
    <row r="12" spans="1:3" ht="25.5" x14ac:dyDescent="0.2">
      <c r="A12" s="774" t="s">
        <v>485</v>
      </c>
      <c r="B12" s="775" t="s">
        <v>521</v>
      </c>
      <c r="C12" s="776">
        <v>792529686</v>
      </c>
    </row>
    <row r="13" spans="1:3" ht="25.5" x14ac:dyDescent="0.2">
      <c r="A13" s="774" t="s">
        <v>486</v>
      </c>
      <c r="B13" s="775" t="s">
        <v>522</v>
      </c>
      <c r="C13" s="776">
        <v>1215051125</v>
      </c>
    </row>
    <row r="14" spans="1:3" x14ac:dyDescent="0.2">
      <c r="A14" s="774" t="s">
        <v>495</v>
      </c>
      <c r="B14" s="775" t="s">
        <v>523</v>
      </c>
      <c r="C14" s="776">
        <v>1215051125</v>
      </c>
    </row>
    <row r="15" spans="1:3" ht="38.25" x14ac:dyDescent="0.2">
      <c r="A15" s="774" t="s">
        <v>496</v>
      </c>
      <c r="B15" s="775" t="s">
        <v>524</v>
      </c>
      <c r="C15" s="776">
        <v>838364957</v>
      </c>
    </row>
    <row r="16" spans="1:3" ht="25.5" x14ac:dyDescent="0.2">
      <c r="A16" s="777" t="s">
        <v>497</v>
      </c>
      <c r="B16" s="778" t="s">
        <v>525</v>
      </c>
      <c r="C16" s="779">
        <v>376686168</v>
      </c>
    </row>
    <row r="22" spans="12:12" x14ac:dyDescent="0.2">
      <c r="L22" s="359" t="s">
        <v>1170</v>
      </c>
    </row>
  </sheetData>
  <mergeCells count="1">
    <mergeCell ref="A4:C4"/>
  </mergeCells>
  <pageMargins left="0.75" right="0.75" top="1" bottom="1" header="0.5" footer="0.5"/>
  <pageSetup scale="9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3"/>
  <sheetViews>
    <sheetView zoomScaleNormal="100" workbookViewId="0">
      <selection activeCell="L2" sqref="L2"/>
    </sheetView>
  </sheetViews>
  <sheetFormatPr defaultColWidth="9.140625" defaultRowHeight="12.75" x14ac:dyDescent="0.2"/>
  <cols>
    <col min="1" max="1" width="4.28515625" style="187" customWidth="1"/>
    <col min="2" max="2" width="46.140625" style="187" customWidth="1"/>
    <col min="3" max="3" width="12.85546875" style="187" customWidth="1"/>
    <col min="4" max="4" width="12" style="187" customWidth="1"/>
    <col min="5" max="5" width="11.85546875" style="187" customWidth="1"/>
    <col min="6" max="6" width="15.7109375" style="187" customWidth="1"/>
    <col min="7" max="7" width="12.85546875" style="187" customWidth="1"/>
    <col min="8" max="8" width="12" style="187" customWidth="1"/>
    <col min="9" max="9" width="11.42578125" style="187" customWidth="1"/>
    <col min="10" max="10" width="11.85546875" style="187" customWidth="1"/>
    <col min="11" max="11" width="15.140625" style="187" customWidth="1"/>
    <col min="12" max="12" width="13" style="187" customWidth="1"/>
    <col min="13" max="13" width="13.5703125" style="187" customWidth="1"/>
    <col min="14" max="14" width="11.85546875" style="187" customWidth="1"/>
    <col min="15" max="15" width="15" style="187" customWidth="1"/>
    <col min="16" max="16" width="16.28515625" style="187" bestFit="1" customWidth="1"/>
    <col min="17" max="17" width="14.140625" style="187" bestFit="1" customWidth="1"/>
    <col min="18" max="16384" width="9.140625" style="187"/>
  </cols>
  <sheetData>
    <row r="1" spans="1:17" x14ac:dyDescent="0.2">
      <c r="B1" s="911"/>
      <c r="C1" s="912" t="s">
        <v>0</v>
      </c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</row>
    <row r="2" spans="1:17" x14ac:dyDescent="0.2">
      <c r="B2" s="911"/>
      <c r="C2" s="913" t="s">
        <v>391</v>
      </c>
      <c r="D2" s="913"/>
      <c r="E2" s="913"/>
      <c r="F2" s="911"/>
      <c r="G2" s="911"/>
      <c r="H2" s="911"/>
      <c r="I2" s="911"/>
      <c r="J2" s="911"/>
      <c r="K2" s="911"/>
      <c r="L2" s="914" t="s">
        <v>1433</v>
      </c>
      <c r="M2" s="911"/>
      <c r="N2" s="911"/>
      <c r="O2" s="911"/>
      <c r="P2" s="911"/>
    </row>
    <row r="3" spans="1:17" x14ac:dyDescent="0.2">
      <c r="B3" s="911"/>
      <c r="C3" s="911"/>
      <c r="D3" s="915" t="s">
        <v>1171</v>
      </c>
      <c r="E3" s="913"/>
      <c r="F3" s="911"/>
      <c r="G3" s="911"/>
      <c r="H3" s="911"/>
      <c r="I3" s="911"/>
      <c r="J3" s="911"/>
      <c r="K3" s="914"/>
      <c r="L3" s="911"/>
      <c r="M3" s="911"/>
      <c r="N3" s="911"/>
      <c r="O3" s="911"/>
      <c r="P3" s="911"/>
    </row>
    <row r="4" spans="1:17" x14ac:dyDescent="0.2"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 t="s">
        <v>118</v>
      </c>
      <c r="M4" s="911"/>
      <c r="N4" s="911"/>
      <c r="O4" s="911"/>
      <c r="P4" s="911"/>
    </row>
    <row r="5" spans="1:17" s="188" customFormat="1" ht="12" x14ac:dyDescent="0.2">
      <c r="B5" s="188" t="s">
        <v>104</v>
      </c>
      <c r="C5" s="188" t="s">
        <v>105</v>
      </c>
      <c r="D5" s="188" t="s">
        <v>106</v>
      </c>
      <c r="E5" s="188" t="s">
        <v>107</v>
      </c>
      <c r="F5" s="188" t="s">
        <v>108</v>
      </c>
      <c r="H5" s="188" t="s">
        <v>109</v>
      </c>
      <c r="I5" s="188" t="s">
        <v>110</v>
      </c>
      <c r="J5" s="188" t="s">
        <v>136</v>
      </c>
      <c r="K5" s="188" t="s">
        <v>137</v>
      </c>
      <c r="L5" s="188" t="s">
        <v>392</v>
      </c>
      <c r="M5" s="188" t="s">
        <v>393</v>
      </c>
      <c r="N5" s="188" t="s">
        <v>394</v>
      </c>
      <c r="O5" s="188" t="s">
        <v>395</v>
      </c>
    </row>
    <row r="6" spans="1:17" s="188" customFormat="1" ht="36.75" thickBot="1" x14ac:dyDescent="0.25">
      <c r="A6" s="189">
        <v>1</v>
      </c>
      <c r="B6" s="289"/>
      <c r="C6" s="290" t="s">
        <v>396</v>
      </c>
      <c r="D6" s="290" t="s">
        <v>397</v>
      </c>
      <c r="E6" s="290" t="s">
        <v>398</v>
      </c>
      <c r="F6" s="291" t="s">
        <v>399</v>
      </c>
      <c r="G6" s="292" t="s">
        <v>400</v>
      </c>
      <c r="H6" s="293" t="s">
        <v>401</v>
      </c>
      <c r="I6" s="294" t="s">
        <v>402</v>
      </c>
      <c r="J6" s="294" t="s">
        <v>403</v>
      </c>
      <c r="K6" s="290" t="s">
        <v>404</v>
      </c>
      <c r="L6" s="290" t="s">
        <v>299</v>
      </c>
      <c r="M6" s="290" t="s">
        <v>1237</v>
      </c>
      <c r="N6" s="294" t="s">
        <v>405</v>
      </c>
      <c r="O6" s="290" t="s">
        <v>38</v>
      </c>
      <c r="P6" s="411"/>
    </row>
    <row r="7" spans="1:17" s="188" customFormat="1" thickBot="1" x14ac:dyDescent="0.25">
      <c r="A7" s="189">
        <v>2</v>
      </c>
      <c r="B7" s="190" t="s">
        <v>348</v>
      </c>
      <c r="C7" s="295">
        <f t="shared" ref="C7:C68" si="0">SUM(D7:F7)</f>
        <v>13349799</v>
      </c>
      <c r="D7" s="295">
        <f t="shared" ref="D7:N7" si="1">SUM(D8:D13)</f>
        <v>7690000</v>
      </c>
      <c r="E7" s="295">
        <f t="shared" si="1"/>
        <v>999700</v>
      </c>
      <c r="F7" s="296">
        <f t="shared" si="1"/>
        <v>4660099</v>
      </c>
      <c r="G7" s="297">
        <f t="shared" si="1"/>
        <v>0</v>
      </c>
      <c r="H7" s="298">
        <f t="shared" si="1"/>
        <v>0</v>
      </c>
      <c r="I7" s="295">
        <f t="shared" si="1"/>
        <v>0</v>
      </c>
      <c r="J7" s="295">
        <f t="shared" si="1"/>
        <v>0</v>
      </c>
      <c r="K7" s="295">
        <f t="shared" si="1"/>
        <v>0</v>
      </c>
      <c r="L7" s="295">
        <f t="shared" si="1"/>
        <v>1200000</v>
      </c>
      <c r="M7" s="295">
        <f t="shared" si="1"/>
        <v>0</v>
      </c>
      <c r="N7" s="295">
        <f t="shared" si="1"/>
        <v>0</v>
      </c>
      <c r="O7" s="299">
        <f t="shared" ref="O7:O46" si="2">SUM(C7)+SUM(H7:N7)</f>
        <v>14549799</v>
      </c>
      <c r="P7" s="411">
        <v>14549799</v>
      </c>
      <c r="Q7" s="191">
        <v>0</v>
      </c>
    </row>
    <row r="8" spans="1:17" s="193" customFormat="1" ht="12" x14ac:dyDescent="0.2">
      <c r="A8" s="189">
        <v>3</v>
      </c>
      <c r="B8" s="192" t="s">
        <v>1277</v>
      </c>
      <c r="C8" s="300">
        <f t="shared" si="0"/>
        <v>8689700</v>
      </c>
      <c r="D8" s="301">
        <v>7690000</v>
      </c>
      <c r="E8" s="301">
        <v>999700</v>
      </c>
      <c r="F8" s="302"/>
      <c r="G8" s="303"/>
      <c r="H8" s="304"/>
      <c r="I8" s="305"/>
      <c r="J8" s="305"/>
      <c r="K8" s="305"/>
      <c r="L8" s="301"/>
      <c r="M8" s="305"/>
      <c r="N8" s="305"/>
      <c r="O8" s="306">
        <f t="shared" si="2"/>
        <v>8689700</v>
      </c>
      <c r="P8" s="905">
        <f>P7-Q7</f>
        <v>14549799</v>
      </c>
      <c r="Q8" s="417">
        <f>P8-O7</f>
        <v>0</v>
      </c>
    </row>
    <row r="9" spans="1:17" s="193" customFormat="1" ht="12" x14ac:dyDescent="0.2">
      <c r="A9" s="189">
        <v>4</v>
      </c>
      <c r="B9" s="192" t="s">
        <v>1278</v>
      </c>
      <c r="C9" s="300">
        <f t="shared" si="0"/>
        <v>0</v>
      </c>
      <c r="D9" s="301"/>
      <c r="E9" s="301"/>
      <c r="F9" s="302"/>
      <c r="G9" s="303"/>
      <c r="H9" s="304"/>
      <c r="I9" s="305"/>
      <c r="J9" s="305"/>
      <c r="K9" s="305"/>
      <c r="L9" s="301">
        <v>1200000</v>
      </c>
      <c r="M9" s="305"/>
      <c r="N9" s="305"/>
      <c r="O9" s="306">
        <f t="shared" si="2"/>
        <v>1200000</v>
      </c>
      <c r="P9" s="905"/>
    </row>
    <row r="10" spans="1:17" s="193" customFormat="1" ht="12" x14ac:dyDescent="0.2">
      <c r="A10" s="189">
        <v>5</v>
      </c>
      <c r="B10" s="192" t="s">
        <v>1329</v>
      </c>
      <c r="C10" s="300">
        <f t="shared" si="0"/>
        <v>2757082</v>
      </c>
      <c r="D10" s="307"/>
      <c r="E10" s="307"/>
      <c r="F10" s="302">
        <v>2757082</v>
      </c>
      <c r="G10" s="303"/>
      <c r="H10" s="304"/>
      <c r="I10" s="305"/>
      <c r="J10" s="305"/>
      <c r="K10" s="305"/>
      <c r="L10" s="301"/>
      <c r="M10" s="305"/>
      <c r="N10" s="305"/>
      <c r="O10" s="306">
        <f t="shared" si="2"/>
        <v>2757082</v>
      </c>
      <c r="P10" s="905"/>
    </row>
    <row r="11" spans="1:17" s="193" customFormat="1" ht="12" x14ac:dyDescent="0.2">
      <c r="A11" s="189">
        <v>6</v>
      </c>
      <c r="B11" s="192" t="s">
        <v>1285</v>
      </c>
      <c r="C11" s="300">
        <f t="shared" si="0"/>
        <v>753017</v>
      </c>
      <c r="D11" s="301"/>
      <c r="E11" s="301"/>
      <c r="F11" s="302">
        <v>753017</v>
      </c>
      <c r="G11" s="303"/>
      <c r="H11" s="304"/>
      <c r="I11" s="305"/>
      <c r="J11" s="305"/>
      <c r="K11" s="305"/>
      <c r="L11" s="301"/>
      <c r="M11" s="305"/>
      <c r="N11" s="305"/>
      <c r="O11" s="306">
        <f t="shared" si="2"/>
        <v>753017</v>
      </c>
      <c r="P11" s="905"/>
    </row>
    <row r="12" spans="1:17" s="193" customFormat="1" ht="12" x14ac:dyDescent="0.2">
      <c r="A12" s="189">
        <v>7</v>
      </c>
      <c r="B12" s="192" t="s">
        <v>1328</v>
      </c>
      <c r="C12" s="300">
        <f t="shared" si="0"/>
        <v>450000</v>
      </c>
      <c r="D12" s="301"/>
      <c r="E12" s="301"/>
      <c r="F12" s="302">
        <v>450000</v>
      </c>
      <c r="G12" s="303"/>
      <c r="H12" s="304"/>
      <c r="I12" s="305"/>
      <c r="J12" s="305"/>
      <c r="K12" s="305"/>
      <c r="L12" s="301"/>
      <c r="M12" s="305"/>
      <c r="N12" s="305"/>
      <c r="O12" s="306">
        <f t="shared" si="2"/>
        <v>450000</v>
      </c>
      <c r="P12" s="905"/>
    </row>
    <row r="13" spans="1:17" s="188" customFormat="1" thickBot="1" x14ac:dyDescent="0.25">
      <c r="A13" s="189">
        <v>8</v>
      </c>
      <c r="B13" s="194" t="s">
        <v>1302</v>
      </c>
      <c r="C13" s="300">
        <f t="shared" si="0"/>
        <v>700000</v>
      </c>
      <c r="D13" s="300"/>
      <c r="E13" s="307"/>
      <c r="F13" s="308">
        <v>700000</v>
      </c>
      <c r="G13" s="309"/>
      <c r="H13" s="310"/>
      <c r="I13" s="300"/>
      <c r="J13" s="300"/>
      <c r="K13" s="300"/>
      <c r="L13" s="300"/>
      <c r="M13" s="300"/>
      <c r="N13" s="300"/>
      <c r="O13" s="306">
        <f t="shared" si="2"/>
        <v>700000</v>
      </c>
      <c r="P13" s="411"/>
    </row>
    <row r="14" spans="1:17" s="188" customFormat="1" thickBot="1" x14ac:dyDescent="0.25">
      <c r="A14" s="189">
        <v>9</v>
      </c>
      <c r="B14" s="190" t="s">
        <v>406</v>
      </c>
      <c r="C14" s="295">
        <f t="shared" si="0"/>
        <v>7600973</v>
      </c>
      <c r="D14" s="295">
        <f t="shared" ref="D14:N14" si="3">SUM(D15:D24)</f>
        <v>2760000</v>
      </c>
      <c r="E14" s="295">
        <f t="shared" si="3"/>
        <v>358800</v>
      </c>
      <c r="F14" s="296">
        <f t="shared" si="3"/>
        <v>4482173</v>
      </c>
      <c r="G14" s="297">
        <f t="shared" si="3"/>
        <v>0</v>
      </c>
      <c r="H14" s="298">
        <f t="shared" si="3"/>
        <v>0</v>
      </c>
      <c r="I14" s="295">
        <f t="shared" si="3"/>
        <v>0</v>
      </c>
      <c r="J14" s="295">
        <f t="shared" si="3"/>
        <v>0</v>
      </c>
      <c r="K14" s="295">
        <f t="shared" si="3"/>
        <v>0</v>
      </c>
      <c r="L14" s="295">
        <f t="shared" si="3"/>
        <v>428406</v>
      </c>
      <c r="M14" s="295">
        <f t="shared" si="3"/>
        <v>0</v>
      </c>
      <c r="N14" s="295">
        <f t="shared" si="3"/>
        <v>0</v>
      </c>
      <c r="O14" s="299">
        <f t="shared" si="2"/>
        <v>8029379</v>
      </c>
      <c r="P14" s="411">
        <v>9420952</v>
      </c>
      <c r="Q14" s="191">
        <v>1391573</v>
      </c>
    </row>
    <row r="15" spans="1:17" s="193" customFormat="1" ht="12" x14ac:dyDescent="0.2">
      <c r="A15" s="189">
        <v>10</v>
      </c>
      <c r="B15" s="192" t="s">
        <v>1286</v>
      </c>
      <c r="C15" s="300">
        <f t="shared" si="0"/>
        <v>3118800</v>
      </c>
      <c r="D15" s="301">
        <v>2760000</v>
      </c>
      <c r="E15" s="301">
        <v>358800</v>
      </c>
      <c r="F15" s="302"/>
      <c r="G15" s="303"/>
      <c r="H15" s="311"/>
      <c r="I15" s="301"/>
      <c r="J15" s="301"/>
      <c r="K15" s="301"/>
      <c r="L15" s="301"/>
      <c r="M15" s="305"/>
      <c r="N15" s="305"/>
      <c r="O15" s="306">
        <f t="shared" si="2"/>
        <v>3118800</v>
      </c>
      <c r="P15" s="905">
        <f>P14-Q14</f>
        <v>8029379</v>
      </c>
      <c r="Q15" s="417">
        <f>P15-O14</f>
        <v>0</v>
      </c>
    </row>
    <row r="16" spans="1:17" s="193" customFormat="1" ht="12" x14ac:dyDescent="0.2">
      <c r="A16" s="189">
        <v>11</v>
      </c>
      <c r="B16" s="192" t="s">
        <v>1294</v>
      </c>
      <c r="C16" s="300">
        <f t="shared" si="0"/>
        <v>25400</v>
      </c>
      <c r="D16" s="301"/>
      <c r="E16" s="301"/>
      <c r="F16" s="302">
        <v>25400</v>
      </c>
      <c r="G16" s="303"/>
      <c r="H16" s="311"/>
      <c r="I16" s="301"/>
      <c r="J16" s="301"/>
      <c r="K16" s="301"/>
      <c r="L16" s="301"/>
      <c r="M16" s="305"/>
      <c r="N16" s="305"/>
      <c r="O16" s="306">
        <f t="shared" si="2"/>
        <v>25400</v>
      </c>
    </row>
    <row r="17" spans="1:17" s="193" customFormat="1" ht="12" x14ac:dyDescent="0.2">
      <c r="A17" s="189">
        <v>12</v>
      </c>
      <c r="B17" s="192" t="s">
        <v>1295</v>
      </c>
      <c r="C17" s="300">
        <f t="shared" si="0"/>
        <v>127000</v>
      </c>
      <c r="D17" s="301"/>
      <c r="E17" s="301"/>
      <c r="F17" s="302">
        <v>127000</v>
      </c>
      <c r="G17" s="303"/>
      <c r="H17" s="311"/>
      <c r="I17" s="301"/>
      <c r="J17" s="301"/>
      <c r="K17" s="301"/>
      <c r="L17" s="301"/>
      <c r="M17" s="305"/>
      <c r="N17" s="305"/>
      <c r="O17" s="306">
        <f t="shared" si="2"/>
        <v>127000</v>
      </c>
    </row>
    <row r="18" spans="1:17" s="193" customFormat="1" ht="12" x14ac:dyDescent="0.2">
      <c r="A18" s="189">
        <v>13</v>
      </c>
      <c r="B18" s="192" t="s">
        <v>1296</v>
      </c>
      <c r="C18" s="300">
        <f t="shared" ref="C18:C22" si="4">SUM(D18:F18)</f>
        <v>15240</v>
      </c>
      <c r="D18" s="301"/>
      <c r="E18" s="301"/>
      <c r="F18" s="302">
        <v>15240</v>
      </c>
      <c r="G18" s="303"/>
      <c r="H18" s="311"/>
      <c r="I18" s="301"/>
      <c r="J18" s="301"/>
      <c r="K18" s="301"/>
      <c r="L18" s="301"/>
      <c r="M18" s="305"/>
      <c r="N18" s="305"/>
      <c r="O18" s="306">
        <f t="shared" ref="O18:O22" si="5">SUM(C18)+SUM(H18:N18)</f>
        <v>15240</v>
      </c>
    </row>
    <row r="19" spans="1:17" s="193" customFormat="1" ht="12" x14ac:dyDescent="0.2">
      <c r="A19" s="189">
        <v>14</v>
      </c>
      <c r="B19" s="192" t="s">
        <v>1297</v>
      </c>
      <c r="C19" s="300">
        <f t="shared" si="4"/>
        <v>50800</v>
      </c>
      <c r="D19" s="301"/>
      <c r="E19" s="301"/>
      <c r="F19" s="302">
        <v>50800</v>
      </c>
      <c r="G19" s="303"/>
      <c r="H19" s="311"/>
      <c r="I19" s="301"/>
      <c r="J19" s="301"/>
      <c r="K19" s="301"/>
      <c r="L19" s="301"/>
      <c r="M19" s="305"/>
      <c r="N19" s="305"/>
      <c r="O19" s="306">
        <f t="shared" si="5"/>
        <v>50800</v>
      </c>
    </row>
    <row r="20" spans="1:17" s="193" customFormat="1" ht="12" x14ac:dyDescent="0.2">
      <c r="A20" s="189">
        <v>15</v>
      </c>
      <c r="B20" s="192" t="s">
        <v>1285</v>
      </c>
      <c r="C20" s="300">
        <f t="shared" si="4"/>
        <v>3038183</v>
      </c>
      <c r="D20" s="301"/>
      <c r="E20" s="301"/>
      <c r="F20" s="302">
        <v>3038183</v>
      </c>
      <c r="G20" s="303"/>
      <c r="H20" s="311"/>
      <c r="I20" s="301"/>
      <c r="J20" s="301"/>
      <c r="K20" s="301"/>
      <c r="L20" s="301"/>
      <c r="M20" s="305"/>
      <c r="N20" s="305"/>
      <c r="O20" s="306">
        <f t="shared" si="5"/>
        <v>3038183</v>
      </c>
    </row>
    <row r="21" spans="1:17" s="193" customFormat="1" ht="12" x14ac:dyDescent="0.2">
      <c r="A21" s="189">
        <v>16</v>
      </c>
      <c r="B21" s="192" t="s">
        <v>1298</v>
      </c>
      <c r="C21" s="300">
        <f t="shared" si="4"/>
        <v>635000</v>
      </c>
      <c r="D21" s="301"/>
      <c r="E21" s="301"/>
      <c r="F21" s="302">
        <v>635000</v>
      </c>
      <c r="G21" s="303"/>
      <c r="H21" s="311"/>
      <c r="I21" s="301"/>
      <c r="J21" s="301"/>
      <c r="K21" s="301"/>
      <c r="L21" s="301"/>
      <c r="M21" s="305"/>
      <c r="N21" s="305"/>
      <c r="O21" s="306">
        <f t="shared" si="5"/>
        <v>635000</v>
      </c>
    </row>
    <row r="22" spans="1:17" s="193" customFormat="1" ht="12" x14ac:dyDescent="0.2">
      <c r="A22" s="189">
        <v>17</v>
      </c>
      <c r="B22" s="192" t="s">
        <v>1299</v>
      </c>
      <c r="C22" s="300">
        <f t="shared" si="4"/>
        <v>527050</v>
      </c>
      <c r="D22" s="301"/>
      <c r="E22" s="301"/>
      <c r="F22" s="302">
        <v>527050</v>
      </c>
      <c r="G22" s="303"/>
      <c r="H22" s="311"/>
      <c r="I22" s="301"/>
      <c r="J22" s="301"/>
      <c r="K22" s="301"/>
      <c r="L22" s="301"/>
      <c r="M22" s="305"/>
      <c r="N22" s="305"/>
      <c r="O22" s="306">
        <f t="shared" si="5"/>
        <v>527050</v>
      </c>
    </row>
    <row r="23" spans="1:17" s="193" customFormat="1" ht="12" x14ac:dyDescent="0.2">
      <c r="A23" s="189">
        <v>18</v>
      </c>
      <c r="B23" s="192" t="s">
        <v>1300</v>
      </c>
      <c r="C23" s="300">
        <f t="shared" si="0"/>
        <v>63500</v>
      </c>
      <c r="D23" s="301"/>
      <c r="E23" s="301"/>
      <c r="F23" s="302">
        <v>63500</v>
      </c>
      <c r="G23" s="303"/>
      <c r="H23" s="311"/>
      <c r="I23" s="301"/>
      <c r="J23" s="301"/>
      <c r="K23" s="301"/>
      <c r="L23" s="301"/>
      <c r="M23" s="305"/>
      <c r="N23" s="305"/>
      <c r="O23" s="306">
        <f t="shared" si="2"/>
        <v>63500</v>
      </c>
    </row>
    <row r="24" spans="1:17" s="193" customFormat="1" thickBot="1" x14ac:dyDescent="0.25">
      <c r="A24" s="189">
        <v>19</v>
      </c>
      <c r="B24" s="192" t="s">
        <v>1301</v>
      </c>
      <c r="C24" s="300">
        <f t="shared" si="0"/>
        <v>0</v>
      </c>
      <c r="D24" s="301"/>
      <c r="E24" s="301"/>
      <c r="F24" s="302"/>
      <c r="G24" s="303"/>
      <c r="H24" s="311"/>
      <c r="I24" s="301"/>
      <c r="J24" s="301"/>
      <c r="K24" s="301"/>
      <c r="L24" s="301">
        <v>428406</v>
      </c>
      <c r="M24" s="305"/>
      <c r="N24" s="305"/>
      <c r="O24" s="306">
        <f t="shared" si="2"/>
        <v>428406</v>
      </c>
    </row>
    <row r="25" spans="1:17" s="188" customFormat="1" ht="12" x14ac:dyDescent="0.2">
      <c r="A25" s="189">
        <v>20</v>
      </c>
      <c r="B25" s="196" t="s">
        <v>407</v>
      </c>
      <c r="C25" s="313">
        <f t="shared" si="0"/>
        <v>23601021</v>
      </c>
      <c r="D25" s="313">
        <f t="shared" ref="D25:N25" si="6">SUM(D26:D46)</f>
        <v>7100000</v>
      </c>
      <c r="E25" s="313">
        <f t="shared" si="6"/>
        <v>1119392</v>
      </c>
      <c r="F25" s="314">
        <f t="shared" si="6"/>
        <v>15381629</v>
      </c>
      <c r="G25" s="315">
        <f t="shared" si="6"/>
        <v>0</v>
      </c>
      <c r="H25" s="316">
        <f t="shared" si="6"/>
        <v>0</v>
      </c>
      <c r="I25" s="313">
        <f t="shared" si="6"/>
        <v>0</v>
      </c>
      <c r="J25" s="313">
        <f t="shared" si="6"/>
        <v>0</v>
      </c>
      <c r="K25" s="313">
        <f t="shared" si="6"/>
        <v>0</v>
      </c>
      <c r="L25" s="313">
        <f t="shared" si="6"/>
        <v>400000</v>
      </c>
      <c r="M25" s="313">
        <f t="shared" si="6"/>
        <v>0</v>
      </c>
      <c r="N25" s="313">
        <f t="shared" si="6"/>
        <v>0</v>
      </c>
      <c r="O25" s="317">
        <f t="shared" si="2"/>
        <v>24001021</v>
      </c>
      <c r="P25" s="411">
        <v>24001021</v>
      </c>
      <c r="Q25" s="191"/>
    </row>
    <row r="26" spans="1:17" s="193" customFormat="1" ht="12" x14ac:dyDescent="0.2">
      <c r="A26" s="189">
        <v>21</v>
      </c>
      <c r="B26" s="916" t="s">
        <v>1259</v>
      </c>
      <c r="C26" s="901">
        <f>SUM(D26:H26)</f>
        <v>6915600</v>
      </c>
      <c r="D26" s="901">
        <v>6120000</v>
      </c>
      <c r="E26" s="901">
        <v>795600</v>
      </c>
      <c r="F26" s="917"/>
      <c r="G26" s="318"/>
      <c r="H26" s="304"/>
      <c r="I26" s="305"/>
      <c r="J26" s="305"/>
      <c r="K26" s="305"/>
      <c r="L26" s="305"/>
      <c r="M26" s="305"/>
      <c r="N26" s="305"/>
      <c r="O26" s="907">
        <f t="shared" si="2"/>
        <v>6915600</v>
      </c>
      <c r="P26" s="195">
        <f>P25-Q25</f>
        <v>24001021</v>
      </c>
      <c r="Q26" s="195">
        <f>P26-O25</f>
        <v>0</v>
      </c>
    </row>
    <row r="27" spans="1:17" s="193" customFormat="1" ht="12" x14ac:dyDescent="0.2">
      <c r="A27" s="189">
        <v>22</v>
      </c>
      <c r="B27" s="227" t="s">
        <v>1311</v>
      </c>
      <c r="C27" s="902">
        <f t="shared" ref="C27:C30" si="7">SUM(D27:H27)</f>
        <v>1303792</v>
      </c>
      <c r="D27" s="902">
        <v>980000</v>
      </c>
      <c r="E27" s="902">
        <v>323792</v>
      </c>
      <c r="F27" s="918"/>
      <c r="G27" s="318"/>
      <c r="H27" s="304"/>
      <c r="I27" s="305"/>
      <c r="J27" s="305"/>
      <c r="K27" s="305"/>
      <c r="L27" s="305"/>
      <c r="M27" s="305"/>
      <c r="N27" s="305"/>
      <c r="O27" s="319">
        <f t="shared" si="2"/>
        <v>1303792</v>
      </c>
      <c r="P27" s="195"/>
      <c r="Q27" s="195"/>
    </row>
    <row r="28" spans="1:17" s="193" customFormat="1" ht="12" x14ac:dyDescent="0.2">
      <c r="A28" s="189">
        <v>23</v>
      </c>
      <c r="B28" s="227" t="s">
        <v>1321</v>
      </c>
      <c r="C28" s="902">
        <f t="shared" si="7"/>
        <v>50000</v>
      </c>
      <c r="D28" s="902"/>
      <c r="E28" s="902"/>
      <c r="F28" s="919">
        <v>50000</v>
      </c>
      <c r="G28" s="318"/>
      <c r="H28" s="304"/>
      <c r="I28" s="305"/>
      <c r="J28" s="305"/>
      <c r="K28" s="305"/>
      <c r="L28" s="305"/>
      <c r="M28" s="305"/>
      <c r="N28" s="305"/>
      <c r="O28" s="319">
        <f t="shared" si="2"/>
        <v>50000</v>
      </c>
      <c r="P28" s="195"/>
      <c r="Q28" s="195"/>
    </row>
    <row r="29" spans="1:17" s="193" customFormat="1" ht="12" x14ac:dyDescent="0.2">
      <c r="A29" s="189">
        <v>24</v>
      </c>
      <c r="B29" s="920" t="s">
        <v>1260</v>
      </c>
      <c r="C29" s="902">
        <f t="shared" si="7"/>
        <v>50000</v>
      </c>
      <c r="D29" s="902"/>
      <c r="E29" s="902"/>
      <c r="F29" s="903">
        <v>50000</v>
      </c>
      <c r="G29" s="303"/>
      <c r="H29" s="304"/>
      <c r="I29" s="305"/>
      <c r="J29" s="305"/>
      <c r="K29" s="305"/>
      <c r="L29" s="301"/>
      <c r="M29" s="305"/>
      <c r="N29" s="305"/>
      <c r="O29" s="319">
        <f t="shared" si="2"/>
        <v>50000</v>
      </c>
    </row>
    <row r="30" spans="1:17" s="193" customFormat="1" ht="12" x14ac:dyDescent="0.2">
      <c r="A30" s="189">
        <v>25</v>
      </c>
      <c r="B30" s="920" t="s">
        <v>1322</v>
      </c>
      <c r="C30" s="902">
        <f t="shared" si="7"/>
        <v>250000</v>
      </c>
      <c r="D30" s="902"/>
      <c r="E30" s="902"/>
      <c r="F30" s="903">
        <v>250000</v>
      </c>
      <c r="G30" s="303"/>
      <c r="H30" s="304"/>
      <c r="I30" s="305"/>
      <c r="J30" s="305"/>
      <c r="K30" s="305"/>
      <c r="L30" s="301"/>
      <c r="M30" s="305"/>
      <c r="N30" s="305"/>
      <c r="O30" s="319">
        <f t="shared" si="2"/>
        <v>250000</v>
      </c>
    </row>
    <row r="31" spans="1:17" s="193" customFormat="1" ht="12" x14ac:dyDescent="0.2">
      <c r="A31" s="189">
        <v>26</v>
      </c>
      <c r="B31" s="920" t="s">
        <v>1261</v>
      </c>
      <c r="C31" s="902">
        <f t="shared" ref="C31:C46" si="8">SUM(D31:H31)</f>
        <v>700000</v>
      </c>
      <c r="D31" s="902"/>
      <c r="E31" s="902"/>
      <c r="F31" s="903">
        <v>700000</v>
      </c>
      <c r="G31" s="303"/>
      <c r="H31" s="304"/>
      <c r="I31" s="305"/>
      <c r="J31" s="305"/>
      <c r="K31" s="305"/>
      <c r="L31" s="301"/>
      <c r="M31" s="305"/>
      <c r="N31" s="305"/>
      <c r="O31" s="319">
        <f t="shared" si="2"/>
        <v>700000</v>
      </c>
    </row>
    <row r="32" spans="1:17" s="193" customFormat="1" ht="12" x14ac:dyDescent="0.2">
      <c r="A32" s="189">
        <v>27</v>
      </c>
      <c r="B32" s="920" t="s">
        <v>1262</v>
      </c>
      <c r="C32" s="902">
        <f t="shared" si="8"/>
        <v>699900</v>
      </c>
      <c r="D32" s="902"/>
      <c r="E32" s="902"/>
      <c r="F32" s="903">
        <v>699900</v>
      </c>
      <c r="G32" s="303"/>
      <c r="H32" s="304"/>
      <c r="I32" s="305"/>
      <c r="J32" s="305"/>
      <c r="K32" s="305"/>
      <c r="L32" s="301"/>
      <c r="M32" s="305"/>
      <c r="N32" s="305"/>
      <c r="O32" s="319">
        <f t="shared" si="2"/>
        <v>699900</v>
      </c>
    </row>
    <row r="33" spans="1:17" s="193" customFormat="1" ht="12" x14ac:dyDescent="0.2">
      <c r="A33" s="189">
        <v>28</v>
      </c>
      <c r="B33" s="920" t="s">
        <v>1271</v>
      </c>
      <c r="C33" s="902">
        <f>SUM(D33:H33)</f>
        <v>485000</v>
      </c>
      <c r="D33" s="902"/>
      <c r="E33" s="902"/>
      <c r="F33" s="903">
        <v>485000</v>
      </c>
      <c r="G33" s="303"/>
      <c r="H33" s="304"/>
      <c r="I33" s="305"/>
      <c r="J33" s="305"/>
      <c r="K33" s="305"/>
      <c r="L33" s="301"/>
      <c r="M33" s="305"/>
      <c r="N33" s="305"/>
      <c r="O33" s="319">
        <f>SUM(C33)+SUM(H33:N33)</f>
        <v>485000</v>
      </c>
    </row>
    <row r="34" spans="1:17" s="193" customFormat="1" ht="12" x14ac:dyDescent="0.2">
      <c r="A34" s="189">
        <v>29</v>
      </c>
      <c r="B34" s="920" t="s">
        <v>1263</v>
      </c>
      <c r="C34" s="902">
        <f t="shared" si="8"/>
        <v>2443888</v>
      </c>
      <c r="D34" s="902"/>
      <c r="E34" s="902"/>
      <c r="F34" s="903">
        <v>2443888</v>
      </c>
      <c r="G34" s="303"/>
      <c r="H34" s="304"/>
      <c r="I34" s="305"/>
      <c r="J34" s="305"/>
      <c r="K34" s="305"/>
      <c r="L34" s="301"/>
      <c r="M34" s="305"/>
      <c r="N34" s="305"/>
      <c r="O34" s="319">
        <f t="shared" si="2"/>
        <v>2443888</v>
      </c>
    </row>
    <row r="35" spans="1:17" s="193" customFormat="1" ht="12" x14ac:dyDescent="0.2">
      <c r="A35" s="189">
        <v>30</v>
      </c>
      <c r="B35" s="920" t="s">
        <v>1264</v>
      </c>
      <c r="C35" s="902">
        <f t="shared" si="8"/>
        <v>5798960</v>
      </c>
      <c r="D35" s="902"/>
      <c r="E35" s="902"/>
      <c r="F35" s="903">
        <v>5798960</v>
      </c>
      <c r="G35" s="303"/>
      <c r="H35" s="304"/>
      <c r="I35" s="305"/>
      <c r="J35" s="305"/>
      <c r="K35" s="305"/>
      <c r="L35" s="301"/>
      <c r="M35" s="305"/>
      <c r="N35" s="305"/>
      <c r="O35" s="319">
        <f t="shared" si="2"/>
        <v>5798960</v>
      </c>
    </row>
    <row r="36" spans="1:17" s="193" customFormat="1" ht="12" x14ac:dyDescent="0.2">
      <c r="A36" s="189">
        <v>31</v>
      </c>
      <c r="B36" s="920" t="s">
        <v>1265</v>
      </c>
      <c r="C36" s="902">
        <f t="shared" si="8"/>
        <v>381000</v>
      </c>
      <c r="D36" s="902"/>
      <c r="E36" s="902"/>
      <c r="F36" s="903">
        <v>381000</v>
      </c>
      <c r="G36" s="303"/>
      <c r="H36" s="304"/>
      <c r="I36" s="305"/>
      <c r="J36" s="305"/>
      <c r="K36" s="305"/>
      <c r="L36" s="301"/>
      <c r="M36" s="305"/>
      <c r="N36" s="305"/>
      <c r="O36" s="319">
        <f t="shared" si="2"/>
        <v>381000</v>
      </c>
    </row>
    <row r="37" spans="1:17" s="193" customFormat="1" ht="12" x14ac:dyDescent="0.2">
      <c r="A37" s="189">
        <v>32</v>
      </c>
      <c r="B37" s="920" t="s">
        <v>1266</v>
      </c>
      <c r="C37" s="902">
        <f t="shared" si="8"/>
        <v>530161</v>
      </c>
      <c r="D37" s="902"/>
      <c r="E37" s="902"/>
      <c r="F37" s="903">
        <v>530161</v>
      </c>
      <c r="G37" s="303"/>
      <c r="H37" s="304"/>
      <c r="I37" s="305"/>
      <c r="J37" s="305"/>
      <c r="K37" s="305"/>
      <c r="L37" s="301"/>
      <c r="M37" s="305"/>
      <c r="N37" s="305"/>
      <c r="O37" s="319">
        <f t="shared" si="2"/>
        <v>530161</v>
      </c>
    </row>
    <row r="38" spans="1:17" s="193" customFormat="1" ht="12" x14ac:dyDescent="0.2">
      <c r="A38" s="189">
        <v>33</v>
      </c>
      <c r="B38" s="920" t="s">
        <v>1267</v>
      </c>
      <c r="C38" s="902">
        <f t="shared" si="8"/>
        <v>90000</v>
      </c>
      <c r="D38" s="902"/>
      <c r="E38" s="902"/>
      <c r="F38" s="903">
        <v>90000</v>
      </c>
      <c r="G38" s="303"/>
      <c r="H38" s="304"/>
      <c r="I38" s="305"/>
      <c r="J38" s="305"/>
      <c r="K38" s="305"/>
      <c r="L38" s="301"/>
      <c r="M38" s="305"/>
      <c r="N38" s="305"/>
      <c r="O38" s="319">
        <f t="shared" si="2"/>
        <v>90000</v>
      </c>
    </row>
    <row r="39" spans="1:17" s="193" customFormat="1" ht="12" x14ac:dyDescent="0.2">
      <c r="A39" s="189">
        <v>34</v>
      </c>
      <c r="B39" s="920" t="s">
        <v>1308</v>
      </c>
      <c r="C39" s="902">
        <f t="shared" si="8"/>
        <v>502720</v>
      </c>
      <c r="D39" s="902"/>
      <c r="E39" s="902"/>
      <c r="F39" s="903">
        <v>502720</v>
      </c>
      <c r="G39" s="303"/>
      <c r="H39" s="304"/>
      <c r="I39" s="305"/>
      <c r="J39" s="305"/>
      <c r="K39" s="305"/>
      <c r="L39" s="301"/>
      <c r="M39" s="305"/>
      <c r="N39" s="305"/>
      <c r="O39" s="319">
        <f t="shared" si="2"/>
        <v>502720</v>
      </c>
    </row>
    <row r="40" spans="1:17" s="193" customFormat="1" ht="12" x14ac:dyDescent="0.2">
      <c r="A40" s="189">
        <v>35</v>
      </c>
      <c r="B40" s="920" t="s">
        <v>1268</v>
      </c>
      <c r="C40" s="902">
        <f t="shared" si="8"/>
        <v>550000</v>
      </c>
      <c r="D40" s="902"/>
      <c r="E40" s="904"/>
      <c r="F40" s="903">
        <v>550000</v>
      </c>
      <c r="G40" s="303"/>
      <c r="H40" s="304"/>
      <c r="I40" s="305"/>
      <c r="J40" s="305"/>
      <c r="K40" s="305"/>
      <c r="L40" s="301"/>
      <c r="M40" s="305"/>
      <c r="N40" s="305"/>
      <c r="O40" s="319">
        <f t="shared" si="2"/>
        <v>550000</v>
      </c>
    </row>
    <row r="41" spans="1:17" s="193" customFormat="1" ht="12" x14ac:dyDescent="0.2">
      <c r="A41" s="189">
        <v>36</v>
      </c>
      <c r="B41" s="920" t="s">
        <v>1269</v>
      </c>
      <c r="C41" s="902">
        <f t="shared" si="8"/>
        <v>50000</v>
      </c>
      <c r="D41" s="902"/>
      <c r="E41" s="904"/>
      <c r="F41" s="903">
        <v>50000</v>
      </c>
      <c r="G41" s="303"/>
      <c r="H41" s="304"/>
      <c r="I41" s="305"/>
      <c r="J41" s="305"/>
      <c r="K41" s="305"/>
      <c r="L41" s="301"/>
      <c r="M41" s="305"/>
      <c r="N41" s="305"/>
      <c r="O41" s="319">
        <f t="shared" si="2"/>
        <v>50000</v>
      </c>
    </row>
    <row r="42" spans="1:17" s="193" customFormat="1" ht="12" x14ac:dyDescent="0.2">
      <c r="A42" s="189">
        <v>37</v>
      </c>
      <c r="B42" s="920" t="s">
        <v>1320</v>
      </c>
      <c r="C42" s="902">
        <f t="shared" si="8"/>
        <v>500000</v>
      </c>
      <c r="D42" s="902"/>
      <c r="E42" s="904"/>
      <c r="F42" s="903">
        <v>500000</v>
      </c>
      <c r="G42" s="303"/>
      <c r="H42" s="304"/>
      <c r="I42" s="305"/>
      <c r="J42" s="305"/>
      <c r="K42" s="305"/>
      <c r="L42" s="301"/>
      <c r="M42" s="305"/>
      <c r="N42" s="305"/>
      <c r="O42" s="319">
        <f t="shared" si="2"/>
        <v>500000</v>
      </c>
    </row>
    <row r="43" spans="1:17" s="193" customFormat="1" ht="12" x14ac:dyDescent="0.2">
      <c r="A43" s="189">
        <v>38</v>
      </c>
      <c r="B43" s="920" t="s">
        <v>1270</v>
      </c>
      <c r="C43" s="902">
        <f t="shared" si="8"/>
        <v>150000</v>
      </c>
      <c r="D43" s="902"/>
      <c r="E43" s="902"/>
      <c r="F43" s="903">
        <v>150000</v>
      </c>
      <c r="G43" s="303"/>
      <c r="H43" s="304"/>
      <c r="I43" s="305"/>
      <c r="J43" s="305"/>
      <c r="K43" s="305"/>
      <c r="L43" s="301"/>
      <c r="M43" s="305"/>
      <c r="N43" s="305"/>
      <c r="O43" s="319">
        <f t="shared" si="2"/>
        <v>150000</v>
      </c>
    </row>
    <row r="44" spans="1:17" s="193" customFormat="1" ht="12" x14ac:dyDescent="0.2">
      <c r="A44" s="189">
        <v>39</v>
      </c>
      <c r="B44" s="920" t="s">
        <v>1309</v>
      </c>
      <c r="C44" s="902">
        <f t="shared" si="8"/>
        <v>650000</v>
      </c>
      <c r="D44" s="902"/>
      <c r="E44" s="902"/>
      <c r="F44" s="903">
        <v>650000</v>
      </c>
      <c r="G44" s="303"/>
      <c r="H44" s="304"/>
      <c r="I44" s="305"/>
      <c r="J44" s="305"/>
      <c r="K44" s="305"/>
      <c r="L44" s="301"/>
      <c r="M44" s="305"/>
      <c r="N44" s="305"/>
      <c r="O44" s="319">
        <f t="shared" si="2"/>
        <v>650000</v>
      </c>
    </row>
    <row r="45" spans="1:17" s="193" customFormat="1" ht="12" x14ac:dyDescent="0.2">
      <c r="A45" s="189">
        <v>40</v>
      </c>
      <c r="B45" s="227" t="s">
        <v>1272</v>
      </c>
      <c r="C45" s="902">
        <f t="shared" si="8"/>
        <v>0</v>
      </c>
      <c r="D45" s="902"/>
      <c r="E45" s="902"/>
      <c r="F45" s="903"/>
      <c r="G45" s="303"/>
      <c r="H45" s="304"/>
      <c r="I45" s="305"/>
      <c r="J45" s="305"/>
      <c r="K45" s="305"/>
      <c r="L45" s="301">
        <v>400000</v>
      </c>
      <c r="M45" s="305"/>
      <c r="N45" s="305"/>
      <c r="O45" s="319">
        <f t="shared" si="2"/>
        <v>400000</v>
      </c>
    </row>
    <row r="46" spans="1:17" s="193" customFormat="1" thickBot="1" x14ac:dyDescent="0.25">
      <c r="A46" s="189">
        <v>41</v>
      </c>
      <c r="B46" s="921" t="s">
        <v>1310</v>
      </c>
      <c r="C46" s="902">
        <f t="shared" si="8"/>
        <v>1500000</v>
      </c>
      <c r="D46" s="902"/>
      <c r="E46" s="902"/>
      <c r="F46" s="906">
        <v>1500000</v>
      </c>
      <c r="G46" s="303"/>
      <c r="H46" s="304"/>
      <c r="I46" s="305"/>
      <c r="J46" s="305"/>
      <c r="K46" s="305"/>
      <c r="L46" s="301"/>
      <c r="M46" s="305"/>
      <c r="N46" s="305"/>
      <c r="O46" s="319">
        <f t="shared" si="2"/>
        <v>1500000</v>
      </c>
    </row>
    <row r="47" spans="1:17" s="188" customFormat="1" thickBot="1" x14ac:dyDescent="0.25">
      <c r="A47" s="189">
        <v>42</v>
      </c>
      <c r="B47" s="190" t="s">
        <v>408</v>
      </c>
      <c r="C47" s="295">
        <f t="shared" si="0"/>
        <v>13599789</v>
      </c>
      <c r="D47" s="295">
        <f t="shared" ref="D47:N47" si="9">SUM(D48:D52)</f>
        <v>10900000</v>
      </c>
      <c r="E47" s="295">
        <f t="shared" si="9"/>
        <v>1924000</v>
      </c>
      <c r="F47" s="296">
        <f t="shared" si="9"/>
        <v>775789</v>
      </c>
      <c r="G47" s="297">
        <f t="shared" si="9"/>
        <v>0</v>
      </c>
      <c r="H47" s="298">
        <f t="shared" si="9"/>
        <v>0</v>
      </c>
      <c r="I47" s="295">
        <f t="shared" si="9"/>
        <v>0</v>
      </c>
      <c r="J47" s="295">
        <f t="shared" si="9"/>
        <v>0</v>
      </c>
      <c r="K47" s="295">
        <f t="shared" si="9"/>
        <v>0</v>
      </c>
      <c r="L47" s="295">
        <f t="shared" si="9"/>
        <v>1130000</v>
      </c>
      <c r="M47" s="295">
        <f t="shared" si="9"/>
        <v>0</v>
      </c>
      <c r="N47" s="295">
        <f t="shared" si="9"/>
        <v>0</v>
      </c>
      <c r="O47" s="299">
        <f t="shared" ref="O47:O52" si="10">SUM(C47)+SUM(H47:N47)</f>
        <v>14729789</v>
      </c>
      <c r="P47" s="411">
        <v>14729789</v>
      </c>
      <c r="Q47" s="191">
        <v>0</v>
      </c>
    </row>
    <row r="48" spans="1:17" s="193" customFormat="1" ht="12" x14ac:dyDescent="0.2">
      <c r="A48" s="189">
        <v>43</v>
      </c>
      <c r="B48" s="192" t="s">
        <v>1089</v>
      </c>
      <c r="C48" s="301">
        <f t="shared" si="0"/>
        <v>12317000</v>
      </c>
      <c r="D48" s="301">
        <v>10900000</v>
      </c>
      <c r="E48" s="301">
        <v>1417000</v>
      </c>
      <c r="F48" s="302"/>
      <c r="G48" s="303"/>
      <c r="H48" s="304"/>
      <c r="I48" s="305"/>
      <c r="J48" s="305"/>
      <c r="K48" s="305"/>
      <c r="L48" s="305"/>
      <c r="M48" s="305"/>
      <c r="N48" s="305"/>
      <c r="O48" s="320">
        <f t="shared" si="10"/>
        <v>12317000</v>
      </c>
      <c r="P48" s="905">
        <f>P47-Q47</f>
        <v>14729789</v>
      </c>
      <c r="Q48" s="195">
        <f>P48-O47</f>
        <v>0</v>
      </c>
    </row>
    <row r="49" spans="1:17" s="193" customFormat="1" ht="12" x14ac:dyDescent="0.2">
      <c r="A49" s="189">
        <v>44</v>
      </c>
      <c r="B49" s="192" t="s">
        <v>1091</v>
      </c>
      <c r="C49" s="301">
        <f t="shared" si="0"/>
        <v>507000</v>
      </c>
      <c r="D49" s="301"/>
      <c r="E49" s="301">
        <v>507000</v>
      </c>
      <c r="F49" s="302"/>
      <c r="G49" s="303"/>
      <c r="H49" s="304"/>
      <c r="I49" s="305"/>
      <c r="J49" s="305"/>
      <c r="K49" s="301"/>
      <c r="L49" s="301"/>
      <c r="M49" s="305"/>
      <c r="N49" s="305"/>
      <c r="O49" s="319">
        <f t="shared" si="10"/>
        <v>507000</v>
      </c>
    </row>
    <row r="50" spans="1:17" s="193" customFormat="1" ht="12" x14ac:dyDescent="0.2">
      <c r="A50" s="189">
        <v>45</v>
      </c>
      <c r="B50" s="192" t="s">
        <v>1273</v>
      </c>
      <c r="C50" s="301">
        <f t="shared" si="0"/>
        <v>170000</v>
      </c>
      <c r="D50" s="301"/>
      <c r="E50" s="301"/>
      <c r="F50" s="302">
        <v>170000</v>
      </c>
      <c r="G50" s="303"/>
      <c r="H50" s="304"/>
      <c r="I50" s="305"/>
      <c r="J50" s="305"/>
      <c r="K50" s="301"/>
      <c r="L50" s="301"/>
      <c r="M50" s="305"/>
      <c r="N50" s="305"/>
      <c r="O50" s="319">
        <f t="shared" si="10"/>
        <v>170000</v>
      </c>
    </row>
    <row r="51" spans="1:17" s="193" customFormat="1" ht="12" x14ac:dyDescent="0.2">
      <c r="A51" s="189">
        <v>46</v>
      </c>
      <c r="B51" s="192" t="s">
        <v>1274</v>
      </c>
      <c r="C51" s="301"/>
      <c r="D51" s="301"/>
      <c r="E51" s="301"/>
      <c r="F51" s="302"/>
      <c r="G51" s="303"/>
      <c r="H51" s="304"/>
      <c r="I51" s="305"/>
      <c r="J51" s="305"/>
      <c r="K51" s="301"/>
      <c r="L51" s="301">
        <v>1130000</v>
      </c>
      <c r="M51" s="305"/>
      <c r="N51" s="305"/>
      <c r="O51" s="319">
        <f t="shared" si="10"/>
        <v>1130000</v>
      </c>
    </row>
    <row r="52" spans="1:17" s="193" customFormat="1" thickBot="1" x14ac:dyDescent="0.25">
      <c r="A52" s="189">
        <v>47</v>
      </c>
      <c r="B52" s="192" t="s">
        <v>1090</v>
      </c>
      <c r="C52" s="301">
        <f t="shared" si="0"/>
        <v>605789</v>
      </c>
      <c r="D52" s="301"/>
      <c r="E52" s="301"/>
      <c r="F52" s="302">
        <v>605789</v>
      </c>
      <c r="G52" s="303"/>
      <c r="H52" s="311"/>
      <c r="I52" s="301"/>
      <c r="J52" s="301"/>
      <c r="K52" s="301"/>
      <c r="L52" s="301"/>
      <c r="M52" s="301"/>
      <c r="N52" s="301"/>
      <c r="O52" s="319">
        <f t="shared" si="10"/>
        <v>605789</v>
      </c>
    </row>
    <row r="53" spans="1:17" s="188" customFormat="1" thickBot="1" x14ac:dyDescent="0.25">
      <c r="A53" s="189">
        <v>48</v>
      </c>
      <c r="B53" s="190" t="s">
        <v>409</v>
      </c>
      <c r="C53" s="295">
        <f t="shared" ref="C53:O53" si="11">C54+C57+C59+C65+C67+C73+C77+C85</f>
        <v>9305000</v>
      </c>
      <c r="D53" s="295">
        <f t="shared" si="11"/>
        <v>1500000</v>
      </c>
      <c r="E53" s="295">
        <f t="shared" si="11"/>
        <v>195000</v>
      </c>
      <c r="F53" s="295">
        <f t="shared" si="11"/>
        <v>7610000</v>
      </c>
      <c r="G53" s="295">
        <f t="shared" si="11"/>
        <v>0</v>
      </c>
      <c r="H53" s="295">
        <f t="shared" si="11"/>
        <v>12271800</v>
      </c>
      <c r="I53" s="295">
        <f t="shared" si="11"/>
        <v>1471360</v>
      </c>
      <c r="J53" s="295">
        <f t="shared" si="11"/>
        <v>0</v>
      </c>
      <c r="K53" s="295">
        <f t="shared" si="11"/>
        <v>26424060</v>
      </c>
      <c r="L53" s="295">
        <f t="shared" si="11"/>
        <v>10113050</v>
      </c>
      <c r="M53" s="295">
        <f t="shared" si="11"/>
        <v>8335619</v>
      </c>
      <c r="N53" s="295">
        <f t="shared" si="11"/>
        <v>30359125</v>
      </c>
      <c r="O53" s="295">
        <f t="shared" si="11"/>
        <v>98280014</v>
      </c>
      <c r="P53" s="411">
        <v>1152349564</v>
      </c>
      <c r="Q53" s="191">
        <f>(SUM(O100:O142))-O140</f>
        <v>1054069550</v>
      </c>
    </row>
    <row r="54" spans="1:17" s="188" customFormat="1" ht="12" x14ac:dyDescent="0.2">
      <c r="A54" s="189">
        <v>49</v>
      </c>
      <c r="B54" s="197" t="s">
        <v>410</v>
      </c>
      <c r="C54" s="321">
        <f t="shared" si="0"/>
        <v>1510000</v>
      </c>
      <c r="D54" s="321">
        <f t="shared" ref="D54:O54" si="12">SUM(D55:D56)</f>
        <v>0</v>
      </c>
      <c r="E54" s="321">
        <f t="shared" si="12"/>
        <v>0</v>
      </c>
      <c r="F54" s="322">
        <f t="shared" si="12"/>
        <v>1510000</v>
      </c>
      <c r="G54" s="323">
        <f t="shared" si="12"/>
        <v>0</v>
      </c>
      <c r="H54" s="324">
        <f t="shared" si="12"/>
        <v>0</v>
      </c>
      <c r="I54" s="321">
        <f t="shared" si="12"/>
        <v>0</v>
      </c>
      <c r="J54" s="321">
        <f t="shared" si="12"/>
        <v>0</v>
      </c>
      <c r="K54" s="321">
        <f t="shared" si="12"/>
        <v>0</v>
      </c>
      <c r="L54" s="321">
        <f t="shared" si="12"/>
        <v>0</v>
      </c>
      <c r="M54" s="321">
        <f t="shared" si="12"/>
        <v>0</v>
      </c>
      <c r="N54" s="321">
        <f t="shared" si="12"/>
        <v>0</v>
      </c>
      <c r="O54" s="321">
        <f t="shared" si="12"/>
        <v>1510000</v>
      </c>
      <c r="P54" s="191">
        <f>P53-O143+O140</f>
        <v>98280014</v>
      </c>
      <c r="Q54" s="198">
        <f>P54-O53</f>
        <v>0</v>
      </c>
    </row>
    <row r="55" spans="1:17" s="188" customFormat="1" ht="12" x14ac:dyDescent="0.2">
      <c r="A55" s="189">
        <v>50</v>
      </c>
      <c r="B55" s="199" t="s">
        <v>1314</v>
      </c>
      <c r="C55" s="300">
        <f t="shared" si="0"/>
        <v>1010000</v>
      </c>
      <c r="D55" s="300"/>
      <c r="E55" s="300"/>
      <c r="F55" s="312">
        <v>1010000</v>
      </c>
      <c r="G55" s="309"/>
      <c r="H55" s="325"/>
      <c r="I55" s="300"/>
      <c r="J55" s="300"/>
      <c r="K55" s="300"/>
      <c r="L55" s="300"/>
      <c r="M55" s="300"/>
      <c r="N55" s="300"/>
      <c r="O55" s="300">
        <f>SUM(C55)+SUM(H55:N55)</f>
        <v>1010000</v>
      </c>
    </row>
    <row r="56" spans="1:17" s="188" customFormat="1" ht="12" x14ac:dyDescent="0.2">
      <c r="A56" s="189">
        <v>51</v>
      </c>
      <c r="B56" s="200" t="s">
        <v>1315</v>
      </c>
      <c r="C56" s="300">
        <f t="shared" si="0"/>
        <v>500000</v>
      </c>
      <c r="D56" s="300"/>
      <c r="E56" s="300"/>
      <c r="F56" s="312">
        <v>500000</v>
      </c>
      <c r="G56" s="309"/>
      <c r="H56" s="326"/>
      <c r="I56" s="300"/>
      <c r="J56" s="300"/>
      <c r="K56" s="300"/>
      <c r="L56" s="301"/>
      <c r="M56" s="300"/>
      <c r="N56" s="300"/>
      <c r="O56" s="300">
        <f>SUM(C56)+SUM(H56:N56)</f>
        <v>500000</v>
      </c>
    </row>
    <row r="57" spans="1:17" s="188" customFormat="1" ht="12" x14ac:dyDescent="0.2">
      <c r="A57" s="189">
        <v>52</v>
      </c>
      <c r="B57" s="327" t="s">
        <v>1092</v>
      </c>
      <c r="C57" s="328">
        <f t="shared" si="0"/>
        <v>0</v>
      </c>
      <c r="D57" s="328">
        <f t="shared" ref="D57:O57" si="13">SUM(D58:D58)</f>
        <v>0</v>
      </c>
      <c r="E57" s="328">
        <f t="shared" si="13"/>
        <v>0</v>
      </c>
      <c r="F57" s="329">
        <f t="shared" si="13"/>
        <v>0</v>
      </c>
      <c r="G57" s="330">
        <f t="shared" si="13"/>
        <v>0</v>
      </c>
      <c r="H57" s="331">
        <f t="shared" si="13"/>
        <v>0</v>
      </c>
      <c r="I57" s="328">
        <f t="shared" si="13"/>
        <v>0</v>
      </c>
      <c r="J57" s="328">
        <f t="shared" si="13"/>
        <v>0</v>
      </c>
      <c r="K57" s="328">
        <f t="shared" si="13"/>
        <v>0</v>
      </c>
      <c r="L57" s="328">
        <f t="shared" si="13"/>
        <v>0</v>
      </c>
      <c r="M57" s="328">
        <f t="shared" si="13"/>
        <v>1500000</v>
      </c>
      <c r="N57" s="328">
        <f t="shared" si="13"/>
        <v>0</v>
      </c>
      <c r="O57" s="328">
        <f t="shared" si="13"/>
        <v>1500000</v>
      </c>
    </row>
    <row r="58" spans="1:17" s="188" customFormat="1" ht="12" x14ac:dyDescent="0.2">
      <c r="A58" s="189">
        <v>53</v>
      </c>
      <c r="B58" s="194" t="s">
        <v>1276</v>
      </c>
      <c r="C58" s="300">
        <f t="shared" si="0"/>
        <v>0</v>
      </c>
      <c r="D58" s="300"/>
      <c r="E58" s="300"/>
      <c r="F58" s="312"/>
      <c r="G58" s="309"/>
      <c r="H58" s="340"/>
      <c r="I58" s="300"/>
      <c r="J58" s="300"/>
      <c r="K58" s="300"/>
      <c r="L58" s="301"/>
      <c r="M58" s="300">
        <v>1500000</v>
      </c>
      <c r="N58" s="300"/>
      <c r="O58" s="300">
        <f t="shared" ref="O58" si="14">SUM(C58)+SUM(G58:N58)</f>
        <v>1500000</v>
      </c>
    </row>
    <row r="59" spans="1:17" s="188" customFormat="1" ht="12" x14ac:dyDescent="0.2">
      <c r="A59" s="189">
        <v>54</v>
      </c>
      <c r="B59" s="201" t="s">
        <v>1288</v>
      </c>
      <c r="C59" s="328">
        <f t="shared" si="0"/>
        <v>0</v>
      </c>
      <c r="D59" s="328">
        <f t="shared" ref="D59:N59" si="15">SUM(D60:D64)</f>
        <v>0</v>
      </c>
      <c r="E59" s="328">
        <f t="shared" si="15"/>
        <v>0</v>
      </c>
      <c r="F59" s="329">
        <f t="shared" si="15"/>
        <v>0</v>
      </c>
      <c r="G59" s="330">
        <f t="shared" si="15"/>
        <v>0</v>
      </c>
      <c r="H59" s="331">
        <f t="shared" si="15"/>
        <v>0</v>
      </c>
      <c r="I59" s="328">
        <f t="shared" si="15"/>
        <v>0</v>
      </c>
      <c r="J59" s="328">
        <f t="shared" si="15"/>
        <v>0</v>
      </c>
      <c r="K59" s="328">
        <f t="shared" si="15"/>
        <v>24924060</v>
      </c>
      <c r="L59" s="328">
        <f t="shared" si="15"/>
        <v>6250000</v>
      </c>
      <c r="M59" s="328">
        <f t="shared" si="15"/>
        <v>0</v>
      </c>
      <c r="N59" s="328">
        <f t="shared" si="15"/>
        <v>0</v>
      </c>
      <c r="O59" s="328">
        <f t="shared" ref="O59:O64" si="16">SUM(C59)+SUM(H59:N59)</f>
        <v>31174060</v>
      </c>
    </row>
    <row r="60" spans="1:17" s="188" customFormat="1" ht="12" x14ac:dyDescent="0.2">
      <c r="A60" s="189">
        <v>55</v>
      </c>
      <c r="B60" s="332" t="s">
        <v>1330</v>
      </c>
      <c r="C60" s="300">
        <f t="shared" si="0"/>
        <v>0</v>
      </c>
      <c r="D60" s="300"/>
      <c r="E60" s="300"/>
      <c r="F60" s="312"/>
      <c r="G60" s="309"/>
      <c r="H60" s="310"/>
      <c r="I60" s="300"/>
      <c r="J60" s="300"/>
      <c r="K60" s="300"/>
      <c r="L60" s="333">
        <v>1850000</v>
      </c>
      <c r="M60" s="300"/>
      <c r="N60" s="300"/>
      <c r="O60" s="300">
        <f t="shared" si="16"/>
        <v>1850000</v>
      </c>
    </row>
    <row r="61" spans="1:17" s="188" customFormat="1" ht="12" x14ac:dyDescent="0.2">
      <c r="A61" s="189">
        <v>56</v>
      </c>
      <c r="B61" s="179" t="s">
        <v>1306</v>
      </c>
      <c r="C61" s="300">
        <f t="shared" si="0"/>
        <v>0</v>
      </c>
      <c r="D61" s="300"/>
      <c r="E61" s="300"/>
      <c r="F61" s="312"/>
      <c r="G61" s="309"/>
      <c r="H61" s="334"/>
      <c r="I61" s="300"/>
      <c r="J61" s="300"/>
      <c r="K61" s="300"/>
      <c r="L61" s="307">
        <v>1000000</v>
      </c>
      <c r="M61" s="300"/>
      <c r="N61" s="300"/>
      <c r="O61" s="300">
        <f t="shared" si="16"/>
        <v>1000000</v>
      </c>
    </row>
    <row r="62" spans="1:17" s="188" customFormat="1" ht="24" x14ac:dyDescent="0.2">
      <c r="A62" s="189">
        <v>57</v>
      </c>
      <c r="B62" s="179" t="s">
        <v>1307</v>
      </c>
      <c r="C62" s="300">
        <f t="shared" si="0"/>
        <v>0</v>
      </c>
      <c r="D62" s="300"/>
      <c r="E62" s="300"/>
      <c r="F62" s="312"/>
      <c r="G62" s="309"/>
      <c r="H62" s="334"/>
      <c r="I62" s="300"/>
      <c r="J62" s="300"/>
      <c r="K62" s="300">
        <v>15224060</v>
      </c>
      <c r="L62" s="307"/>
      <c r="M62" s="300"/>
      <c r="N62" s="300"/>
      <c r="O62" s="300">
        <f t="shared" si="16"/>
        <v>15224060</v>
      </c>
    </row>
    <row r="63" spans="1:17" s="188" customFormat="1" ht="12" x14ac:dyDescent="0.2">
      <c r="A63" s="189">
        <v>58</v>
      </c>
      <c r="B63" s="179" t="s">
        <v>1313</v>
      </c>
      <c r="C63" s="300">
        <f t="shared" ref="C63" si="17">SUM(D63:F63)</f>
        <v>0</v>
      </c>
      <c r="D63" s="300"/>
      <c r="E63" s="300"/>
      <c r="F63" s="312"/>
      <c r="G63" s="309"/>
      <c r="H63" s="334"/>
      <c r="I63" s="300"/>
      <c r="J63" s="300"/>
      <c r="K63" s="300"/>
      <c r="L63" s="307">
        <v>3400000</v>
      </c>
      <c r="M63" s="300"/>
      <c r="N63" s="300"/>
      <c r="O63" s="300">
        <f t="shared" ref="O63" si="18">SUM(C63)+SUM(H63:N63)</f>
        <v>3400000</v>
      </c>
    </row>
    <row r="64" spans="1:17" s="188" customFormat="1" ht="24" x14ac:dyDescent="0.2">
      <c r="A64" s="189">
        <v>59</v>
      </c>
      <c r="B64" s="202" t="s">
        <v>1331</v>
      </c>
      <c r="C64" s="300">
        <f t="shared" si="0"/>
        <v>0</v>
      </c>
      <c r="D64" s="300"/>
      <c r="E64" s="300"/>
      <c r="F64" s="312"/>
      <c r="G64" s="309"/>
      <c r="H64" s="334"/>
      <c r="I64" s="300"/>
      <c r="J64" s="300"/>
      <c r="K64" s="300">
        <v>9700000</v>
      </c>
      <c r="L64" s="307"/>
      <c r="M64" s="300"/>
      <c r="N64" s="300"/>
      <c r="O64" s="300">
        <f t="shared" si="16"/>
        <v>9700000</v>
      </c>
    </row>
    <row r="65" spans="1:15" s="188" customFormat="1" ht="12" x14ac:dyDescent="0.2">
      <c r="A65" s="189">
        <v>60</v>
      </c>
      <c r="B65" s="201" t="s">
        <v>412</v>
      </c>
      <c r="C65" s="328">
        <f t="shared" ref="C65:C66" si="19">SUM(D65:F65)</f>
        <v>0</v>
      </c>
      <c r="D65" s="328">
        <f t="shared" ref="D65:N65" si="20">SUM(D66:D66)</f>
        <v>0</v>
      </c>
      <c r="E65" s="328">
        <f t="shared" si="20"/>
        <v>0</v>
      </c>
      <c r="F65" s="329">
        <f t="shared" si="20"/>
        <v>0</v>
      </c>
      <c r="G65" s="330">
        <f t="shared" si="20"/>
        <v>0</v>
      </c>
      <c r="H65" s="331">
        <f t="shared" si="20"/>
        <v>0</v>
      </c>
      <c r="I65" s="328">
        <f t="shared" si="20"/>
        <v>0</v>
      </c>
      <c r="J65" s="328">
        <f t="shared" si="20"/>
        <v>0</v>
      </c>
      <c r="K65" s="328">
        <f t="shared" si="20"/>
        <v>0</v>
      </c>
      <c r="L65" s="328">
        <f t="shared" si="20"/>
        <v>0</v>
      </c>
      <c r="M65" s="328">
        <f t="shared" si="20"/>
        <v>0</v>
      </c>
      <c r="N65" s="328">
        <f t="shared" si="20"/>
        <v>0</v>
      </c>
      <c r="O65" s="328">
        <f t="shared" ref="O65:O66" si="21">SUM(C65)+SUM(H65:N65)</f>
        <v>0</v>
      </c>
    </row>
    <row r="66" spans="1:15" s="188" customFormat="1" ht="12" x14ac:dyDescent="0.2">
      <c r="A66" s="189">
        <v>61</v>
      </c>
      <c r="B66" s="202"/>
      <c r="C66" s="300">
        <f t="shared" si="19"/>
        <v>0</v>
      </c>
      <c r="D66" s="300"/>
      <c r="E66" s="300"/>
      <c r="F66" s="312"/>
      <c r="G66" s="309"/>
      <c r="H66" s="334"/>
      <c r="I66" s="300"/>
      <c r="J66" s="300"/>
      <c r="K66" s="300"/>
      <c r="L66" s="307"/>
      <c r="M66" s="300"/>
      <c r="N66" s="300"/>
      <c r="O66" s="300">
        <f t="shared" si="21"/>
        <v>0</v>
      </c>
    </row>
    <row r="67" spans="1:15" s="188" customFormat="1" ht="12" x14ac:dyDescent="0.2">
      <c r="A67" s="189">
        <v>62</v>
      </c>
      <c r="B67" s="201" t="s">
        <v>1287</v>
      </c>
      <c r="C67" s="328">
        <f t="shared" si="0"/>
        <v>5000000</v>
      </c>
      <c r="D67" s="328">
        <f t="shared" ref="D67:N67" si="22">SUM(D68:D72)</f>
        <v>0</v>
      </c>
      <c r="E67" s="328">
        <f t="shared" si="22"/>
        <v>0</v>
      </c>
      <c r="F67" s="329">
        <f t="shared" si="22"/>
        <v>5000000</v>
      </c>
      <c r="G67" s="330">
        <f t="shared" si="22"/>
        <v>0</v>
      </c>
      <c r="H67" s="331">
        <f t="shared" si="22"/>
        <v>0</v>
      </c>
      <c r="I67" s="328">
        <f t="shared" si="22"/>
        <v>0</v>
      </c>
      <c r="J67" s="328">
        <f t="shared" si="22"/>
        <v>0</v>
      </c>
      <c r="K67" s="328">
        <f t="shared" si="22"/>
        <v>1500000</v>
      </c>
      <c r="L67" s="328">
        <f t="shared" si="22"/>
        <v>3363050</v>
      </c>
      <c r="M67" s="328">
        <f t="shared" si="22"/>
        <v>0</v>
      </c>
      <c r="N67" s="328">
        <f t="shared" si="22"/>
        <v>0</v>
      </c>
      <c r="O67" s="328">
        <f t="shared" ref="O67:O68" si="23">SUM(C67)+SUM(H67:N67)</f>
        <v>9863050</v>
      </c>
    </row>
    <row r="68" spans="1:15" s="188" customFormat="1" ht="12" x14ac:dyDescent="0.2">
      <c r="A68" s="189">
        <v>63</v>
      </c>
      <c r="B68" s="332" t="s">
        <v>1304</v>
      </c>
      <c r="C68" s="300">
        <f t="shared" si="0"/>
        <v>0</v>
      </c>
      <c r="D68" s="300"/>
      <c r="E68" s="300"/>
      <c r="F68" s="312"/>
      <c r="G68" s="309"/>
      <c r="H68" s="310"/>
      <c r="I68" s="300"/>
      <c r="J68" s="300"/>
      <c r="K68" s="300"/>
      <c r="L68" s="333">
        <v>500000</v>
      </c>
      <c r="M68" s="300"/>
      <c r="N68" s="300"/>
      <c r="O68" s="300">
        <f t="shared" si="23"/>
        <v>500000</v>
      </c>
    </row>
    <row r="69" spans="1:15" s="188" customFormat="1" ht="12" x14ac:dyDescent="0.2">
      <c r="A69" s="189">
        <v>64</v>
      </c>
      <c r="B69" s="179" t="s">
        <v>1305</v>
      </c>
      <c r="C69" s="300">
        <f t="shared" ref="C69:C72" si="24">SUM(D69:F69)</f>
        <v>5000000</v>
      </c>
      <c r="D69" s="300"/>
      <c r="E69" s="300"/>
      <c r="F69" s="312">
        <v>5000000</v>
      </c>
      <c r="G69" s="309"/>
      <c r="H69" s="334"/>
      <c r="I69" s="300"/>
      <c r="J69" s="300"/>
      <c r="K69" s="300"/>
      <c r="L69" s="307"/>
      <c r="M69" s="300"/>
      <c r="N69" s="300"/>
      <c r="O69" s="300">
        <f t="shared" ref="O69:O72" si="25">SUM(C69)+SUM(H69:N69)</f>
        <v>5000000</v>
      </c>
    </row>
    <row r="70" spans="1:15" s="188" customFormat="1" ht="12" x14ac:dyDescent="0.2">
      <c r="A70" s="189">
        <v>65</v>
      </c>
      <c r="B70" s="199" t="s">
        <v>1422</v>
      </c>
      <c r="C70" s="300">
        <f>SUM(D70:F70)</f>
        <v>0</v>
      </c>
      <c r="D70" s="300"/>
      <c r="E70" s="300"/>
      <c r="F70" s="312"/>
      <c r="G70" s="309"/>
      <c r="H70" s="326"/>
      <c r="I70" s="300"/>
      <c r="J70" s="300"/>
      <c r="K70" s="300">
        <v>1500000</v>
      </c>
      <c r="L70" s="300"/>
      <c r="M70" s="300"/>
      <c r="N70" s="300"/>
      <c r="O70" s="300">
        <f>SUM(C70)+SUM(G70:N70)</f>
        <v>1500000</v>
      </c>
    </row>
    <row r="71" spans="1:15" s="188" customFormat="1" ht="12" x14ac:dyDescent="0.2">
      <c r="A71" s="189">
        <v>66</v>
      </c>
      <c r="B71" s="179" t="s">
        <v>1312</v>
      </c>
      <c r="C71" s="300">
        <f t="shared" si="24"/>
        <v>0</v>
      </c>
      <c r="D71" s="300"/>
      <c r="E71" s="300"/>
      <c r="F71" s="312"/>
      <c r="G71" s="309"/>
      <c r="H71" s="334"/>
      <c r="I71" s="300"/>
      <c r="J71" s="300"/>
      <c r="K71" s="300"/>
      <c r="L71" s="307">
        <v>2647050</v>
      </c>
      <c r="M71" s="300"/>
      <c r="N71" s="300"/>
      <c r="O71" s="300">
        <f t="shared" si="25"/>
        <v>2647050</v>
      </c>
    </row>
    <row r="72" spans="1:15" s="188" customFormat="1" ht="12" x14ac:dyDescent="0.2">
      <c r="A72" s="189">
        <v>67</v>
      </c>
      <c r="B72" s="179" t="s">
        <v>1316</v>
      </c>
      <c r="C72" s="300">
        <f t="shared" si="24"/>
        <v>0</v>
      </c>
      <c r="D72" s="300"/>
      <c r="E72" s="300"/>
      <c r="F72" s="312"/>
      <c r="G72" s="309"/>
      <c r="H72" s="334"/>
      <c r="I72" s="300"/>
      <c r="J72" s="300"/>
      <c r="K72" s="300"/>
      <c r="L72" s="307">
        <v>216000</v>
      </c>
      <c r="M72" s="300"/>
      <c r="N72" s="300"/>
      <c r="O72" s="300">
        <f t="shared" si="25"/>
        <v>216000</v>
      </c>
    </row>
    <row r="73" spans="1:15" s="188" customFormat="1" ht="12" x14ac:dyDescent="0.2">
      <c r="A73" s="189">
        <v>68</v>
      </c>
      <c r="B73" s="201" t="s">
        <v>411</v>
      </c>
      <c r="C73" s="328">
        <f t="shared" ref="C73:O73" si="26">SUM(C74:C76)</f>
        <v>2795000</v>
      </c>
      <c r="D73" s="328">
        <f t="shared" si="26"/>
        <v>1500000</v>
      </c>
      <c r="E73" s="328">
        <f t="shared" si="26"/>
        <v>195000</v>
      </c>
      <c r="F73" s="329">
        <f t="shared" si="26"/>
        <v>1100000</v>
      </c>
      <c r="G73" s="330">
        <f t="shared" si="26"/>
        <v>0</v>
      </c>
      <c r="H73" s="331">
        <f t="shared" si="26"/>
        <v>0</v>
      </c>
      <c r="I73" s="328">
        <f t="shared" si="26"/>
        <v>0</v>
      </c>
      <c r="J73" s="328">
        <f t="shared" si="26"/>
        <v>0</v>
      </c>
      <c r="K73" s="328">
        <f t="shared" si="26"/>
        <v>0</v>
      </c>
      <c r="L73" s="328">
        <f t="shared" si="26"/>
        <v>500000</v>
      </c>
      <c r="M73" s="328">
        <f t="shared" si="26"/>
        <v>0</v>
      </c>
      <c r="N73" s="328">
        <f t="shared" si="26"/>
        <v>0</v>
      </c>
      <c r="O73" s="328">
        <f t="shared" si="26"/>
        <v>3295000</v>
      </c>
    </row>
    <row r="74" spans="1:15" s="188" customFormat="1" ht="12" x14ac:dyDescent="0.2">
      <c r="A74" s="189">
        <v>69</v>
      </c>
      <c r="B74" s="192" t="s">
        <v>1280</v>
      </c>
      <c r="C74" s="300">
        <f>SUM(D74:F74)</f>
        <v>1695000</v>
      </c>
      <c r="D74" s="335">
        <v>1500000</v>
      </c>
      <c r="E74" s="335">
        <v>195000</v>
      </c>
      <c r="F74" s="336"/>
      <c r="G74" s="337"/>
      <c r="H74" s="338"/>
      <c r="I74" s="335"/>
      <c r="J74" s="335"/>
      <c r="K74" s="333"/>
      <c r="L74" s="333"/>
      <c r="M74" s="335"/>
      <c r="N74" s="335"/>
      <c r="O74" s="335">
        <f>SUM(C74)+SUM(H74:N74)</f>
        <v>1695000</v>
      </c>
    </row>
    <row r="75" spans="1:15" s="188" customFormat="1" ht="12" x14ac:dyDescent="0.2">
      <c r="A75" s="189">
        <v>70</v>
      </c>
      <c r="B75" s="192" t="s">
        <v>1281</v>
      </c>
      <c r="C75" s="300">
        <f>SUM(D75:F75)</f>
        <v>1100000</v>
      </c>
      <c r="D75" s="300"/>
      <c r="E75" s="300"/>
      <c r="F75" s="312">
        <v>1100000</v>
      </c>
      <c r="G75" s="309"/>
      <c r="H75" s="310"/>
      <c r="I75" s="300"/>
      <c r="J75" s="300"/>
      <c r="K75" s="301"/>
      <c r="L75" s="301"/>
      <c r="M75" s="300"/>
      <c r="N75" s="300"/>
      <c r="O75" s="300">
        <f>SUM(C75)+SUM(H75:N75)</f>
        <v>1100000</v>
      </c>
    </row>
    <row r="76" spans="1:15" s="188" customFormat="1" ht="12" x14ac:dyDescent="0.2">
      <c r="A76" s="189">
        <v>71</v>
      </c>
      <c r="B76" s="192" t="s">
        <v>1282</v>
      </c>
      <c r="C76" s="300">
        <f t="shared" ref="C76" si="27">SUM(D76:F76)</f>
        <v>0</v>
      </c>
      <c r="D76" s="300"/>
      <c r="E76" s="300"/>
      <c r="F76" s="312"/>
      <c r="G76" s="309"/>
      <c r="H76" s="310"/>
      <c r="I76" s="300"/>
      <c r="J76" s="300"/>
      <c r="K76" s="301"/>
      <c r="L76" s="301">
        <v>500000</v>
      </c>
      <c r="M76" s="300"/>
      <c r="N76" s="300"/>
      <c r="O76" s="300">
        <f>SUM(C76)+SUM(H76:N76)</f>
        <v>500000</v>
      </c>
    </row>
    <row r="77" spans="1:15" s="204" customFormat="1" ht="12" x14ac:dyDescent="0.2">
      <c r="A77" s="189">
        <v>72</v>
      </c>
      <c r="B77" s="201" t="s">
        <v>1290</v>
      </c>
      <c r="C77" s="328">
        <f>SUM(C78:C84)</f>
        <v>0</v>
      </c>
      <c r="D77" s="328">
        <f t="shared" ref="D77:O77" si="28">SUM(D78:D84)</f>
        <v>0</v>
      </c>
      <c r="E77" s="328">
        <f t="shared" si="28"/>
        <v>0</v>
      </c>
      <c r="F77" s="328">
        <f t="shared" si="28"/>
        <v>0</v>
      </c>
      <c r="G77" s="328">
        <f t="shared" si="28"/>
        <v>0</v>
      </c>
      <c r="H77" s="328">
        <f t="shared" si="28"/>
        <v>12271800</v>
      </c>
      <c r="I77" s="328">
        <f t="shared" si="28"/>
        <v>1471360</v>
      </c>
      <c r="J77" s="328">
        <f t="shared" si="28"/>
        <v>0</v>
      </c>
      <c r="K77" s="328">
        <f t="shared" si="28"/>
        <v>0</v>
      </c>
      <c r="L77" s="328">
        <f t="shared" si="28"/>
        <v>0</v>
      </c>
      <c r="M77" s="328">
        <f t="shared" si="28"/>
        <v>0</v>
      </c>
      <c r="N77" s="328">
        <f t="shared" si="28"/>
        <v>0</v>
      </c>
      <c r="O77" s="328">
        <f t="shared" si="28"/>
        <v>13743160</v>
      </c>
    </row>
    <row r="78" spans="1:15" s="188" customFormat="1" ht="12" x14ac:dyDescent="0.2">
      <c r="A78" s="189">
        <v>73</v>
      </c>
      <c r="B78" s="922" t="s">
        <v>1291</v>
      </c>
      <c r="C78" s="300">
        <f t="shared" ref="C78:C142" si="29">SUM(D78:F78)</f>
        <v>0</v>
      </c>
      <c r="D78" s="300"/>
      <c r="E78" s="300"/>
      <c r="F78" s="312"/>
      <c r="G78" s="339"/>
      <c r="H78" s="1012"/>
      <c r="I78" s="307">
        <v>750000</v>
      </c>
      <c r="J78" s="300"/>
      <c r="K78" s="300"/>
      <c r="L78" s="300"/>
      <c r="M78" s="300"/>
      <c r="N78" s="300"/>
      <c r="O78" s="300">
        <f>SUM(C78)+SUM(H78:N78)</f>
        <v>750000</v>
      </c>
    </row>
    <row r="79" spans="1:15" s="188" customFormat="1" ht="12" x14ac:dyDescent="0.2">
      <c r="A79" s="189">
        <v>74</v>
      </c>
      <c r="B79" s="923" t="s">
        <v>1292</v>
      </c>
      <c r="C79" s="300"/>
      <c r="D79" s="300"/>
      <c r="E79" s="300"/>
      <c r="F79" s="312"/>
      <c r="G79" s="339"/>
      <c r="H79" s="300"/>
      <c r="I79" s="300">
        <v>490360</v>
      </c>
      <c r="J79" s="300"/>
      <c r="K79" s="300"/>
      <c r="L79" s="300"/>
      <c r="M79" s="300"/>
      <c r="N79" s="300"/>
      <c r="O79" s="300">
        <f t="shared" ref="O79:O84" si="30">SUM(C79)+SUM(H79:N79)</f>
        <v>490360</v>
      </c>
    </row>
    <row r="80" spans="1:15" s="188" customFormat="1" ht="12" x14ac:dyDescent="0.2">
      <c r="A80" s="189">
        <v>75</v>
      </c>
      <c r="B80" s="923" t="s">
        <v>1293</v>
      </c>
      <c r="C80" s="300"/>
      <c r="D80" s="300"/>
      <c r="E80" s="300"/>
      <c r="F80" s="312"/>
      <c r="G80" s="339"/>
      <c r="H80" s="300"/>
      <c r="I80" s="300">
        <v>231000</v>
      </c>
      <c r="J80" s="300"/>
      <c r="K80" s="300"/>
      <c r="L80" s="300"/>
      <c r="M80" s="300"/>
      <c r="N80" s="300"/>
      <c r="O80" s="300">
        <f t="shared" si="30"/>
        <v>231000</v>
      </c>
    </row>
    <row r="81" spans="1:16" s="188" customFormat="1" ht="12" x14ac:dyDescent="0.2">
      <c r="A81" s="189">
        <v>76</v>
      </c>
      <c r="B81" s="923" t="s">
        <v>1323</v>
      </c>
      <c r="C81" s="300"/>
      <c r="D81" s="300"/>
      <c r="E81" s="300"/>
      <c r="F81" s="312"/>
      <c r="G81" s="339"/>
      <c r="H81" s="300">
        <v>8475000</v>
      </c>
      <c r="I81" s="300"/>
      <c r="J81" s="300"/>
      <c r="K81" s="300"/>
      <c r="L81" s="300"/>
      <c r="M81" s="300"/>
      <c r="N81" s="300"/>
      <c r="O81" s="300">
        <f t="shared" si="30"/>
        <v>8475000</v>
      </c>
    </row>
    <row r="82" spans="1:16" s="188" customFormat="1" ht="12" x14ac:dyDescent="0.2">
      <c r="A82" s="189">
        <v>77</v>
      </c>
      <c r="B82" s="923" t="s">
        <v>1325</v>
      </c>
      <c r="C82" s="300"/>
      <c r="D82" s="300"/>
      <c r="E82" s="300"/>
      <c r="F82" s="312"/>
      <c r="G82" s="339"/>
      <c r="H82" s="300">
        <v>100000</v>
      </c>
      <c r="I82" s="300"/>
      <c r="J82" s="300"/>
      <c r="K82" s="300"/>
      <c r="L82" s="300"/>
      <c r="M82" s="300"/>
      <c r="N82" s="300"/>
      <c r="O82" s="300">
        <f t="shared" si="30"/>
        <v>100000</v>
      </c>
    </row>
    <row r="83" spans="1:16" s="188" customFormat="1" ht="12" x14ac:dyDescent="0.2">
      <c r="A83" s="189">
        <v>78</v>
      </c>
      <c r="B83" s="194" t="s">
        <v>1324</v>
      </c>
      <c r="C83" s="300">
        <f t="shared" ref="C83" si="31">SUM(D83:F83)</f>
        <v>0</v>
      </c>
      <c r="D83" s="300"/>
      <c r="E83" s="300"/>
      <c r="F83" s="312"/>
      <c r="G83" s="339"/>
      <c r="H83" s="300">
        <v>3333500</v>
      </c>
      <c r="I83" s="307"/>
      <c r="J83" s="300"/>
      <c r="K83" s="301"/>
      <c r="L83" s="307"/>
      <c r="M83" s="300"/>
      <c r="N83" s="300"/>
      <c r="O83" s="300">
        <f t="shared" si="30"/>
        <v>3333500</v>
      </c>
    </row>
    <row r="84" spans="1:16" s="188" customFormat="1" ht="12" x14ac:dyDescent="0.2">
      <c r="A84" s="189">
        <v>79</v>
      </c>
      <c r="B84" s="194" t="s">
        <v>1326</v>
      </c>
      <c r="C84" s="300">
        <f t="shared" ref="C84" si="32">SUM(D84:F84)</f>
        <v>0</v>
      </c>
      <c r="D84" s="300"/>
      <c r="E84" s="300"/>
      <c r="F84" s="312"/>
      <c r="G84" s="339"/>
      <c r="H84" s="300">
        <v>363300</v>
      </c>
      <c r="I84" s="307"/>
      <c r="J84" s="300"/>
      <c r="K84" s="301"/>
      <c r="L84" s="307"/>
      <c r="M84" s="300"/>
      <c r="N84" s="300"/>
      <c r="O84" s="300">
        <f t="shared" si="30"/>
        <v>363300</v>
      </c>
    </row>
    <row r="85" spans="1:16" s="188" customFormat="1" ht="12" x14ac:dyDescent="0.2">
      <c r="A85" s="189">
        <v>80</v>
      </c>
      <c r="B85" s="201" t="s">
        <v>413</v>
      </c>
      <c r="C85" s="341">
        <f t="shared" si="29"/>
        <v>0</v>
      </c>
      <c r="D85" s="328">
        <f t="shared" ref="D85:N85" si="33">SUM(D86:D98)</f>
        <v>0</v>
      </c>
      <c r="E85" s="328">
        <f t="shared" si="33"/>
        <v>0</v>
      </c>
      <c r="F85" s="329">
        <f t="shared" si="33"/>
        <v>0</v>
      </c>
      <c r="G85" s="1011">
        <f t="shared" si="33"/>
        <v>0</v>
      </c>
      <c r="H85" s="1013">
        <f t="shared" si="33"/>
        <v>0</v>
      </c>
      <c r="I85" s="328">
        <f t="shared" si="33"/>
        <v>0</v>
      </c>
      <c r="J85" s="328">
        <f t="shared" si="33"/>
        <v>0</v>
      </c>
      <c r="K85" s="328">
        <f t="shared" si="33"/>
        <v>0</v>
      </c>
      <c r="L85" s="328">
        <f t="shared" si="33"/>
        <v>0</v>
      </c>
      <c r="M85" s="328">
        <f t="shared" si="33"/>
        <v>6835619</v>
      </c>
      <c r="N85" s="328">
        <f t="shared" si="33"/>
        <v>30359125</v>
      </c>
      <c r="O85" s="328">
        <f>SUM(C85)+SUM(G85:N85)</f>
        <v>37194744</v>
      </c>
    </row>
    <row r="86" spans="1:16" s="188" customFormat="1" ht="12" x14ac:dyDescent="0.2">
      <c r="A86" s="189">
        <v>81</v>
      </c>
      <c r="B86" s="194" t="s">
        <v>1283</v>
      </c>
      <c r="C86" s="300">
        <f t="shared" si="29"/>
        <v>0</v>
      </c>
      <c r="D86" s="300"/>
      <c r="E86" s="300"/>
      <c r="F86" s="312"/>
      <c r="G86" s="309"/>
      <c r="H86" s="300"/>
      <c r="I86" s="300"/>
      <c r="J86" s="300"/>
      <c r="K86" s="300"/>
      <c r="L86" s="300"/>
      <c r="M86" s="300"/>
      <c r="N86" s="300">
        <v>1903552</v>
      </c>
      <c r="O86" s="335">
        <f t="shared" ref="O86:O98" si="34">SUM(C86)+SUM(G86:N86)</f>
        <v>1903552</v>
      </c>
    </row>
    <row r="87" spans="1:16" s="188" customFormat="1" ht="12" x14ac:dyDescent="0.2">
      <c r="A87" s="189">
        <v>82</v>
      </c>
      <c r="B87" s="194" t="s">
        <v>1284</v>
      </c>
      <c r="C87" s="300">
        <f t="shared" ref="C87:C92" si="35">SUM(D87:F87)</f>
        <v>0</v>
      </c>
      <c r="D87" s="300"/>
      <c r="E87" s="300"/>
      <c r="F87" s="312"/>
      <c r="G87" s="309"/>
      <c r="H87" s="326"/>
      <c r="I87" s="300"/>
      <c r="J87" s="300"/>
      <c r="K87" s="300"/>
      <c r="L87" s="300"/>
      <c r="M87" s="300"/>
      <c r="N87" s="300">
        <v>1000000</v>
      </c>
      <c r="O87" s="300">
        <f t="shared" ref="O87:O95" si="36">SUM(C87)+SUM(G87:N87)</f>
        <v>1000000</v>
      </c>
    </row>
    <row r="88" spans="1:16" s="188" customFormat="1" ht="12" x14ac:dyDescent="0.2">
      <c r="A88" s="189">
        <v>83</v>
      </c>
      <c r="B88" s="194" t="s">
        <v>1319</v>
      </c>
      <c r="C88" s="300">
        <f t="shared" si="35"/>
        <v>0</v>
      </c>
      <c r="D88" s="300"/>
      <c r="E88" s="300"/>
      <c r="F88" s="312"/>
      <c r="G88" s="309"/>
      <c r="H88" s="326"/>
      <c r="I88" s="300"/>
      <c r="J88" s="300"/>
      <c r="K88" s="300"/>
      <c r="L88" s="300"/>
      <c r="M88" s="300"/>
      <c r="N88" s="300">
        <v>1500000</v>
      </c>
      <c r="O88" s="300">
        <f t="shared" si="36"/>
        <v>1500000</v>
      </c>
    </row>
    <row r="89" spans="1:16" s="188" customFormat="1" ht="12" x14ac:dyDescent="0.2">
      <c r="A89" s="189">
        <v>84</v>
      </c>
      <c r="B89" s="194" t="s">
        <v>1259</v>
      </c>
      <c r="C89" s="300">
        <f t="shared" ref="C89:C90" si="37">SUM(D89:F89)</f>
        <v>0</v>
      </c>
      <c r="D89" s="300"/>
      <c r="E89" s="300"/>
      <c r="F89" s="312"/>
      <c r="G89" s="309"/>
      <c r="H89" s="326"/>
      <c r="I89" s="300"/>
      <c r="J89" s="300"/>
      <c r="K89" s="300"/>
      <c r="L89" s="300"/>
      <c r="M89" s="300"/>
      <c r="N89" s="300">
        <v>3164000</v>
      </c>
      <c r="O89" s="300">
        <f t="shared" si="36"/>
        <v>3164000</v>
      </c>
    </row>
    <row r="90" spans="1:16" s="188" customFormat="1" ht="12" x14ac:dyDescent="0.2">
      <c r="A90" s="189">
        <v>85</v>
      </c>
      <c r="B90" s="194" t="s">
        <v>1423</v>
      </c>
      <c r="C90" s="300">
        <f t="shared" si="37"/>
        <v>0</v>
      </c>
      <c r="D90" s="300"/>
      <c r="E90" s="300"/>
      <c r="F90" s="312"/>
      <c r="G90" s="309"/>
      <c r="H90" s="326"/>
      <c r="I90" s="300"/>
      <c r="J90" s="300"/>
      <c r="K90" s="300"/>
      <c r="L90" s="300"/>
      <c r="M90" s="300"/>
      <c r="N90" s="300">
        <v>1304000</v>
      </c>
      <c r="O90" s="300">
        <f t="shared" si="36"/>
        <v>1304000</v>
      </c>
    </row>
    <row r="91" spans="1:16" s="188" customFormat="1" ht="12" x14ac:dyDescent="0.2">
      <c r="A91" s="189">
        <v>86</v>
      </c>
      <c r="B91" s="194" t="s">
        <v>1279</v>
      </c>
      <c r="C91" s="300">
        <f t="shared" si="35"/>
        <v>0</v>
      </c>
      <c r="D91" s="300"/>
      <c r="E91" s="300"/>
      <c r="F91" s="312"/>
      <c r="G91" s="309"/>
      <c r="H91" s="334"/>
      <c r="I91" s="300"/>
      <c r="J91" s="300"/>
      <c r="K91" s="300"/>
      <c r="L91" s="300"/>
      <c r="M91" s="300"/>
      <c r="N91" s="300">
        <v>1850000</v>
      </c>
      <c r="O91" s="300">
        <f t="shared" si="36"/>
        <v>1850000</v>
      </c>
    </row>
    <row r="92" spans="1:16" s="193" customFormat="1" ht="12" x14ac:dyDescent="0.2">
      <c r="A92" s="189">
        <v>87</v>
      </c>
      <c r="B92" s="192" t="s">
        <v>1327</v>
      </c>
      <c r="C92" s="300">
        <f t="shared" si="35"/>
        <v>0</v>
      </c>
      <c r="D92" s="301"/>
      <c r="E92" s="301"/>
      <c r="F92" s="308"/>
      <c r="G92" s="303"/>
      <c r="H92" s="304"/>
      <c r="I92" s="305"/>
      <c r="J92" s="305"/>
      <c r="K92" s="305"/>
      <c r="L92" s="301"/>
      <c r="M92" s="305"/>
      <c r="N92" s="301">
        <v>4402573</v>
      </c>
      <c r="O92" s="306">
        <f t="shared" ref="O92" si="38">SUM(C92)+SUM(H92:N92)</f>
        <v>4402573</v>
      </c>
      <c r="P92" s="905"/>
    </row>
    <row r="93" spans="1:16" s="188" customFormat="1" ht="12" x14ac:dyDescent="0.2">
      <c r="A93" s="189">
        <v>88</v>
      </c>
      <c r="B93" s="194" t="s">
        <v>1275</v>
      </c>
      <c r="C93" s="300">
        <f t="shared" si="29"/>
        <v>0</v>
      </c>
      <c r="D93" s="300"/>
      <c r="E93" s="300"/>
      <c r="F93" s="312"/>
      <c r="G93" s="309"/>
      <c r="H93" s="334"/>
      <c r="I93" s="300"/>
      <c r="J93" s="300"/>
      <c r="K93" s="300"/>
      <c r="L93" s="300"/>
      <c r="M93" s="300"/>
      <c r="N93" s="300">
        <v>5424000</v>
      </c>
      <c r="O93" s="300">
        <f t="shared" si="36"/>
        <v>5424000</v>
      </c>
    </row>
    <row r="94" spans="1:16" s="188" customFormat="1" ht="12" x14ac:dyDescent="0.2">
      <c r="A94" s="189">
        <v>89</v>
      </c>
      <c r="B94" s="194" t="s">
        <v>1317</v>
      </c>
      <c r="C94" s="300">
        <f t="shared" si="29"/>
        <v>0</v>
      </c>
      <c r="D94" s="300"/>
      <c r="E94" s="300"/>
      <c r="F94" s="312"/>
      <c r="G94" s="309"/>
      <c r="H94" s="334"/>
      <c r="I94" s="300"/>
      <c r="J94" s="300"/>
      <c r="K94" s="300"/>
      <c r="L94" s="300"/>
      <c r="M94" s="300"/>
      <c r="N94" s="300">
        <v>2486000</v>
      </c>
      <c r="O94" s="300">
        <f t="shared" si="36"/>
        <v>2486000</v>
      </c>
    </row>
    <row r="95" spans="1:16" s="188" customFormat="1" ht="12" x14ac:dyDescent="0.2">
      <c r="A95" s="189">
        <v>90</v>
      </c>
      <c r="B95" s="194" t="s">
        <v>1303</v>
      </c>
      <c r="C95" s="300">
        <f t="shared" si="29"/>
        <v>0</v>
      </c>
      <c r="D95" s="300"/>
      <c r="E95" s="300"/>
      <c r="F95" s="312"/>
      <c r="G95" s="309"/>
      <c r="H95" s="334"/>
      <c r="I95" s="300"/>
      <c r="J95" s="300"/>
      <c r="K95" s="300"/>
      <c r="L95" s="300"/>
      <c r="M95" s="300"/>
      <c r="N95" s="300">
        <v>1000000</v>
      </c>
      <c r="O95" s="300">
        <f t="shared" si="36"/>
        <v>1000000</v>
      </c>
    </row>
    <row r="96" spans="1:16" s="188" customFormat="1" ht="12" x14ac:dyDescent="0.2">
      <c r="A96" s="189">
        <v>91</v>
      </c>
      <c r="B96" s="194" t="s">
        <v>1289</v>
      </c>
      <c r="C96" s="300">
        <f t="shared" ref="C96" si="39">SUM(D96:F96)</f>
        <v>0</v>
      </c>
      <c r="D96" s="300"/>
      <c r="E96" s="300"/>
      <c r="F96" s="312"/>
      <c r="G96" s="309"/>
      <c r="H96" s="326"/>
      <c r="I96" s="300"/>
      <c r="J96" s="300"/>
      <c r="K96" s="300"/>
      <c r="L96" s="300"/>
      <c r="M96" s="300"/>
      <c r="N96" s="300">
        <v>3500000</v>
      </c>
      <c r="O96" s="300">
        <f t="shared" ref="O96" si="40">SUM(C96)+SUM(G96:N96)</f>
        <v>3500000</v>
      </c>
    </row>
    <row r="97" spans="1:16" s="188" customFormat="1" ht="12" x14ac:dyDescent="0.2">
      <c r="A97" s="189">
        <v>92</v>
      </c>
      <c r="B97" s="194" t="s">
        <v>1286</v>
      </c>
      <c r="C97" s="300">
        <f t="shared" si="29"/>
        <v>0</v>
      </c>
      <c r="D97" s="300"/>
      <c r="E97" s="300"/>
      <c r="F97" s="312"/>
      <c r="G97" s="309"/>
      <c r="H97" s="326"/>
      <c r="I97" s="300"/>
      <c r="J97" s="300"/>
      <c r="K97" s="300"/>
      <c r="L97" s="300"/>
      <c r="M97" s="300"/>
      <c r="N97" s="300">
        <v>2825000</v>
      </c>
      <c r="O97" s="300">
        <f t="shared" si="34"/>
        <v>2825000</v>
      </c>
    </row>
    <row r="98" spans="1:16" s="188" customFormat="1" thickBot="1" x14ac:dyDescent="0.25">
      <c r="A98" s="189">
        <v>93</v>
      </c>
      <c r="B98" s="194" t="s">
        <v>1332</v>
      </c>
      <c r="C98" s="300">
        <f t="shared" si="29"/>
        <v>0</v>
      </c>
      <c r="D98" s="300"/>
      <c r="E98" s="300"/>
      <c r="F98" s="312"/>
      <c r="G98" s="309"/>
      <c r="H98" s="326"/>
      <c r="I98" s="300"/>
      <c r="J98" s="300"/>
      <c r="K98" s="300"/>
      <c r="L98" s="300"/>
      <c r="M98" s="300">
        <v>6835619</v>
      </c>
      <c r="N98" s="300"/>
      <c r="O98" s="300">
        <f t="shared" si="34"/>
        <v>6835619</v>
      </c>
    </row>
    <row r="99" spans="1:16" s="188" customFormat="1" thickBot="1" x14ac:dyDescent="0.25">
      <c r="A99" s="189">
        <v>94</v>
      </c>
      <c r="B99" s="205" t="s">
        <v>414</v>
      </c>
      <c r="C99" s="342">
        <f t="shared" ref="C99:O99" si="41">C7+C14+C25+C47+C53</f>
        <v>67456582</v>
      </c>
      <c r="D99" s="342">
        <f t="shared" si="41"/>
        <v>29950000</v>
      </c>
      <c r="E99" s="342">
        <f t="shared" si="41"/>
        <v>4596892</v>
      </c>
      <c r="F99" s="343">
        <f t="shared" si="41"/>
        <v>32909690</v>
      </c>
      <c r="G99" s="342">
        <f t="shared" si="41"/>
        <v>0</v>
      </c>
      <c r="H99" s="342">
        <f t="shared" si="41"/>
        <v>12271800</v>
      </c>
      <c r="I99" s="342">
        <f t="shared" si="41"/>
        <v>1471360</v>
      </c>
      <c r="J99" s="342">
        <f t="shared" si="41"/>
        <v>0</v>
      </c>
      <c r="K99" s="342">
        <f t="shared" si="41"/>
        <v>26424060</v>
      </c>
      <c r="L99" s="342">
        <f t="shared" si="41"/>
        <v>13271456</v>
      </c>
      <c r="M99" s="342">
        <f t="shared" si="41"/>
        <v>8335619</v>
      </c>
      <c r="N99" s="342">
        <f t="shared" si="41"/>
        <v>30359125</v>
      </c>
      <c r="O99" s="342">
        <f t="shared" si="41"/>
        <v>159590002</v>
      </c>
    </row>
    <row r="100" spans="1:16" s="24" customFormat="1" x14ac:dyDescent="0.2">
      <c r="A100" s="189">
        <v>95</v>
      </c>
      <c r="B100" s="924" t="s">
        <v>363</v>
      </c>
      <c r="C100" s="763">
        <f t="shared" si="29"/>
        <v>0</v>
      </c>
      <c r="D100" s="167"/>
      <c r="E100" s="167"/>
      <c r="F100" s="167"/>
      <c r="G100" s="206"/>
      <c r="H100" s="167"/>
      <c r="I100" s="167"/>
      <c r="J100" s="167"/>
      <c r="K100" s="167"/>
      <c r="L100" s="168"/>
      <c r="M100" s="925">
        <v>52979865</v>
      </c>
      <c r="N100" s="926"/>
      <c r="O100" s="300">
        <f t="shared" ref="O100" si="42">SUM(C100)+SUM(H100:N100)</f>
        <v>52979865</v>
      </c>
      <c r="P100" s="82"/>
    </row>
    <row r="101" spans="1:16" s="24" customFormat="1" x14ac:dyDescent="0.2">
      <c r="A101" s="189">
        <v>96</v>
      </c>
      <c r="B101" s="751" t="s">
        <v>1172</v>
      </c>
      <c r="C101" s="764">
        <f t="shared" si="29"/>
        <v>0</v>
      </c>
      <c r="D101" s="743"/>
      <c r="E101" s="743"/>
      <c r="F101" s="743"/>
      <c r="G101" s="207"/>
      <c r="H101" s="741"/>
      <c r="I101" s="53"/>
      <c r="J101" s="53"/>
      <c r="K101" s="766">
        <v>2286000</v>
      </c>
      <c r="L101" s="747"/>
      <c r="M101" s="743"/>
      <c r="N101" s="743"/>
      <c r="O101" s="300">
        <f t="shared" ref="O101:O119" si="43">SUM(C101)+SUM(G101:N101)</f>
        <v>2286000</v>
      </c>
      <c r="P101" s="82"/>
    </row>
    <row r="102" spans="1:16" s="24" customFormat="1" x14ac:dyDescent="0.2">
      <c r="A102" s="189">
        <v>97</v>
      </c>
      <c r="B102" s="748" t="s">
        <v>1173</v>
      </c>
      <c r="C102" s="764">
        <f t="shared" si="29"/>
        <v>0</v>
      </c>
      <c r="D102" s="743"/>
      <c r="E102" s="743"/>
      <c r="F102" s="743"/>
      <c r="G102" s="208"/>
      <c r="H102" s="743"/>
      <c r="I102" s="344"/>
      <c r="J102" s="344"/>
      <c r="K102" s="743">
        <v>3000000</v>
      </c>
      <c r="L102" s="749"/>
      <c r="M102" s="743"/>
      <c r="N102" s="743"/>
      <c r="O102" s="300">
        <f t="shared" si="43"/>
        <v>3000000</v>
      </c>
      <c r="P102" s="82"/>
    </row>
    <row r="103" spans="1:16" s="24" customFormat="1" x14ac:dyDescent="0.2">
      <c r="A103" s="189">
        <v>98</v>
      </c>
      <c r="B103" s="927" t="s">
        <v>364</v>
      </c>
      <c r="C103" s="764">
        <f t="shared" si="29"/>
        <v>0</v>
      </c>
      <c r="D103" s="740"/>
      <c r="E103" s="741"/>
      <c r="F103" s="741"/>
      <c r="G103" s="208"/>
      <c r="H103" s="743"/>
      <c r="I103" s="344"/>
      <c r="J103" s="344"/>
      <c r="K103" s="741"/>
      <c r="L103" s="742"/>
      <c r="M103" s="741">
        <v>3500000</v>
      </c>
      <c r="N103" s="741"/>
      <c r="O103" s="300">
        <f t="shared" si="43"/>
        <v>3500000</v>
      </c>
      <c r="P103" s="82"/>
    </row>
    <row r="104" spans="1:16" s="24" customFormat="1" x14ac:dyDescent="0.2">
      <c r="A104" s="189">
        <v>99</v>
      </c>
      <c r="B104" s="927" t="s">
        <v>1318</v>
      </c>
      <c r="C104" s="764">
        <f t="shared" si="29"/>
        <v>0</v>
      </c>
      <c r="D104" s="743"/>
      <c r="E104" s="743"/>
      <c r="F104" s="743"/>
      <c r="G104" s="928"/>
      <c r="H104" s="743"/>
      <c r="I104" s="743"/>
      <c r="J104" s="743"/>
      <c r="K104" s="743"/>
      <c r="L104" s="744"/>
      <c r="M104" s="743">
        <v>4000000</v>
      </c>
      <c r="N104" s="743"/>
      <c r="O104" s="300">
        <f t="shared" si="43"/>
        <v>4000000</v>
      </c>
      <c r="P104" s="82"/>
    </row>
    <row r="105" spans="1:16" s="24" customFormat="1" x14ac:dyDescent="0.2">
      <c r="A105" s="189">
        <v>100</v>
      </c>
      <c r="B105" s="927" t="s">
        <v>350</v>
      </c>
      <c r="C105" s="764">
        <f t="shared" si="29"/>
        <v>0</v>
      </c>
      <c r="D105" s="743"/>
      <c r="E105" s="743"/>
      <c r="F105" s="743"/>
      <c r="G105" s="928"/>
      <c r="H105" s="743"/>
      <c r="I105" s="743"/>
      <c r="J105" s="743"/>
      <c r="K105" s="743"/>
      <c r="L105" s="744"/>
      <c r="M105" s="743">
        <v>1930892</v>
      </c>
      <c r="N105" s="743"/>
      <c r="O105" s="300">
        <f t="shared" si="43"/>
        <v>1930892</v>
      </c>
      <c r="P105" s="82"/>
    </row>
    <row r="106" spans="1:16" s="24" customFormat="1" x14ac:dyDescent="0.2">
      <c r="A106" s="189">
        <v>101</v>
      </c>
      <c r="B106" s="927" t="s">
        <v>365</v>
      </c>
      <c r="C106" s="764">
        <f t="shared" si="29"/>
        <v>1370000</v>
      </c>
      <c r="D106" s="743"/>
      <c r="E106" s="743"/>
      <c r="F106" s="743">
        <v>1370000</v>
      </c>
      <c r="G106" s="928"/>
      <c r="H106" s="743"/>
      <c r="I106" s="743"/>
      <c r="J106" s="743"/>
      <c r="K106" s="743">
        <v>83109890</v>
      </c>
      <c r="L106" s="744">
        <v>1200000</v>
      </c>
      <c r="M106" s="743"/>
      <c r="N106" s="743"/>
      <c r="O106" s="300">
        <f t="shared" si="43"/>
        <v>85679890</v>
      </c>
      <c r="P106" s="82"/>
    </row>
    <row r="107" spans="1:16" s="24" customFormat="1" x14ac:dyDescent="0.2">
      <c r="A107" s="189">
        <v>102</v>
      </c>
      <c r="B107" s="927" t="s">
        <v>1174</v>
      </c>
      <c r="C107" s="764">
        <f t="shared" si="29"/>
        <v>0</v>
      </c>
      <c r="D107" s="743"/>
      <c r="E107" s="743"/>
      <c r="F107" s="743"/>
      <c r="G107" s="928"/>
      <c r="H107" s="743"/>
      <c r="I107" s="743"/>
      <c r="J107" s="743"/>
      <c r="K107" s="743"/>
      <c r="L107" s="744"/>
      <c r="M107" s="743">
        <v>11429024</v>
      </c>
      <c r="N107" s="743"/>
      <c r="O107" s="300">
        <f t="shared" si="43"/>
        <v>11429024</v>
      </c>
      <c r="P107" s="82"/>
    </row>
    <row r="108" spans="1:16" s="24" customFormat="1" x14ac:dyDescent="0.2">
      <c r="A108" s="189">
        <v>103</v>
      </c>
      <c r="B108" s="927" t="s">
        <v>366</v>
      </c>
      <c r="C108" s="764">
        <f t="shared" si="29"/>
        <v>64259220</v>
      </c>
      <c r="D108" s="766">
        <v>3812100</v>
      </c>
      <c r="E108" s="766">
        <v>810700</v>
      </c>
      <c r="F108" s="743">
        <v>59636420</v>
      </c>
      <c r="G108" s="928"/>
      <c r="H108" s="743"/>
      <c r="I108" s="743"/>
      <c r="J108" s="743"/>
      <c r="K108" s="743"/>
      <c r="L108" s="744">
        <v>222578191</v>
      </c>
      <c r="M108" s="743"/>
      <c r="N108" s="743"/>
      <c r="O108" s="300">
        <f t="shared" si="43"/>
        <v>286837411</v>
      </c>
      <c r="P108" s="82"/>
    </row>
    <row r="109" spans="1:16" s="24" customFormat="1" x14ac:dyDescent="0.2">
      <c r="A109" s="189">
        <v>104</v>
      </c>
      <c r="B109" s="927" t="s">
        <v>1175</v>
      </c>
      <c r="C109" s="764">
        <f t="shared" si="29"/>
        <v>0</v>
      </c>
      <c r="D109" s="743"/>
      <c r="E109" s="743"/>
      <c r="F109" s="743"/>
      <c r="G109" s="928"/>
      <c r="H109" s="743"/>
      <c r="I109" s="743"/>
      <c r="J109" s="743"/>
      <c r="K109" s="743">
        <v>58467393</v>
      </c>
      <c r="L109" s="744"/>
      <c r="M109" s="743"/>
      <c r="N109" s="743"/>
      <c r="O109" s="300">
        <f t="shared" si="43"/>
        <v>58467393</v>
      </c>
      <c r="P109" s="82"/>
    </row>
    <row r="110" spans="1:16" s="24" customFormat="1" x14ac:dyDescent="0.2">
      <c r="A110" s="189">
        <v>105</v>
      </c>
      <c r="B110" s="927" t="s">
        <v>310</v>
      </c>
      <c r="C110" s="764">
        <f t="shared" si="29"/>
        <v>0</v>
      </c>
      <c r="D110" s="743"/>
      <c r="E110" s="743"/>
      <c r="F110" s="743"/>
      <c r="G110" s="928"/>
      <c r="H110" s="743"/>
      <c r="I110" s="743"/>
      <c r="J110" s="743"/>
      <c r="K110" s="743">
        <v>4000000</v>
      </c>
      <c r="L110" s="744">
        <v>6500000</v>
      </c>
      <c r="M110" s="743"/>
      <c r="N110" s="743"/>
      <c r="O110" s="300">
        <f t="shared" si="43"/>
        <v>10500000</v>
      </c>
      <c r="P110" s="82"/>
    </row>
    <row r="111" spans="1:16" s="24" customFormat="1" x14ac:dyDescent="0.2">
      <c r="A111" s="189">
        <v>106</v>
      </c>
      <c r="B111" s="755" t="s">
        <v>286</v>
      </c>
      <c r="C111" s="764">
        <f t="shared" si="29"/>
        <v>0</v>
      </c>
      <c r="D111" s="743"/>
      <c r="E111" s="743"/>
      <c r="F111" s="747"/>
      <c r="G111" s="928"/>
      <c r="H111" s="743"/>
      <c r="I111" s="743"/>
      <c r="J111" s="743"/>
      <c r="K111" s="743"/>
      <c r="L111" s="743">
        <v>900000</v>
      </c>
      <c r="M111" s="743"/>
      <c r="N111" s="743"/>
      <c r="O111" s="300">
        <f t="shared" si="43"/>
        <v>900000</v>
      </c>
      <c r="P111" s="82"/>
    </row>
    <row r="112" spans="1:16" s="24" customFormat="1" x14ac:dyDescent="0.2">
      <c r="A112" s="189">
        <v>107</v>
      </c>
      <c r="B112" s="756" t="s">
        <v>1100</v>
      </c>
      <c r="C112" s="764">
        <f t="shared" si="29"/>
        <v>3100000</v>
      </c>
      <c r="D112" s="743">
        <v>3100000</v>
      </c>
      <c r="E112" s="743"/>
      <c r="F112" s="747"/>
      <c r="G112" s="928"/>
      <c r="H112" s="743"/>
      <c r="I112" s="743"/>
      <c r="J112" s="743"/>
      <c r="K112" s="743"/>
      <c r="L112" s="768">
        <v>100000</v>
      </c>
      <c r="M112" s="743"/>
      <c r="N112" s="743"/>
      <c r="O112" s="300">
        <f t="shared" si="43"/>
        <v>3200000</v>
      </c>
      <c r="P112" s="82"/>
    </row>
    <row r="113" spans="1:16" s="24" customFormat="1" x14ac:dyDescent="0.2">
      <c r="A113" s="189">
        <v>108</v>
      </c>
      <c r="B113" s="755" t="s">
        <v>1176</v>
      </c>
      <c r="C113" s="764">
        <f t="shared" si="29"/>
        <v>0</v>
      </c>
      <c r="D113" s="743"/>
      <c r="E113" s="743"/>
      <c r="F113" s="749"/>
      <c r="G113" s="928"/>
      <c r="H113" s="743"/>
      <c r="I113" s="743"/>
      <c r="J113" s="743"/>
      <c r="K113" s="743"/>
      <c r="L113" s="743">
        <v>300000</v>
      </c>
      <c r="M113" s="743"/>
      <c r="N113" s="743"/>
      <c r="O113" s="300">
        <f t="shared" si="43"/>
        <v>300000</v>
      </c>
      <c r="P113" s="82"/>
    </row>
    <row r="114" spans="1:16" s="24" customFormat="1" x14ac:dyDescent="0.2">
      <c r="A114" s="189">
        <v>109</v>
      </c>
      <c r="B114" s="755" t="s">
        <v>1177</v>
      </c>
      <c r="C114" s="764">
        <f t="shared" si="29"/>
        <v>0</v>
      </c>
      <c r="D114" s="743"/>
      <c r="E114" s="743"/>
      <c r="F114" s="749"/>
      <c r="G114" s="928"/>
      <c r="H114" s="743"/>
      <c r="I114" s="743"/>
      <c r="J114" s="743"/>
      <c r="K114" s="743"/>
      <c r="L114" s="743">
        <v>900000</v>
      </c>
      <c r="M114" s="743"/>
      <c r="N114" s="743"/>
      <c r="O114" s="300">
        <f t="shared" si="43"/>
        <v>900000</v>
      </c>
      <c r="P114" s="82"/>
    </row>
    <row r="115" spans="1:16" s="24" customFormat="1" x14ac:dyDescent="0.2">
      <c r="A115" s="189">
        <v>110</v>
      </c>
      <c r="B115" s="757" t="s">
        <v>1178</v>
      </c>
      <c r="C115" s="764">
        <f t="shared" si="29"/>
        <v>0</v>
      </c>
      <c r="D115" s="743"/>
      <c r="E115" s="743"/>
      <c r="F115" s="749"/>
      <c r="G115" s="928"/>
      <c r="H115" s="743"/>
      <c r="I115" s="743"/>
      <c r="J115" s="743"/>
      <c r="K115" s="743"/>
      <c r="L115" s="769">
        <v>1100000</v>
      </c>
      <c r="M115" s="743"/>
      <c r="N115" s="743"/>
      <c r="O115" s="300">
        <f t="shared" si="43"/>
        <v>1100000</v>
      </c>
      <c r="P115" s="82"/>
    </row>
    <row r="116" spans="1:16" s="24" customFormat="1" x14ac:dyDescent="0.2">
      <c r="A116" s="189">
        <v>111</v>
      </c>
      <c r="B116" s="51" t="s">
        <v>1179</v>
      </c>
      <c r="C116" s="764">
        <f t="shared" si="29"/>
        <v>0</v>
      </c>
      <c r="D116" s="743"/>
      <c r="E116" s="743"/>
      <c r="F116" s="749"/>
      <c r="G116" s="208"/>
      <c r="H116" s="743"/>
      <c r="I116" s="344"/>
      <c r="J116" s="344"/>
      <c r="K116" s="743"/>
      <c r="L116" s="770">
        <v>2000000</v>
      </c>
      <c r="M116" s="743"/>
      <c r="N116" s="743"/>
      <c r="O116" s="300">
        <f t="shared" si="43"/>
        <v>2000000</v>
      </c>
      <c r="P116" s="82"/>
    </row>
    <row r="117" spans="1:16" s="24" customFormat="1" x14ac:dyDescent="0.2">
      <c r="A117" s="189">
        <v>112</v>
      </c>
      <c r="B117" s="758" t="s">
        <v>1180</v>
      </c>
      <c r="C117" s="764">
        <f t="shared" si="29"/>
        <v>0</v>
      </c>
      <c r="D117" s="743"/>
      <c r="E117" s="743"/>
      <c r="F117" s="747"/>
      <c r="G117" s="208"/>
      <c r="H117" s="743"/>
      <c r="I117" s="344"/>
      <c r="J117" s="344"/>
      <c r="K117" s="743"/>
      <c r="L117" s="743">
        <v>1500000</v>
      </c>
      <c r="M117" s="743"/>
      <c r="N117" s="743"/>
      <c r="O117" s="300">
        <f t="shared" si="43"/>
        <v>1500000</v>
      </c>
      <c r="P117" s="82"/>
    </row>
    <row r="118" spans="1:16" s="24" customFormat="1" x14ac:dyDescent="0.2">
      <c r="A118" s="189">
        <v>113</v>
      </c>
      <c r="B118" s="759" t="s">
        <v>1181</v>
      </c>
      <c r="C118" s="764">
        <f t="shared" si="29"/>
        <v>0</v>
      </c>
      <c r="D118" s="743"/>
      <c r="E118" s="743"/>
      <c r="F118" s="747"/>
      <c r="G118" s="208"/>
      <c r="H118" s="743"/>
      <c r="I118" s="344"/>
      <c r="J118" s="344"/>
      <c r="K118" s="743"/>
      <c r="L118" s="743">
        <v>12237514</v>
      </c>
      <c r="M118" s="743"/>
      <c r="N118" s="743"/>
      <c r="O118" s="300">
        <f t="shared" si="43"/>
        <v>12237514</v>
      </c>
      <c r="P118" s="82"/>
    </row>
    <row r="119" spans="1:16" s="24" customFormat="1" ht="24" x14ac:dyDescent="0.2">
      <c r="A119" s="189">
        <v>114</v>
      </c>
      <c r="B119" s="760" t="s">
        <v>1182</v>
      </c>
      <c r="C119" s="764">
        <f t="shared" si="29"/>
        <v>0</v>
      </c>
      <c r="D119" s="743"/>
      <c r="E119" s="743"/>
      <c r="F119" s="747"/>
      <c r="G119" s="208"/>
      <c r="H119" s="743"/>
      <c r="I119" s="344"/>
      <c r="J119" s="344"/>
      <c r="K119" s="743"/>
      <c r="L119" s="768">
        <v>4106425</v>
      </c>
      <c r="M119" s="743"/>
      <c r="N119" s="743"/>
      <c r="O119" s="300">
        <f t="shared" si="43"/>
        <v>4106425</v>
      </c>
      <c r="P119" s="82"/>
    </row>
    <row r="120" spans="1:16" s="24" customFormat="1" x14ac:dyDescent="0.2">
      <c r="A120" s="189">
        <v>115</v>
      </c>
      <c r="B120" s="760" t="s">
        <v>1183</v>
      </c>
      <c r="C120" s="764">
        <f t="shared" si="29"/>
        <v>0</v>
      </c>
      <c r="D120" s="743"/>
      <c r="E120" s="743"/>
      <c r="F120" s="745"/>
      <c r="G120" s="208"/>
      <c r="H120" s="743"/>
      <c r="I120" s="344"/>
      <c r="J120" s="344"/>
      <c r="K120" s="743"/>
      <c r="L120" s="768">
        <v>443939</v>
      </c>
      <c r="M120" s="743"/>
      <c r="N120" s="743"/>
      <c r="O120" s="300">
        <f>SUM(C120)+SUM(G120:N120)</f>
        <v>443939</v>
      </c>
      <c r="P120" s="82"/>
    </row>
    <row r="121" spans="1:16" s="82" customFormat="1" ht="24" x14ac:dyDescent="0.2">
      <c r="A121" s="189">
        <v>116</v>
      </c>
      <c r="B121" s="761" t="s">
        <v>1184</v>
      </c>
      <c r="C121" s="764">
        <f t="shared" si="29"/>
        <v>43582677</v>
      </c>
      <c r="D121" s="743"/>
      <c r="E121" s="743"/>
      <c r="F121" s="743">
        <v>43582677</v>
      </c>
      <c r="G121" s="208"/>
      <c r="H121" s="743"/>
      <c r="I121" s="344"/>
      <c r="J121" s="344"/>
      <c r="K121" s="743"/>
      <c r="L121" s="743">
        <v>171417323</v>
      </c>
      <c r="M121" s="743"/>
      <c r="N121" s="743"/>
      <c r="O121" s="300">
        <f t="shared" ref="O121:O143" si="44">SUM(C121)+SUM(G121:N121)</f>
        <v>215000000</v>
      </c>
    </row>
    <row r="122" spans="1:16" s="82" customFormat="1" ht="24" x14ac:dyDescent="0.2">
      <c r="A122" s="189">
        <v>117</v>
      </c>
      <c r="B122" s="756" t="s">
        <v>1136</v>
      </c>
      <c r="C122" s="764">
        <f t="shared" si="29"/>
        <v>0</v>
      </c>
      <c r="D122" s="743"/>
      <c r="E122" s="743"/>
      <c r="F122" s="743"/>
      <c r="G122" s="209"/>
      <c r="H122" s="743"/>
      <c r="I122" s="345"/>
      <c r="J122" s="344"/>
      <c r="K122" s="743"/>
      <c r="L122" s="768">
        <v>5905500</v>
      </c>
      <c r="M122" s="743"/>
      <c r="N122" s="743"/>
      <c r="O122" s="300">
        <f t="shared" si="44"/>
        <v>5905500</v>
      </c>
    </row>
    <row r="123" spans="1:16" s="82" customFormat="1" ht="24" x14ac:dyDescent="0.2">
      <c r="A123" s="189">
        <v>118</v>
      </c>
      <c r="B123" s="750" t="s">
        <v>356</v>
      </c>
      <c r="C123" s="764">
        <f t="shared" si="29"/>
        <v>0</v>
      </c>
      <c r="D123" s="743"/>
      <c r="E123" s="743"/>
      <c r="F123" s="743"/>
      <c r="G123" s="210"/>
      <c r="H123" s="743"/>
      <c r="I123" s="346"/>
      <c r="J123" s="344"/>
      <c r="K123" s="747"/>
      <c r="L123" s="749">
        <v>5445110</v>
      </c>
      <c r="M123" s="743"/>
      <c r="N123" s="743"/>
      <c r="O123" s="300">
        <f t="shared" si="44"/>
        <v>5445110</v>
      </c>
    </row>
    <row r="124" spans="1:16" s="82" customFormat="1" ht="12" x14ac:dyDescent="0.2">
      <c r="A124" s="189">
        <v>119</v>
      </c>
      <c r="B124" s="746" t="s">
        <v>1185</v>
      </c>
      <c r="C124" s="764">
        <f t="shared" si="29"/>
        <v>0</v>
      </c>
      <c r="D124" s="743"/>
      <c r="E124" s="743"/>
      <c r="F124" s="743"/>
      <c r="G124" s="210"/>
      <c r="H124" s="743"/>
      <c r="I124" s="346"/>
      <c r="J124" s="344"/>
      <c r="K124" s="747"/>
      <c r="L124" s="749">
        <v>44821280</v>
      </c>
      <c r="M124" s="743"/>
      <c r="N124" s="743"/>
      <c r="O124" s="300">
        <f t="shared" si="44"/>
        <v>44821280</v>
      </c>
    </row>
    <row r="125" spans="1:16" s="82" customFormat="1" ht="12" x14ac:dyDescent="0.2">
      <c r="A125" s="189">
        <v>120</v>
      </c>
      <c r="B125" s="751" t="s">
        <v>1097</v>
      </c>
      <c r="C125" s="764">
        <f t="shared" si="29"/>
        <v>0</v>
      </c>
      <c r="D125" s="743"/>
      <c r="E125" s="743"/>
      <c r="F125" s="743"/>
      <c r="G125" s="211"/>
      <c r="H125" s="743"/>
      <c r="I125" s="347"/>
      <c r="J125" s="344"/>
      <c r="K125" s="766">
        <v>150000</v>
      </c>
      <c r="L125" s="749"/>
      <c r="M125" s="743"/>
      <c r="N125" s="743"/>
      <c r="O125" s="300">
        <f t="shared" si="44"/>
        <v>150000</v>
      </c>
    </row>
    <row r="126" spans="1:16" s="82" customFormat="1" ht="24" x14ac:dyDescent="0.2">
      <c r="A126" s="189">
        <v>121</v>
      </c>
      <c r="B126" s="762" t="s">
        <v>1186</v>
      </c>
      <c r="C126" s="764">
        <f t="shared" si="29"/>
        <v>0</v>
      </c>
      <c r="D126" s="743"/>
      <c r="E126" s="743"/>
      <c r="F126" s="743"/>
      <c r="G126" s="211"/>
      <c r="H126" s="743"/>
      <c r="I126" s="347"/>
      <c r="J126" s="344"/>
      <c r="K126" s="767">
        <v>7779434</v>
      </c>
      <c r="L126" s="749"/>
      <c r="M126" s="743"/>
      <c r="N126" s="743"/>
      <c r="O126" s="300">
        <f t="shared" si="44"/>
        <v>7779434</v>
      </c>
    </row>
    <row r="127" spans="1:16" s="82" customFormat="1" ht="24" x14ac:dyDescent="0.2">
      <c r="A127" s="189">
        <v>122</v>
      </c>
      <c r="B127" s="762" t="s">
        <v>1187</v>
      </c>
      <c r="C127" s="764">
        <f t="shared" si="29"/>
        <v>0</v>
      </c>
      <c r="D127" s="743"/>
      <c r="E127" s="743"/>
      <c r="F127" s="743"/>
      <c r="G127" s="211"/>
      <c r="H127" s="743"/>
      <c r="I127" s="347"/>
      <c r="J127" s="344"/>
      <c r="K127" s="767">
        <v>23251749</v>
      </c>
      <c r="L127" s="749"/>
      <c r="M127" s="743"/>
      <c r="N127" s="743"/>
      <c r="O127" s="300">
        <f t="shared" si="44"/>
        <v>23251749</v>
      </c>
    </row>
    <row r="128" spans="1:16" s="82" customFormat="1" ht="12" x14ac:dyDescent="0.2">
      <c r="A128" s="189">
        <v>123</v>
      </c>
      <c r="B128" s="748" t="s">
        <v>1109</v>
      </c>
      <c r="C128" s="764">
        <f t="shared" si="29"/>
        <v>0</v>
      </c>
      <c r="D128" s="743"/>
      <c r="E128" s="743"/>
      <c r="F128" s="743"/>
      <c r="G128" s="211"/>
      <c r="H128" s="743"/>
      <c r="I128" s="347"/>
      <c r="J128" s="344"/>
      <c r="K128" s="747">
        <v>332988</v>
      </c>
      <c r="L128" s="747"/>
      <c r="M128" s="743"/>
      <c r="N128" s="743"/>
      <c r="O128" s="300">
        <f t="shared" si="44"/>
        <v>332988</v>
      </c>
    </row>
    <row r="129" spans="1:16" s="82" customFormat="1" ht="12" x14ac:dyDescent="0.2">
      <c r="A129" s="189">
        <v>124</v>
      </c>
      <c r="B129" s="748" t="s">
        <v>1110</v>
      </c>
      <c r="C129" s="764">
        <f t="shared" si="29"/>
        <v>0</v>
      </c>
      <c r="D129" s="743"/>
      <c r="E129" s="743"/>
      <c r="F129" s="743"/>
      <c r="G129" s="211"/>
      <c r="H129" s="743"/>
      <c r="I129" s="347"/>
      <c r="J129" s="344"/>
      <c r="K129" s="747">
        <v>951958</v>
      </c>
      <c r="L129" s="929"/>
      <c r="M129" s="743"/>
      <c r="N129" s="743"/>
      <c r="O129" s="300">
        <f t="shared" si="44"/>
        <v>951958</v>
      </c>
    </row>
    <row r="130" spans="1:16" s="82" customFormat="1" ht="12" x14ac:dyDescent="0.2">
      <c r="A130" s="189">
        <v>125</v>
      </c>
      <c r="B130" s="748" t="s">
        <v>1188</v>
      </c>
      <c r="C130" s="764">
        <f t="shared" si="29"/>
        <v>0</v>
      </c>
      <c r="D130" s="743"/>
      <c r="E130" s="743"/>
      <c r="F130" s="743"/>
      <c r="G130" s="211"/>
      <c r="H130" s="743"/>
      <c r="I130" s="347"/>
      <c r="J130" s="344"/>
      <c r="K130" s="743">
        <v>99054314</v>
      </c>
      <c r="L130" s="744"/>
      <c r="M130" s="743"/>
      <c r="N130" s="743"/>
      <c r="O130" s="300">
        <f t="shared" si="44"/>
        <v>99054314</v>
      </c>
    </row>
    <row r="131" spans="1:16" s="82" customFormat="1" ht="12" x14ac:dyDescent="0.2">
      <c r="A131" s="189">
        <v>126</v>
      </c>
      <c r="B131" s="751" t="s">
        <v>1098</v>
      </c>
      <c r="C131" s="764">
        <f t="shared" si="29"/>
        <v>0</v>
      </c>
      <c r="D131" s="743"/>
      <c r="E131" s="743"/>
      <c r="F131" s="743"/>
      <c r="G131" s="211"/>
      <c r="H131" s="743"/>
      <c r="I131" s="347"/>
      <c r="J131" s="344"/>
      <c r="K131" s="766">
        <v>600000</v>
      </c>
      <c r="L131" s="744"/>
      <c r="M131" s="743"/>
      <c r="N131" s="743"/>
      <c r="O131" s="300">
        <f t="shared" si="44"/>
        <v>600000</v>
      </c>
    </row>
    <row r="132" spans="1:16" s="82" customFormat="1" ht="12" x14ac:dyDescent="0.2">
      <c r="A132" s="189">
        <v>127</v>
      </c>
      <c r="B132" s="751" t="s">
        <v>1189</v>
      </c>
      <c r="C132" s="764">
        <f t="shared" si="29"/>
        <v>0</v>
      </c>
      <c r="D132" s="743"/>
      <c r="E132" s="743"/>
      <c r="F132" s="743"/>
      <c r="G132" s="210"/>
      <c r="H132" s="743"/>
      <c r="I132" s="346"/>
      <c r="J132" s="344"/>
      <c r="K132" s="766">
        <v>12081045</v>
      </c>
      <c r="L132" s="744"/>
      <c r="M132" s="743"/>
      <c r="N132" s="743"/>
      <c r="O132" s="300">
        <f t="shared" si="44"/>
        <v>12081045</v>
      </c>
    </row>
    <row r="133" spans="1:16" s="82" customFormat="1" ht="12" x14ac:dyDescent="0.2">
      <c r="A133" s="189">
        <v>128</v>
      </c>
      <c r="B133" s="751" t="s">
        <v>1190</v>
      </c>
      <c r="C133" s="764">
        <f t="shared" si="29"/>
        <v>0</v>
      </c>
      <c r="D133" s="743"/>
      <c r="E133" s="743"/>
      <c r="F133" s="743"/>
      <c r="G133" s="409"/>
      <c r="H133" s="743"/>
      <c r="I133" s="410"/>
      <c r="J133" s="408"/>
      <c r="K133" s="766">
        <v>32597716</v>
      </c>
      <c r="L133" s="744"/>
      <c r="M133" s="743"/>
      <c r="N133" s="743"/>
      <c r="O133" s="300">
        <f t="shared" si="44"/>
        <v>32597716</v>
      </c>
    </row>
    <row r="134" spans="1:16" s="82" customFormat="1" ht="12" x14ac:dyDescent="0.2">
      <c r="A134" s="189">
        <v>129</v>
      </c>
      <c r="B134" s="746" t="s">
        <v>1191</v>
      </c>
      <c r="C134" s="764">
        <f t="shared" si="29"/>
        <v>0</v>
      </c>
      <c r="D134" s="743"/>
      <c r="E134" s="743"/>
      <c r="F134" s="743"/>
      <c r="G134" s="409"/>
      <c r="H134" s="743"/>
      <c r="I134" s="410"/>
      <c r="J134" s="408"/>
      <c r="K134" s="749">
        <v>1200000</v>
      </c>
      <c r="L134" s="747"/>
      <c r="M134" s="743"/>
      <c r="N134" s="743"/>
      <c r="O134" s="300">
        <f t="shared" si="44"/>
        <v>1200000</v>
      </c>
    </row>
    <row r="135" spans="1:16" s="82" customFormat="1" ht="12" x14ac:dyDescent="0.2">
      <c r="A135" s="189">
        <v>130</v>
      </c>
      <c r="B135" s="746" t="s">
        <v>1192</v>
      </c>
      <c r="C135" s="764">
        <f t="shared" si="29"/>
        <v>0</v>
      </c>
      <c r="D135" s="743"/>
      <c r="E135" s="743"/>
      <c r="F135" s="743"/>
      <c r="G135" s="409"/>
      <c r="H135" s="743"/>
      <c r="I135" s="743">
        <v>354000</v>
      </c>
      <c r="J135" s="408"/>
      <c r="K135" s="749"/>
      <c r="L135" s="929"/>
      <c r="M135" s="743"/>
      <c r="N135" s="743"/>
      <c r="O135" s="300">
        <f t="shared" si="44"/>
        <v>354000</v>
      </c>
    </row>
    <row r="136" spans="1:16" s="82" customFormat="1" ht="12" x14ac:dyDescent="0.2">
      <c r="A136" s="189">
        <v>131</v>
      </c>
      <c r="B136" s="751" t="s">
        <v>1193</v>
      </c>
      <c r="C136" s="764">
        <f t="shared" si="29"/>
        <v>0</v>
      </c>
      <c r="D136" s="743"/>
      <c r="E136" s="743"/>
      <c r="F136" s="743"/>
      <c r="G136" s="409"/>
      <c r="H136" s="749"/>
      <c r="I136" s="410"/>
      <c r="J136" s="408"/>
      <c r="K136" s="743"/>
      <c r="L136" s="744"/>
      <c r="M136" s="743"/>
      <c r="N136" s="743">
        <v>17579909</v>
      </c>
      <c r="O136" s="300">
        <f t="shared" si="44"/>
        <v>17579909</v>
      </c>
    </row>
    <row r="137" spans="1:16" s="82" customFormat="1" ht="12" x14ac:dyDescent="0.2">
      <c r="A137" s="189">
        <v>132</v>
      </c>
      <c r="B137" s="751" t="s">
        <v>382</v>
      </c>
      <c r="C137" s="764">
        <f t="shared" si="29"/>
        <v>0</v>
      </c>
      <c r="D137" s="743"/>
      <c r="E137" s="743"/>
      <c r="F137" s="743"/>
      <c r="G137" s="409"/>
      <c r="H137" s="749"/>
      <c r="I137" s="410"/>
      <c r="J137" s="408"/>
      <c r="K137" s="743"/>
      <c r="L137" s="744"/>
      <c r="M137" s="743"/>
      <c r="N137" s="743">
        <v>8018773</v>
      </c>
      <c r="O137" s="300">
        <f t="shared" si="44"/>
        <v>8018773</v>
      </c>
    </row>
    <row r="138" spans="1:16" s="82" customFormat="1" ht="12" x14ac:dyDescent="0.2">
      <c r="A138" s="189">
        <v>133</v>
      </c>
      <c r="B138" s="751" t="s">
        <v>383</v>
      </c>
      <c r="C138" s="764">
        <f t="shared" si="29"/>
        <v>0</v>
      </c>
      <c r="D138" s="743"/>
      <c r="E138" s="743"/>
      <c r="F138" s="743"/>
      <c r="G138" s="409"/>
      <c r="H138" s="749"/>
      <c r="I138" s="410"/>
      <c r="J138" s="408"/>
      <c r="K138" s="743"/>
      <c r="L138" s="744"/>
      <c r="M138" s="743"/>
      <c r="N138" s="743">
        <v>15932421</v>
      </c>
      <c r="O138" s="300">
        <f t="shared" si="44"/>
        <v>15932421</v>
      </c>
    </row>
    <row r="139" spans="1:16" s="82" customFormat="1" ht="12" x14ac:dyDescent="0.2">
      <c r="A139" s="189">
        <v>134</v>
      </c>
      <c r="B139" s="751" t="s">
        <v>384</v>
      </c>
      <c r="C139" s="764">
        <f t="shared" si="29"/>
        <v>0</v>
      </c>
      <c r="D139" s="743"/>
      <c r="E139" s="743"/>
      <c r="F139" s="743"/>
      <c r="G139" s="409"/>
      <c r="H139" s="749"/>
      <c r="I139" s="410"/>
      <c r="J139" s="408"/>
      <c r="K139" s="747"/>
      <c r="L139" s="744"/>
      <c r="M139" s="743"/>
      <c r="N139" s="743">
        <v>10000000</v>
      </c>
      <c r="O139" s="300">
        <f t="shared" si="44"/>
        <v>10000000</v>
      </c>
    </row>
    <row r="140" spans="1:16" s="82" customFormat="1" ht="12" x14ac:dyDescent="0.2">
      <c r="A140" s="189">
        <v>135</v>
      </c>
      <c r="B140" s="751" t="s">
        <v>1194</v>
      </c>
      <c r="C140" s="764">
        <f t="shared" si="29"/>
        <v>0</v>
      </c>
      <c r="D140" s="743"/>
      <c r="E140" s="743"/>
      <c r="F140" s="743"/>
      <c r="G140" s="409"/>
      <c r="H140" s="743"/>
      <c r="I140" s="410"/>
      <c r="J140" s="408"/>
      <c r="K140" s="743"/>
      <c r="L140" s="744"/>
      <c r="M140" s="743"/>
      <c r="N140" s="743">
        <v>1391573</v>
      </c>
      <c r="O140" s="300">
        <f t="shared" si="44"/>
        <v>1391573</v>
      </c>
    </row>
    <row r="141" spans="1:16" s="82" customFormat="1" ht="12" x14ac:dyDescent="0.2">
      <c r="A141" s="189">
        <v>136</v>
      </c>
      <c r="B141" s="748" t="s">
        <v>387</v>
      </c>
      <c r="C141" s="764">
        <f t="shared" si="29"/>
        <v>0</v>
      </c>
      <c r="D141" s="743"/>
      <c r="E141" s="743"/>
      <c r="F141" s="743"/>
      <c r="G141" s="754"/>
      <c r="H141" s="743"/>
      <c r="I141" s="747"/>
      <c r="J141" s="743"/>
      <c r="K141" s="743"/>
      <c r="L141" s="744"/>
      <c r="M141" s="743"/>
      <c r="N141" s="743"/>
      <c r="O141" s="300">
        <f t="shared" si="44"/>
        <v>0</v>
      </c>
    </row>
    <row r="142" spans="1:16" s="82" customFormat="1" thickBot="1" x14ac:dyDescent="0.25">
      <c r="A142" s="189">
        <v>137</v>
      </c>
      <c r="B142" s="752" t="s">
        <v>389</v>
      </c>
      <c r="C142" s="765">
        <f t="shared" si="29"/>
        <v>5715000</v>
      </c>
      <c r="D142" s="753"/>
      <c r="E142" s="753"/>
      <c r="F142" s="753">
        <v>5715000</v>
      </c>
      <c r="G142" s="754"/>
      <c r="H142" s="743"/>
      <c r="I142" s="747"/>
      <c r="J142" s="743"/>
      <c r="K142" s="743"/>
      <c r="L142" s="744"/>
      <c r="M142" s="743"/>
      <c r="N142" s="753"/>
      <c r="O142" s="300">
        <f t="shared" si="44"/>
        <v>5715000</v>
      </c>
    </row>
    <row r="143" spans="1:16" s="82" customFormat="1" thickBot="1" x14ac:dyDescent="0.25">
      <c r="A143" s="189">
        <v>138</v>
      </c>
      <c r="B143" s="52" t="s">
        <v>188</v>
      </c>
      <c r="C143" s="99">
        <f t="shared" ref="C143:N143" si="45">SUM(C100:C142)</f>
        <v>118026897</v>
      </c>
      <c r="D143" s="99">
        <f t="shared" si="45"/>
        <v>6912100</v>
      </c>
      <c r="E143" s="99">
        <f t="shared" si="45"/>
        <v>810700</v>
      </c>
      <c r="F143" s="412">
        <f t="shared" si="45"/>
        <v>110304097</v>
      </c>
      <c r="G143" s="412">
        <f t="shared" si="45"/>
        <v>0</v>
      </c>
      <c r="H143" s="412">
        <f t="shared" si="45"/>
        <v>0</v>
      </c>
      <c r="I143" s="412">
        <f t="shared" si="45"/>
        <v>354000</v>
      </c>
      <c r="J143" s="412">
        <f t="shared" si="45"/>
        <v>0</v>
      </c>
      <c r="K143" s="99">
        <f t="shared" si="45"/>
        <v>328862487</v>
      </c>
      <c r="L143" s="412">
        <f t="shared" si="45"/>
        <v>481455282</v>
      </c>
      <c r="M143" s="412">
        <f t="shared" si="45"/>
        <v>73839781</v>
      </c>
      <c r="N143" s="413">
        <f t="shared" si="45"/>
        <v>52922676</v>
      </c>
      <c r="O143" s="414">
        <f t="shared" si="44"/>
        <v>1055461123</v>
      </c>
    </row>
    <row r="144" spans="1:16" s="188" customFormat="1" thickBot="1" x14ac:dyDescent="0.25">
      <c r="A144" s="189">
        <v>139</v>
      </c>
      <c r="B144" s="212" t="s">
        <v>415</v>
      </c>
      <c r="C144" s="348">
        <f t="shared" ref="C144:O144" si="46">C99+C143</f>
        <v>185483479</v>
      </c>
      <c r="D144" s="348">
        <f t="shared" si="46"/>
        <v>36862100</v>
      </c>
      <c r="E144" s="348">
        <f t="shared" si="46"/>
        <v>5407592</v>
      </c>
      <c r="F144" s="349">
        <f t="shared" si="46"/>
        <v>143213787</v>
      </c>
      <c r="G144" s="350">
        <f t="shared" si="46"/>
        <v>0</v>
      </c>
      <c r="H144" s="348">
        <f t="shared" si="46"/>
        <v>12271800</v>
      </c>
      <c r="I144" s="348">
        <f t="shared" si="46"/>
        <v>1825360</v>
      </c>
      <c r="J144" s="348">
        <f t="shared" si="46"/>
        <v>0</v>
      </c>
      <c r="K144" s="348">
        <f t="shared" si="46"/>
        <v>355286547</v>
      </c>
      <c r="L144" s="348">
        <f t="shared" si="46"/>
        <v>494726738</v>
      </c>
      <c r="M144" s="348">
        <f t="shared" si="46"/>
        <v>82175400</v>
      </c>
      <c r="N144" s="348">
        <f t="shared" si="46"/>
        <v>83281801</v>
      </c>
      <c r="O144" s="348">
        <f t="shared" si="46"/>
        <v>1215051125</v>
      </c>
      <c r="P144" s="213"/>
    </row>
    <row r="145" spans="1:16" s="188" customFormat="1" thickBot="1" x14ac:dyDescent="0.25">
      <c r="A145" s="189">
        <v>140</v>
      </c>
      <c r="G145" s="214"/>
      <c r="O145" s="215"/>
    </row>
    <row r="146" spans="1:16" s="188" customFormat="1" thickBot="1" x14ac:dyDescent="0.25">
      <c r="A146" s="189">
        <v>141</v>
      </c>
      <c r="B146" s="216" t="s">
        <v>215</v>
      </c>
      <c r="C146" s="328">
        <f t="shared" ref="C146:C149" si="47">SUM(D146:F146)</f>
        <v>185483479</v>
      </c>
      <c r="D146" s="217">
        <f t="shared" ref="D146:I146" si="48">D144</f>
        <v>36862100</v>
      </c>
      <c r="E146" s="217">
        <f t="shared" si="48"/>
        <v>5407592</v>
      </c>
      <c r="F146" s="218">
        <f t="shared" si="48"/>
        <v>143213787</v>
      </c>
      <c r="G146" s="219">
        <f>G144</f>
        <v>0</v>
      </c>
      <c r="H146" s="217">
        <f t="shared" si="48"/>
        <v>12271800</v>
      </c>
      <c r="I146" s="217">
        <f t="shared" si="48"/>
        <v>1825360</v>
      </c>
      <c r="J146" s="217"/>
      <c r="K146" s="217"/>
      <c r="L146" s="217"/>
      <c r="M146" s="415">
        <f>M103+M58+M104</f>
        <v>9000000</v>
      </c>
      <c r="N146" s="220"/>
      <c r="O146" s="221">
        <f>SUM(D146:N146)</f>
        <v>208580639</v>
      </c>
    </row>
    <row r="147" spans="1:16" s="188" customFormat="1" thickBot="1" x14ac:dyDescent="0.25">
      <c r="A147" s="189">
        <v>142</v>
      </c>
      <c r="B147" s="222" t="s">
        <v>224</v>
      </c>
      <c r="C147" s="328">
        <f t="shared" si="47"/>
        <v>0</v>
      </c>
      <c r="D147" s="203"/>
      <c r="E147" s="203"/>
      <c r="F147" s="223"/>
      <c r="G147" s="224"/>
      <c r="H147" s="203"/>
      <c r="I147" s="203"/>
      <c r="J147" s="225">
        <f>J144</f>
        <v>0</v>
      </c>
      <c r="K147" s="226">
        <f>K144</f>
        <v>355286547</v>
      </c>
      <c r="L147" s="226">
        <f>L144</f>
        <v>494726738</v>
      </c>
      <c r="M147" s="416">
        <f>M144-M146</f>
        <v>73175400</v>
      </c>
      <c r="N147" s="226"/>
      <c r="O147" s="221">
        <f t="shared" ref="O147:O149" si="49">SUM(D147:N147)</f>
        <v>923188685</v>
      </c>
    </row>
    <row r="148" spans="1:16" s="188" customFormat="1" thickBot="1" x14ac:dyDescent="0.25">
      <c r="A148" s="189">
        <v>143</v>
      </c>
      <c r="B148" s="222" t="s">
        <v>416</v>
      </c>
      <c r="C148" s="328">
        <f t="shared" si="47"/>
        <v>0</v>
      </c>
      <c r="D148" s="203"/>
      <c r="E148" s="203"/>
      <c r="F148" s="223"/>
      <c r="G148" s="194"/>
      <c r="H148" s="203"/>
      <c r="I148" s="203"/>
      <c r="J148" s="203"/>
      <c r="K148" s="227"/>
      <c r="L148" s="227"/>
      <c r="M148" s="227"/>
      <c r="N148" s="226">
        <f>N144</f>
        <v>83281801</v>
      </c>
      <c r="O148" s="221">
        <f t="shared" si="49"/>
        <v>83281801</v>
      </c>
    </row>
    <row r="149" spans="1:16" s="188" customFormat="1" thickBot="1" x14ac:dyDescent="0.25">
      <c r="A149" s="189">
        <v>144</v>
      </c>
      <c r="B149" s="228" t="s">
        <v>38</v>
      </c>
      <c r="C149" s="328">
        <f t="shared" si="47"/>
        <v>185483479</v>
      </c>
      <c r="D149" s="229">
        <f t="shared" ref="D149:N149" si="50">SUM(D146:D148)</f>
        <v>36862100</v>
      </c>
      <c r="E149" s="229">
        <f t="shared" si="50"/>
        <v>5407592</v>
      </c>
      <c r="F149" s="230">
        <f t="shared" si="50"/>
        <v>143213787</v>
      </c>
      <c r="G149" s="231">
        <f t="shared" si="50"/>
        <v>0</v>
      </c>
      <c r="H149" s="229">
        <f t="shared" si="50"/>
        <v>12271800</v>
      </c>
      <c r="I149" s="229">
        <f t="shared" si="50"/>
        <v>1825360</v>
      </c>
      <c r="J149" s="229">
        <f t="shared" si="50"/>
        <v>0</v>
      </c>
      <c r="K149" s="229">
        <f t="shared" si="50"/>
        <v>355286547</v>
      </c>
      <c r="L149" s="229">
        <f t="shared" si="50"/>
        <v>494726738</v>
      </c>
      <c r="M149" s="229">
        <f t="shared" si="50"/>
        <v>82175400</v>
      </c>
      <c r="N149" s="229">
        <f t="shared" si="50"/>
        <v>83281801</v>
      </c>
      <c r="O149" s="221">
        <f t="shared" si="49"/>
        <v>1215051125</v>
      </c>
      <c r="P149" s="930"/>
    </row>
    <row r="150" spans="1:16" x14ac:dyDescent="0.2">
      <c r="A150" s="232"/>
      <c r="B150" s="910"/>
      <c r="C150" s="910"/>
      <c r="D150" s="910"/>
      <c r="E150" s="910"/>
      <c r="F150" s="910"/>
      <c r="G150" s="910"/>
      <c r="H150" s="910"/>
      <c r="I150" s="910"/>
      <c r="J150" s="910"/>
      <c r="K150" s="909"/>
      <c r="L150" s="909"/>
      <c r="M150" s="909"/>
      <c r="N150" s="909"/>
      <c r="O150" s="909"/>
      <c r="P150" s="910"/>
    </row>
    <row r="151" spans="1:16" x14ac:dyDescent="0.2">
      <c r="A151" s="232"/>
      <c r="B151" s="910"/>
      <c r="C151" s="910"/>
      <c r="D151" s="910"/>
      <c r="E151" s="910"/>
      <c r="F151" s="910"/>
      <c r="G151" s="910"/>
      <c r="H151" s="910"/>
      <c r="I151" s="910"/>
      <c r="J151" s="910"/>
      <c r="K151" s="909"/>
      <c r="L151" s="909"/>
      <c r="M151" s="909"/>
      <c r="N151" s="909"/>
      <c r="O151" s="909"/>
      <c r="P151" s="910"/>
    </row>
    <row r="152" spans="1:16" x14ac:dyDescent="0.2">
      <c r="A152" s="232"/>
      <c r="B152" s="910"/>
      <c r="C152" s="910"/>
      <c r="D152" s="910"/>
      <c r="E152" s="910"/>
      <c r="F152" s="910"/>
      <c r="G152" s="910"/>
      <c r="H152" s="910"/>
      <c r="I152" s="910"/>
      <c r="J152" s="910"/>
      <c r="K152" s="909"/>
      <c r="L152" s="909"/>
      <c r="M152" s="909"/>
      <c r="N152" s="909"/>
      <c r="O152" s="909"/>
      <c r="P152" s="910"/>
    </row>
    <row r="153" spans="1:16" x14ac:dyDescent="0.2">
      <c r="A153" s="232"/>
      <c r="B153" s="910"/>
      <c r="C153" s="910"/>
      <c r="D153" s="910"/>
      <c r="E153" s="910"/>
      <c r="F153" s="910"/>
      <c r="G153" s="910"/>
      <c r="H153" s="910"/>
      <c r="I153" s="910"/>
      <c r="J153" s="910"/>
      <c r="K153" s="909"/>
      <c r="L153" s="909"/>
      <c r="M153" s="909"/>
      <c r="N153" s="909"/>
      <c r="O153" s="909"/>
      <c r="P153" s="910"/>
    </row>
    <row r="154" spans="1:16" x14ac:dyDescent="0.2">
      <c r="A154" s="232"/>
      <c r="B154" s="910"/>
      <c r="C154" s="910"/>
      <c r="D154" s="910"/>
      <c r="E154" s="910"/>
      <c r="F154" s="910"/>
      <c r="G154" s="910"/>
      <c r="H154" s="910"/>
      <c r="I154" s="910"/>
      <c r="J154" s="910"/>
      <c r="K154" s="909"/>
      <c r="L154" s="909"/>
      <c r="M154" s="909"/>
      <c r="N154" s="909"/>
      <c r="O154" s="909"/>
      <c r="P154" s="910"/>
    </row>
    <row r="155" spans="1:16" x14ac:dyDescent="0.2">
      <c r="A155" s="232"/>
      <c r="B155" s="910"/>
      <c r="C155" s="910"/>
      <c r="D155" s="910"/>
      <c r="E155" s="910"/>
      <c r="F155" s="910"/>
      <c r="G155" s="910"/>
      <c r="H155" s="910"/>
      <c r="I155" s="910"/>
      <c r="J155" s="910"/>
      <c r="K155" s="909"/>
      <c r="L155" s="909"/>
      <c r="M155" s="909"/>
      <c r="N155" s="909"/>
      <c r="O155" s="909"/>
      <c r="P155" s="910"/>
    </row>
    <row r="156" spans="1:16" x14ac:dyDescent="0.2">
      <c r="A156" s="232"/>
      <c r="B156" s="910"/>
      <c r="C156" s="910"/>
      <c r="D156" s="910"/>
      <c r="E156" s="910"/>
      <c r="F156" s="910"/>
      <c r="G156" s="910"/>
      <c r="H156" s="910"/>
      <c r="I156" s="910"/>
      <c r="J156" s="910"/>
      <c r="K156" s="909"/>
      <c r="L156" s="909"/>
      <c r="M156" s="909"/>
      <c r="N156" s="909"/>
      <c r="O156" s="909"/>
      <c r="P156" s="910"/>
    </row>
    <row r="157" spans="1:16" x14ac:dyDescent="0.2">
      <c r="A157" s="232"/>
      <c r="B157" s="910"/>
      <c r="C157" s="910"/>
      <c r="D157" s="910"/>
      <c r="E157" s="910"/>
      <c r="F157" s="910"/>
      <c r="G157" s="910"/>
      <c r="H157" s="910"/>
      <c r="I157" s="910"/>
      <c r="J157" s="910"/>
      <c r="K157" s="910"/>
      <c r="L157" s="910"/>
      <c r="M157" s="910"/>
      <c r="N157" s="910"/>
      <c r="O157" s="910"/>
      <c r="P157" s="910"/>
    </row>
    <row r="158" spans="1:16" x14ac:dyDescent="0.2">
      <c r="A158" s="232"/>
      <c r="B158" s="910"/>
      <c r="C158" s="910"/>
      <c r="D158" s="910"/>
      <c r="E158" s="910"/>
      <c r="F158" s="910"/>
      <c r="G158" s="910"/>
      <c r="H158" s="910"/>
      <c r="I158" s="910"/>
      <c r="J158" s="910"/>
      <c r="K158" s="910"/>
      <c r="L158" s="910"/>
      <c r="M158" s="910"/>
      <c r="N158" s="910"/>
      <c r="O158" s="910"/>
      <c r="P158" s="910"/>
    </row>
    <row r="159" spans="1:16" x14ac:dyDescent="0.2">
      <c r="A159" s="232"/>
      <c r="B159" s="910"/>
      <c r="C159" s="910"/>
      <c r="D159" s="910"/>
      <c r="E159" s="910"/>
      <c r="F159" s="910"/>
      <c r="G159" s="910"/>
      <c r="H159" s="910"/>
      <c r="I159" s="910"/>
      <c r="J159" s="910"/>
      <c r="K159" s="910"/>
      <c r="L159" s="910"/>
      <c r="M159" s="910"/>
      <c r="N159" s="910"/>
      <c r="O159" s="910"/>
      <c r="P159" s="910"/>
    </row>
    <row r="160" spans="1:16" x14ac:dyDescent="0.2">
      <c r="A160" s="232"/>
      <c r="B160" s="910"/>
      <c r="C160" s="910"/>
      <c r="D160" s="910"/>
      <c r="E160" s="910"/>
      <c r="F160" s="910"/>
      <c r="G160" s="910"/>
      <c r="H160" s="910"/>
      <c r="I160" s="910"/>
      <c r="J160" s="910"/>
      <c r="K160" s="910"/>
      <c r="L160" s="910"/>
      <c r="M160" s="910"/>
      <c r="N160" s="910"/>
      <c r="O160" s="910"/>
      <c r="P160" s="910"/>
    </row>
    <row r="161" spans="1:16" x14ac:dyDescent="0.2">
      <c r="A161" s="232"/>
      <c r="B161" s="910"/>
      <c r="C161" s="910"/>
      <c r="D161" s="910"/>
      <c r="E161" s="910"/>
      <c r="F161" s="910"/>
      <c r="G161" s="910"/>
      <c r="H161" s="910"/>
      <c r="I161" s="910"/>
      <c r="J161" s="910"/>
      <c r="K161" s="910"/>
      <c r="L161" s="910"/>
      <c r="M161" s="910"/>
      <c r="N161" s="910"/>
      <c r="O161" s="910"/>
      <c r="P161" s="910"/>
    </row>
    <row r="162" spans="1:16" x14ac:dyDescent="0.2">
      <c r="A162" s="232"/>
      <c r="B162" s="910"/>
      <c r="C162" s="910"/>
      <c r="D162" s="910"/>
      <c r="E162" s="910"/>
      <c r="F162" s="910"/>
      <c r="G162" s="910"/>
      <c r="H162" s="910"/>
      <c r="I162" s="910"/>
      <c r="J162" s="910"/>
      <c r="K162" s="910"/>
      <c r="L162" s="910"/>
      <c r="M162" s="910"/>
      <c r="N162" s="910"/>
      <c r="O162" s="910"/>
      <c r="P162" s="910"/>
    </row>
    <row r="163" spans="1:16" x14ac:dyDescent="0.2">
      <c r="A163" s="232"/>
      <c r="B163" s="910"/>
      <c r="C163" s="910"/>
      <c r="D163" s="910"/>
      <c r="E163" s="910"/>
      <c r="F163" s="910"/>
      <c r="G163" s="910"/>
      <c r="H163" s="910"/>
      <c r="I163" s="910"/>
      <c r="J163" s="910"/>
      <c r="K163" s="910"/>
      <c r="L163" s="910"/>
      <c r="M163" s="910"/>
      <c r="N163" s="910"/>
      <c r="O163" s="910"/>
      <c r="P163" s="910"/>
    </row>
    <row r="164" spans="1:16" x14ac:dyDescent="0.2">
      <c r="A164" s="232"/>
      <c r="B164" s="910"/>
      <c r="C164" s="910"/>
      <c r="D164" s="910"/>
      <c r="E164" s="910"/>
      <c r="F164" s="910"/>
      <c r="G164" s="910"/>
      <c r="H164" s="910"/>
      <c r="I164" s="910"/>
      <c r="J164" s="910"/>
      <c r="K164" s="910"/>
      <c r="L164" s="910"/>
      <c r="M164" s="910"/>
      <c r="N164" s="910"/>
      <c r="O164" s="910"/>
      <c r="P164" s="910"/>
    </row>
    <row r="165" spans="1:16" x14ac:dyDescent="0.2">
      <c r="A165" s="232"/>
      <c r="B165" s="910"/>
      <c r="C165" s="910"/>
      <c r="D165" s="910"/>
      <c r="E165" s="910"/>
      <c r="F165" s="910"/>
      <c r="G165" s="910"/>
      <c r="H165" s="910"/>
      <c r="I165" s="910"/>
      <c r="J165" s="910"/>
      <c r="K165" s="910"/>
      <c r="L165" s="910"/>
      <c r="M165" s="910"/>
      <c r="N165" s="910"/>
      <c r="O165" s="910"/>
      <c r="P165" s="910"/>
    </row>
    <row r="166" spans="1:16" x14ac:dyDescent="0.2">
      <c r="A166" s="232"/>
      <c r="B166" s="910"/>
      <c r="C166" s="910"/>
      <c r="D166" s="910"/>
      <c r="E166" s="910"/>
      <c r="F166" s="910"/>
      <c r="G166" s="910"/>
      <c r="H166" s="910"/>
      <c r="I166" s="910"/>
      <c r="J166" s="910"/>
      <c r="K166" s="910"/>
      <c r="L166" s="910"/>
      <c r="M166" s="910"/>
      <c r="N166" s="910"/>
      <c r="O166" s="910"/>
      <c r="P166" s="910"/>
    </row>
    <row r="167" spans="1:16" x14ac:dyDescent="0.2">
      <c r="A167" s="232"/>
      <c r="B167" s="910"/>
      <c r="C167" s="910"/>
      <c r="D167" s="910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10"/>
      <c r="P167" s="910"/>
    </row>
    <row r="168" spans="1:16" x14ac:dyDescent="0.2">
      <c r="A168" s="232"/>
      <c r="B168" s="910"/>
      <c r="C168" s="910"/>
      <c r="D168" s="910"/>
      <c r="E168" s="910"/>
      <c r="F168" s="910"/>
      <c r="G168" s="910"/>
      <c r="H168" s="910"/>
      <c r="I168" s="910"/>
      <c r="J168" s="910"/>
      <c r="K168" s="910"/>
      <c r="L168" s="910"/>
      <c r="M168" s="910"/>
      <c r="N168" s="910"/>
      <c r="O168" s="910"/>
      <c r="P168" s="910"/>
    </row>
    <row r="169" spans="1:16" x14ac:dyDescent="0.2">
      <c r="A169" s="232"/>
      <c r="B169" s="910"/>
      <c r="C169" s="910"/>
      <c r="D169" s="910"/>
      <c r="E169" s="910"/>
      <c r="F169" s="910"/>
      <c r="G169" s="910"/>
      <c r="H169" s="910"/>
      <c r="I169" s="910"/>
      <c r="J169" s="910"/>
      <c r="K169" s="910"/>
      <c r="L169" s="910"/>
      <c r="M169" s="910"/>
      <c r="N169" s="910"/>
      <c r="O169" s="910"/>
      <c r="P169" s="910"/>
    </row>
    <row r="170" spans="1:16" x14ac:dyDescent="0.2">
      <c r="A170" s="233"/>
      <c r="B170" s="910"/>
      <c r="C170" s="910"/>
      <c r="D170" s="910"/>
      <c r="E170" s="910"/>
      <c r="F170" s="910"/>
      <c r="G170" s="910"/>
      <c r="H170" s="910"/>
      <c r="I170" s="910"/>
      <c r="J170" s="910"/>
      <c r="K170" s="910"/>
      <c r="L170" s="910"/>
      <c r="M170" s="910"/>
      <c r="N170" s="910"/>
      <c r="O170" s="910"/>
      <c r="P170" s="910"/>
    </row>
    <row r="171" spans="1:16" x14ac:dyDescent="0.2">
      <c r="A171" s="232"/>
      <c r="B171" s="910"/>
      <c r="C171" s="910"/>
      <c r="D171" s="910"/>
      <c r="E171" s="910"/>
      <c r="F171" s="910"/>
      <c r="G171" s="910"/>
      <c r="H171" s="910"/>
      <c r="I171" s="910"/>
      <c r="J171" s="910"/>
      <c r="K171" s="910"/>
      <c r="L171" s="910"/>
      <c r="M171" s="910"/>
      <c r="N171" s="910"/>
      <c r="O171" s="910"/>
      <c r="P171" s="910"/>
    </row>
    <row r="172" spans="1:16" x14ac:dyDescent="0.2">
      <c r="A172" s="232"/>
      <c r="B172" s="910"/>
      <c r="C172" s="910"/>
      <c r="D172" s="910"/>
      <c r="E172" s="910"/>
      <c r="F172" s="910"/>
      <c r="G172" s="910"/>
      <c r="H172" s="910"/>
      <c r="I172" s="910"/>
      <c r="J172" s="910"/>
      <c r="K172" s="910"/>
      <c r="L172" s="910"/>
      <c r="M172" s="910"/>
      <c r="N172" s="910"/>
      <c r="O172" s="910"/>
      <c r="P172" s="910"/>
    </row>
    <row r="173" spans="1:16" x14ac:dyDescent="0.2">
      <c r="A173" s="233"/>
      <c r="B173" s="910"/>
      <c r="C173" s="910"/>
      <c r="D173" s="910"/>
      <c r="E173" s="910"/>
      <c r="F173" s="910"/>
      <c r="G173" s="910"/>
      <c r="H173" s="910"/>
      <c r="I173" s="910"/>
      <c r="J173" s="910"/>
      <c r="K173" s="910"/>
      <c r="L173" s="910"/>
      <c r="M173" s="910"/>
      <c r="N173" s="910"/>
      <c r="O173" s="910"/>
      <c r="P173" s="910"/>
    </row>
    <row r="174" spans="1:16" x14ac:dyDescent="0.2">
      <c r="A174" s="233"/>
      <c r="B174" s="910"/>
      <c r="C174" s="910"/>
      <c r="D174" s="910"/>
      <c r="E174" s="910"/>
      <c r="F174" s="910"/>
      <c r="G174" s="910"/>
      <c r="H174" s="910"/>
      <c r="I174" s="910"/>
      <c r="J174" s="910"/>
      <c r="K174" s="910"/>
      <c r="L174" s="910"/>
      <c r="M174" s="910"/>
      <c r="N174" s="910"/>
      <c r="O174" s="910"/>
      <c r="P174" s="910"/>
    </row>
    <row r="175" spans="1:16" x14ac:dyDescent="0.2">
      <c r="A175" s="232"/>
      <c r="B175" s="910"/>
      <c r="C175" s="910"/>
      <c r="D175" s="910"/>
      <c r="E175" s="910"/>
      <c r="F175" s="910"/>
      <c r="G175" s="910"/>
      <c r="H175" s="910"/>
      <c r="I175" s="910"/>
      <c r="J175" s="910"/>
      <c r="K175" s="910"/>
      <c r="L175" s="910"/>
      <c r="M175" s="910"/>
      <c r="N175" s="910"/>
      <c r="O175" s="910"/>
      <c r="P175" s="910"/>
    </row>
    <row r="176" spans="1:16" x14ac:dyDescent="0.2">
      <c r="A176" s="232"/>
      <c r="B176" s="910"/>
      <c r="C176" s="910"/>
      <c r="D176" s="910"/>
      <c r="E176" s="910"/>
      <c r="F176" s="910"/>
      <c r="G176" s="910"/>
      <c r="H176" s="910"/>
      <c r="I176" s="910"/>
      <c r="J176" s="910"/>
      <c r="K176" s="910"/>
      <c r="L176" s="910"/>
      <c r="M176" s="910"/>
      <c r="N176" s="910"/>
      <c r="O176" s="910"/>
      <c r="P176" s="910"/>
    </row>
    <row r="177" spans="1:16" x14ac:dyDescent="0.2">
      <c r="A177" s="232"/>
      <c r="B177" s="910"/>
      <c r="C177" s="910"/>
      <c r="D177" s="910"/>
      <c r="E177" s="910"/>
      <c r="F177" s="910"/>
      <c r="G177" s="910"/>
      <c r="H177" s="910"/>
      <c r="I177" s="910"/>
      <c r="J177" s="910"/>
      <c r="K177" s="910"/>
      <c r="L177" s="910"/>
      <c r="M177" s="910"/>
      <c r="N177" s="910"/>
      <c r="O177" s="910"/>
      <c r="P177" s="910"/>
    </row>
    <row r="178" spans="1:16" x14ac:dyDescent="0.2">
      <c r="A178" s="232"/>
      <c r="B178" s="910"/>
      <c r="C178" s="910"/>
      <c r="D178" s="910"/>
      <c r="E178" s="910"/>
      <c r="F178" s="910"/>
      <c r="G178" s="910"/>
      <c r="H178" s="910"/>
      <c r="I178" s="910"/>
      <c r="J178" s="910"/>
      <c r="K178" s="910"/>
      <c r="L178" s="910"/>
      <c r="M178" s="910"/>
      <c r="N178" s="910"/>
      <c r="O178" s="910"/>
      <c r="P178" s="910"/>
    </row>
    <row r="179" spans="1:16" x14ac:dyDescent="0.2">
      <c r="A179" s="232"/>
      <c r="B179" s="910"/>
      <c r="C179" s="910"/>
      <c r="D179" s="910"/>
      <c r="E179" s="910"/>
      <c r="F179" s="910"/>
      <c r="G179" s="910"/>
      <c r="H179" s="910"/>
      <c r="I179" s="910"/>
      <c r="J179" s="910"/>
      <c r="K179" s="910"/>
      <c r="L179" s="910"/>
      <c r="M179" s="910"/>
      <c r="N179" s="910"/>
      <c r="O179" s="910"/>
      <c r="P179" s="910"/>
    </row>
    <row r="180" spans="1:16" x14ac:dyDescent="0.2">
      <c r="A180" s="232"/>
      <c r="B180" s="910"/>
      <c r="C180" s="910"/>
      <c r="D180" s="910"/>
      <c r="E180" s="910"/>
      <c r="F180" s="910"/>
      <c r="G180" s="910"/>
      <c r="H180" s="910"/>
      <c r="I180" s="910"/>
      <c r="J180" s="910"/>
      <c r="K180" s="910"/>
      <c r="L180" s="910"/>
      <c r="M180" s="910"/>
      <c r="N180" s="910"/>
      <c r="O180" s="910"/>
      <c r="P180" s="910"/>
    </row>
    <row r="181" spans="1:16" x14ac:dyDescent="0.2">
      <c r="A181" s="233"/>
      <c r="B181" s="910"/>
      <c r="C181" s="910"/>
      <c r="D181" s="910"/>
      <c r="E181" s="910"/>
      <c r="F181" s="910"/>
      <c r="G181" s="910"/>
      <c r="H181" s="910"/>
      <c r="I181" s="910"/>
      <c r="J181" s="910"/>
      <c r="K181" s="910"/>
      <c r="L181" s="910"/>
      <c r="M181" s="910"/>
      <c r="N181" s="910"/>
      <c r="O181" s="910"/>
      <c r="P181" s="910"/>
    </row>
    <row r="182" spans="1:16" x14ac:dyDescent="0.2">
      <c r="A182" s="233"/>
      <c r="B182" s="910"/>
      <c r="C182" s="910"/>
      <c r="D182" s="910"/>
      <c r="E182" s="910"/>
      <c r="F182" s="910"/>
      <c r="G182" s="910"/>
      <c r="H182" s="910"/>
      <c r="I182" s="910"/>
      <c r="J182" s="910"/>
      <c r="K182" s="910"/>
      <c r="L182" s="910"/>
      <c r="M182" s="910"/>
      <c r="N182" s="910"/>
      <c r="O182" s="910"/>
      <c r="P182" s="910"/>
    </row>
    <row r="183" spans="1:16" x14ac:dyDescent="0.2">
      <c r="A183" s="233"/>
      <c r="B183" s="910"/>
      <c r="C183" s="910"/>
      <c r="D183" s="910"/>
      <c r="E183" s="910"/>
      <c r="F183" s="910"/>
      <c r="G183" s="910"/>
      <c r="H183" s="910"/>
      <c r="I183" s="910"/>
      <c r="J183" s="910"/>
      <c r="K183" s="910"/>
      <c r="L183" s="910"/>
      <c r="M183" s="910"/>
      <c r="N183" s="910"/>
      <c r="O183" s="910"/>
      <c r="P183" s="910"/>
    </row>
    <row r="184" spans="1:16" x14ac:dyDescent="0.2">
      <c r="A184" s="233"/>
      <c r="B184" s="910"/>
      <c r="C184" s="910"/>
      <c r="D184" s="910"/>
      <c r="E184" s="910"/>
      <c r="F184" s="910"/>
      <c r="G184" s="910"/>
      <c r="H184" s="910"/>
      <c r="I184" s="910"/>
      <c r="J184" s="910"/>
      <c r="K184" s="910"/>
      <c r="L184" s="910"/>
      <c r="M184" s="910"/>
      <c r="N184" s="910"/>
      <c r="O184" s="910"/>
      <c r="P184" s="910"/>
    </row>
    <row r="185" spans="1:16" x14ac:dyDescent="0.2">
      <c r="A185" s="233"/>
      <c r="B185" s="910"/>
      <c r="C185" s="910"/>
      <c r="D185" s="910"/>
      <c r="E185" s="910"/>
      <c r="F185" s="910"/>
      <c r="G185" s="910"/>
      <c r="H185" s="910"/>
      <c r="I185" s="910"/>
      <c r="J185" s="910"/>
      <c r="K185" s="910"/>
      <c r="L185" s="910"/>
      <c r="M185" s="910"/>
      <c r="N185" s="910"/>
      <c r="O185" s="910"/>
      <c r="P185" s="910"/>
    </row>
    <row r="186" spans="1:16" x14ac:dyDescent="0.2">
      <c r="A186" s="233"/>
      <c r="B186" s="910"/>
      <c r="C186" s="910"/>
      <c r="D186" s="910"/>
      <c r="E186" s="910"/>
      <c r="F186" s="910"/>
      <c r="G186" s="910"/>
      <c r="H186" s="910"/>
      <c r="I186" s="910"/>
      <c r="J186" s="910"/>
      <c r="K186" s="910"/>
      <c r="L186" s="910"/>
      <c r="M186" s="910"/>
      <c r="N186" s="910"/>
      <c r="O186" s="910"/>
      <c r="P186" s="910"/>
    </row>
    <row r="187" spans="1:16" x14ac:dyDescent="0.2">
      <c r="A187" s="233"/>
      <c r="B187" s="910"/>
      <c r="C187" s="910"/>
      <c r="D187" s="910"/>
      <c r="E187" s="910"/>
      <c r="F187" s="910"/>
      <c r="G187" s="910"/>
      <c r="H187" s="910"/>
      <c r="I187" s="910"/>
      <c r="J187" s="910"/>
      <c r="K187" s="910"/>
      <c r="L187" s="910"/>
      <c r="M187" s="910"/>
      <c r="N187" s="910"/>
      <c r="O187" s="910"/>
      <c r="P187" s="910"/>
    </row>
    <row r="188" spans="1:16" x14ac:dyDescent="0.2">
      <c r="A188" s="233"/>
      <c r="B188" s="910"/>
      <c r="C188" s="910"/>
      <c r="D188" s="910"/>
      <c r="E188" s="910"/>
      <c r="F188" s="910"/>
      <c r="G188" s="910"/>
      <c r="H188" s="910"/>
      <c r="I188" s="910"/>
      <c r="J188" s="910"/>
      <c r="K188" s="910"/>
      <c r="L188" s="910"/>
      <c r="M188" s="910"/>
      <c r="N188" s="910"/>
      <c r="O188" s="910"/>
      <c r="P188" s="910"/>
    </row>
    <row r="189" spans="1:16" x14ac:dyDescent="0.2">
      <c r="A189" s="233"/>
      <c r="B189" s="910"/>
      <c r="C189" s="910"/>
      <c r="D189" s="910"/>
      <c r="E189" s="910"/>
      <c r="F189" s="910"/>
      <c r="G189" s="910"/>
      <c r="H189" s="910"/>
      <c r="I189" s="910"/>
      <c r="J189" s="910"/>
      <c r="K189" s="910"/>
      <c r="L189" s="910"/>
      <c r="M189" s="910"/>
      <c r="N189" s="910"/>
      <c r="O189" s="910"/>
      <c r="P189" s="910"/>
    </row>
    <row r="190" spans="1:16" x14ac:dyDescent="0.2">
      <c r="A190" s="233"/>
      <c r="B190" s="910"/>
      <c r="C190" s="910"/>
      <c r="D190" s="910"/>
      <c r="E190" s="910"/>
      <c r="F190" s="910"/>
      <c r="G190" s="910"/>
      <c r="H190" s="910"/>
      <c r="I190" s="910"/>
      <c r="J190" s="910"/>
      <c r="K190" s="910"/>
      <c r="L190" s="910"/>
      <c r="M190" s="910"/>
      <c r="N190" s="910"/>
      <c r="O190" s="910"/>
      <c r="P190" s="910"/>
    </row>
    <row r="191" spans="1:16" x14ac:dyDescent="0.2">
      <c r="A191" s="233"/>
      <c r="B191" s="910"/>
      <c r="C191" s="910"/>
      <c r="D191" s="910"/>
      <c r="E191" s="910"/>
      <c r="F191" s="910"/>
      <c r="G191" s="910"/>
      <c r="H191" s="910"/>
      <c r="I191" s="910"/>
      <c r="J191" s="910"/>
      <c r="K191" s="910"/>
      <c r="L191" s="910"/>
      <c r="M191" s="910"/>
      <c r="N191" s="910"/>
      <c r="O191" s="910"/>
      <c r="P191" s="910"/>
    </row>
    <row r="192" spans="1:16" x14ac:dyDescent="0.2">
      <c r="A192" s="233"/>
      <c r="B192" s="910"/>
      <c r="C192" s="910"/>
      <c r="D192" s="910"/>
      <c r="E192" s="910"/>
      <c r="F192" s="910"/>
      <c r="G192" s="910"/>
      <c r="H192" s="910"/>
      <c r="I192" s="910"/>
      <c r="J192" s="910"/>
      <c r="K192" s="910"/>
      <c r="L192" s="910"/>
      <c r="M192" s="910"/>
      <c r="N192" s="910"/>
      <c r="O192" s="910"/>
      <c r="P192" s="910"/>
    </row>
    <row r="193" spans="1:16" x14ac:dyDescent="0.2">
      <c r="A193" s="233"/>
      <c r="B193" s="910"/>
      <c r="C193" s="910"/>
      <c r="D193" s="910"/>
      <c r="E193" s="910"/>
      <c r="F193" s="910"/>
      <c r="G193" s="910"/>
      <c r="H193" s="910"/>
      <c r="I193" s="910"/>
      <c r="J193" s="910"/>
      <c r="K193" s="910"/>
      <c r="L193" s="910"/>
      <c r="M193" s="910"/>
      <c r="N193" s="910"/>
      <c r="O193" s="910"/>
      <c r="P193" s="910"/>
    </row>
    <row r="194" spans="1:16" x14ac:dyDescent="0.2">
      <c r="A194" s="233"/>
      <c r="B194" s="910"/>
      <c r="C194" s="910"/>
      <c r="D194" s="910"/>
      <c r="E194" s="910"/>
      <c r="F194" s="910"/>
      <c r="G194" s="910"/>
      <c r="H194" s="910"/>
      <c r="I194" s="910"/>
      <c r="J194" s="910"/>
      <c r="K194" s="910"/>
      <c r="L194" s="910"/>
      <c r="M194" s="910"/>
      <c r="N194" s="910"/>
      <c r="O194" s="910"/>
      <c r="P194" s="910"/>
    </row>
    <row r="195" spans="1:16" x14ac:dyDescent="0.2">
      <c r="A195" s="233"/>
      <c r="B195" s="910"/>
      <c r="C195" s="910"/>
      <c r="D195" s="910"/>
      <c r="E195" s="910"/>
      <c r="F195" s="910"/>
      <c r="G195" s="910"/>
      <c r="H195" s="910"/>
      <c r="I195" s="910"/>
      <c r="J195" s="910"/>
      <c r="K195" s="910"/>
      <c r="L195" s="910"/>
      <c r="M195" s="910"/>
      <c r="N195" s="910"/>
      <c r="O195" s="910"/>
      <c r="P195" s="910"/>
    </row>
    <row r="196" spans="1:16" x14ac:dyDescent="0.2">
      <c r="A196" s="233"/>
      <c r="B196" s="910"/>
      <c r="C196" s="910"/>
      <c r="D196" s="910"/>
      <c r="E196" s="910"/>
      <c r="F196" s="910"/>
      <c r="G196" s="910"/>
      <c r="H196" s="910"/>
      <c r="I196" s="910"/>
      <c r="J196" s="910"/>
      <c r="K196" s="910"/>
      <c r="L196" s="910"/>
      <c r="M196" s="910"/>
      <c r="N196" s="910"/>
      <c r="O196" s="910"/>
      <c r="P196" s="910"/>
    </row>
    <row r="197" spans="1:16" x14ac:dyDescent="0.2">
      <c r="A197" s="233"/>
      <c r="B197" s="910"/>
      <c r="C197" s="910"/>
      <c r="D197" s="910"/>
      <c r="E197" s="910"/>
      <c r="F197" s="910"/>
      <c r="G197" s="910"/>
      <c r="H197" s="910"/>
      <c r="I197" s="910"/>
      <c r="J197" s="910"/>
      <c r="K197" s="910"/>
      <c r="L197" s="910"/>
      <c r="M197" s="910"/>
      <c r="N197" s="910"/>
      <c r="O197" s="910"/>
      <c r="P197" s="910"/>
    </row>
    <row r="198" spans="1:16" x14ac:dyDescent="0.2">
      <c r="A198" s="233"/>
      <c r="B198" s="910"/>
      <c r="C198" s="910"/>
      <c r="D198" s="910"/>
      <c r="E198" s="910"/>
      <c r="F198" s="910"/>
      <c r="G198" s="910"/>
      <c r="H198" s="910"/>
      <c r="I198" s="910"/>
      <c r="J198" s="910"/>
      <c r="K198" s="910"/>
      <c r="L198" s="910"/>
      <c r="M198" s="910"/>
      <c r="N198" s="910"/>
      <c r="O198" s="910"/>
      <c r="P198" s="910"/>
    </row>
    <row r="199" spans="1:16" x14ac:dyDescent="0.2">
      <c r="A199" s="233"/>
      <c r="B199" s="910"/>
      <c r="C199" s="910"/>
      <c r="D199" s="910"/>
      <c r="E199" s="910"/>
      <c r="F199" s="910"/>
      <c r="G199" s="910"/>
      <c r="H199" s="910"/>
      <c r="I199" s="910"/>
      <c r="J199" s="910"/>
      <c r="K199" s="910"/>
      <c r="L199" s="910"/>
      <c r="M199" s="910"/>
      <c r="N199" s="910"/>
      <c r="O199" s="910"/>
      <c r="P199" s="910"/>
    </row>
    <row r="200" spans="1:16" x14ac:dyDescent="0.2">
      <c r="A200" s="233"/>
      <c r="B200" s="910"/>
      <c r="C200" s="910"/>
      <c r="D200" s="910"/>
      <c r="E200" s="910"/>
      <c r="F200" s="910"/>
      <c r="G200" s="910"/>
      <c r="H200" s="910"/>
      <c r="I200" s="910"/>
      <c r="J200" s="910"/>
      <c r="K200" s="910"/>
      <c r="L200" s="910"/>
      <c r="M200" s="910"/>
      <c r="N200" s="910"/>
      <c r="O200" s="910"/>
      <c r="P200" s="910"/>
    </row>
    <row r="201" spans="1:16" x14ac:dyDescent="0.2">
      <c r="A201" s="233"/>
      <c r="B201" s="910"/>
      <c r="C201" s="910"/>
      <c r="D201" s="910"/>
      <c r="E201" s="910"/>
      <c r="F201" s="910"/>
      <c r="G201" s="910"/>
      <c r="H201" s="910"/>
      <c r="I201" s="910"/>
      <c r="J201" s="910"/>
      <c r="K201" s="910"/>
      <c r="L201" s="910"/>
      <c r="M201" s="910"/>
      <c r="N201" s="910"/>
      <c r="O201" s="910"/>
      <c r="P201" s="910"/>
    </row>
    <row r="202" spans="1:16" x14ac:dyDescent="0.2">
      <c r="A202" s="233"/>
      <c r="B202" s="910"/>
      <c r="C202" s="910"/>
      <c r="D202" s="910"/>
      <c r="E202" s="910"/>
      <c r="F202" s="910"/>
      <c r="G202" s="910"/>
      <c r="H202" s="910"/>
      <c r="I202" s="910"/>
      <c r="J202" s="910"/>
      <c r="K202" s="910"/>
      <c r="L202" s="910"/>
      <c r="M202" s="910"/>
      <c r="N202" s="910"/>
      <c r="O202" s="910"/>
      <c r="P202" s="910"/>
    </row>
    <row r="203" spans="1:16" x14ac:dyDescent="0.2">
      <c r="A203" s="233"/>
      <c r="B203" s="910"/>
      <c r="C203" s="910"/>
      <c r="D203" s="910"/>
      <c r="E203" s="910"/>
      <c r="F203" s="910"/>
      <c r="G203" s="910"/>
      <c r="H203" s="910"/>
      <c r="I203" s="910"/>
      <c r="J203" s="910"/>
      <c r="K203" s="910"/>
      <c r="L203" s="910"/>
      <c r="M203" s="910"/>
      <c r="N203" s="910"/>
      <c r="O203" s="910"/>
      <c r="P203" s="910"/>
    </row>
    <row r="204" spans="1:16" x14ac:dyDescent="0.2">
      <c r="A204" s="233"/>
      <c r="B204" s="910"/>
      <c r="C204" s="910"/>
      <c r="D204" s="910"/>
      <c r="E204" s="910"/>
      <c r="F204" s="910"/>
      <c r="G204" s="910"/>
      <c r="H204" s="910"/>
      <c r="I204" s="910"/>
      <c r="J204" s="910"/>
      <c r="K204" s="910"/>
      <c r="L204" s="910"/>
      <c r="M204" s="910"/>
      <c r="N204" s="910"/>
      <c r="O204" s="910"/>
      <c r="P204" s="910"/>
    </row>
    <row r="205" spans="1:16" x14ac:dyDescent="0.2">
      <c r="A205" s="233"/>
      <c r="B205" s="910"/>
      <c r="C205" s="910"/>
      <c r="D205" s="910"/>
      <c r="E205" s="910"/>
      <c r="F205" s="910"/>
      <c r="G205" s="910"/>
      <c r="H205" s="910"/>
      <c r="I205" s="910"/>
      <c r="J205" s="910"/>
      <c r="K205" s="910"/>
      <c r="L205" s="910"/>
      <c r="M205" s="910"/>
      <c r="N205" s="910"/>
      <c r="O205" s="910"/>
      <c r="P205" s="910"/>
    </row>
    <row r="206" spans="1:16" x14ac:dyDescent="0.2">
      <c r="A206" s="233"/>
      <c r="B206" s="910"/>
      <c r="C206" s="910"/>
      <c r="D206" s="910"/>
      <c r="E206" s="910"/>
      <c r="F206" s="910"/>
      <c r="G206" s="910"/>
      <c r="H206" s="910"/>
      <c r="I206" s="910"/>
      <c r="J206" s="910"/>
      <c r="K206" s="910"/>
      <c r="L206" s="910"/>
      <c r="M206" s="910"/>
      <c r="N206" s="910"/>
      <c r="O206" s="910"/>
      <c r="P206" s="910"/>
    </row>
    <row r="207" spans="1:16" x14ac:dyDescent="0.2">
      <c r="A207" s="233"/>
      <c r="B207" s="910"/>
      <c r="C207" s="910"/>
      <c r="D207" s="910"/>
      <c r="E207" s="910"/>
      <c r="F207" s="910"/>
      <c r="G207" s="910"/>
      <c r="H207" s="910"/>
      <c r="I207" s="910"/>
      <c r="J207" s="910"/>
      <c r="K207" s="910"/>
      <c r="L207" s="910"/>
      <c r="M207" s="910"/>
      <c r="N207" s="910"/>
      <c r="O207" s="910"/>
      <c r="P207" s="910"/>
    </row>
    <row r="208" spans="1:16" x14ac:dyDescent="0.2">
      <c r="A208" s="233"/>
      <c r="B208" s="910"/>
      <c r="C208" s="910"/>
      <c r="D208" s="910"/>
      <c r="E208" s="910"/>
      <c r="F208" s="910"/>
      <c r="G208" s="910"/>
      <c r="H208" s="910"/>
      <c r="I208" s="910"/>
      <c r="J208" s="910"/>
      <c r="K208" s="910"/>
      <c r="L208" s="910"/>
      <c r="M208" s="910"/>
      <c r="N208" s="910"/>
      <c r="O208" s="910"/>
      <c r="P208" s="910"/>
    </row>
    <row r="209" spans="1:16" x14ac:dyDescent="0.2">
      <c r="A209" s="233"/>
      <c r="B209" s="910"/>
      <c r="C209" s="910"/>
      <c r="D209" s="910"/>
      <c r="E209" s="910"/>
      <c r="F209" s="910"/>
      <c r="G209" s="910"/>
      <c r="H209" s="910"/>
      <c r="I209" s="910"/>
      <c r="J209" s="910"/>
      <c r="K209" s="910"/>
      <c r="L209" s="910"/>
      <c r="M209" s="910"/>
      <c r="N209" s="910"/>
      <c r="O209" s="910"/>
      <c r="P209" s="910"/>
    </row>
    <row r="210" spans="1:16" x14ac:dyDescent="0.2">
      <c r="A210" s="233"/>
      <c r="B210" s="910"/>
      <c r="C210" s="910"/>
      <c r="D210" s="910"/>
      <c r="E210" s="910"/>
      <c r="F210" s="910"/>
      <c r="G210" s="910"/>
      <c r="H210" s="910"/>
      <c r="I210" s="910"/>
      <c r="J210" s="910"/>
      <c r="K210" s="910"/>
      <c r="L210" s="910"/>
      <c r="M210" s="910"/>
      <c r="N210" s="910"/>
      <c r="O210" s="910"/>
      <c r="P210" s="910"/>
    </row>
    <row r="211" spans="1:16" x14ac:dyDescent="0.2">
      <c r="A211" s="233"/>
      <c r="B211" s="910"/>
      <c r="C211" s="910"/>
      <c r="D211" s="910"/>
      <c r="E211" s="910"/>
      <c r="F211" s="910"/>
      <c r="G211" s="910"/>
      <c r="H211" s="910"/>
      <c r="I211" s="910"/>
      <c r="J211" s="910"/>
      <c r="K211" s="910"/>
      <c r="L211" s="910"/>
      <c r="M211" s="910"/>
      <c r="N211" s="910"/>
      <c r="O211" s="910"/>
      <c r="P211" s="910"/>
    </row>
    <row r="212" spans="1:16" x14ac:dyDescent="0.2">
      <c r="A212" s="233"/>
      <c r="B212" s="910"/>
      <c r="C212" s="910"/>
      <c r="D212" s="910"/>
      <c r="E212" s="910"/>
      <c r="F212" s="910"/>
      <c r="G212" s="910"/>
      <c r="H212" s="910"/>
      <c r="I212" s="910"/>
      <c r="J212" s="910"/>
      <c r="K212" s="910"/>
      <c r="L212" s="910"/>
      <c r="M212" s="910"/>
      <c r="N212" s="910"/>
      <c r="O212" s="910"/>
      <c r="P212" s="910"/>
    </row>
    <row r="213" spans="1:16" x14ac:dyDescent="0.2">
      <c r="A213" s="233"/>
      <c r="B213" s="910"/>
      <c r="C213" s="910"/>
      <c r="D213" s="910"/>
      <c r="E213" s="910"/>
      <c r="F213" s="910"/>
      <c r="G213" s="910"/>
      <c r="H213" s="910"/>
      <c r="I213" s="910"/>
      <c r="J213" s="910"/>
      <c r="K213" s="910"/>
      <c r="L213" s="910"/>
      <c r="M213" s="910"/>
      <c r="N213" s="910"/>
      <c r="O213" s="910"/>
      <c r="P213" s="910"/>
    </row>
    <row r="214" spans="1:16" x14ac:dyDescent="0.2">
      <c r="A214" s="233"/>
      <c r="B214" s="910"/>
      <c r="C214" s="910"/>
      <c r="D214" s="910"/>
      <c r="E214" s="910"/>
      <c r="F214" s="910"/>
      <c r="G214" s="910"/>
      <c r="H214" s="910"/>
      <c r="I214" s="910"/>
      <c r="J214" s="910"/>
      <c r="K214" s="910"/>
      <c r="L214" s="910"/>
      <c r="M214" s="910"/>
      <c r="N214" s="910"/>
      <c r="O214" s="910"/>
      <c r="P214" s="910"/>
    </row>
    <row r="215" spans="1:16" x14ac:dyDescent="0.2">
      <c r="A215" s="233"/>
      <c r="B215" s="910"/>
      <c r="C215" s="910"/>
      <c r="D215" s="910"/>
      <c r="E215" s="910"/>
      <c r="F215" s="910"/>
      <c r="G215" s="910"/>
      <c r="H215" s="910"/>
      <c r="I215" s="910"/>
      <c r="J215" s="910"/>
      <c r="K215" s="910"/>
      <c r="L215" s="910"/>
      <c r="M215" s="910"/>
      <c r="N215" s="910"/>
      <c r="O215" s="910"/>
      <c r="P215" s="910"/>
    </row>
    <row r="216" spans="1:16" x14ac:dyDescent="0.2">
      <c r="A216" s="233"/>
      <c r="B216" s="910"/>
      <c r="C216" s="910"/>
      <c r="D216" s="910"/>
      <c r="E216" s="910"/>
      <c r="F216" s="910"/>
      <c r="G216" s="910"/>
      <c r="H216" s="910"/>
      <c r="I216" s="910"/>
      <c r="J216" s="910"/>
      <c r="K216" s="910"/>
      <c r="L216" s="910"/>
      <c r="M216" s="910"/>
      <c r="N216" s="910"/>
      <c r="O216" s="910"/>
      <c r="P216" s="910"/>
    </row>
    <row r="217" spans="1:16" x14ac:dyDescent="0.2">
      <c r="A217" s="233"/>
      <c r="B217" s="910"/>
      <c r="C217" s="910"/>
      <c r="D217" s="910"/>
      <c r="E217" s="910"/>
      <c r="F217" s="910"/>
      <c r="G217" s="910"/>
      <c r="H217" s="910"/>
      <c r="I217" s="910"/>
      <c r="J217" s="910"/>
      <c r="K217" s="910"/>
      <c r="L217" s="910"/>
      <c r="M217" s="910"/>
      <c r="N217" s="910"/>
      <c r="O217" s="910"/>
      <c r="P217" s="910"/>
    </row>
    <row r="218" spans="1:16" x14ac:dyDescent="0.2">
      <c r="A218" s="233"/>
      <c r="B218" s="910"/>
      <c r="C218" s="910"/>
      <c r="D218" s="910"/>
      <c r="E218" s="910"/>
      <c r="F218" s="910"/>
      <c r="G218" s="910"/>
      <c r="H218" s="910"/>
      <c r="I218" s="910"/>
      <c r="J218" s="910"/>
      <c r="K218" s="910"/>
      <c r="L218" s="910"/>
      <c r="M218" s="910"/>
      <c r="N218" s="910"/>
      <c r="O218" s="910"/>
      <c r="P218" s="910"/>
    </row>
    <row r="219" spans="1:16" x14ac:dyDescent="0.2">
      <c r="A219" s="233"/>
      <c r="B219" s="910"/>
      <c r="C219" s="910"/>
      <c r="D219" s="910"/>
      <c r="E219" s="910"/>
      <c r="F219" s="910"/>
      <c r="G219" s="910"/>
      <c r="H219" s="910"/>
      <c r="I219" s="910"/>
      <c r="J219" s="910"/>
      <c r="K219" s="910"/>
      <c r="L219" s="910"/>
      <c r="M219" s="910"/>
      <c r="N219" s="910"/>
      <c r="O219" s="910"/>
      <c r="P219" s="910"/>
    </row>
    <row r="220" spans="1:16" x14ac:dyDescent="0.2">
      <c r="A220" s="233"/>
      <c r="B220" s="910"/>
      <c r="C220" s="910"/>
      <c r="D220" s="910"/>
      <c r="E220" s="910"/>
      <c r="F220" s="910"/>
      <c r="G220" s="910"/>
      <c r="H220" s="910"/>
      <c r="I220" s="910"/>
      <c r="J220" s="910"/>
      <c r="K220" s="910"/>
      <c r="L220" s="910"/>
      <c r="M220" s="910"/>
      <c r="N220" s="910"/>
      <c r="O220" s="910"/>
      <c r="P220" s="910"/>
    </row>
    <row r="221" spans="1:16" x14ac:dyDescent="0.2">
      <c r="A221" s="233"/>
      <c r="B221" s="910"/>
      <c r="C221" s="910"/>
      <c r="D221" s="910"/>
      <c r="E221" s="910"/>
      <c r="F221" s="910"/>
      <c r="G221" s="910"/>
      <c r="H221" s="910"/>
      <c r="I221" s="910"/>
      <c r="J221" s="910"/>
      <c r="K221" s="910"/>
      <c r="L221" s="910"/>
      <c r="M221" s="910"/>
      <c r="N221" s="910"/>
      <c r="O221" s="910"/>
      <c r="P221" s="910"/>
    </row>
    <row r="222" spans="1:16" x14ac:dyDescent="0.2">
      <c r="A222" s="233"/>
      <c r="B222" s="910"/>
      <c r="C222" s="910"/>
      <c r="D222" s="910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</row>
    <row r="223" spans="1:16" x14ac:dyDescent="0.2">
      <c r="A223" s="233"/>
      <c r="B223" s="910"/>
      <c r="C223" s="910"/>
      <c r="D223" s="910"/>
      <c r="E223" s="910"/>
      <c r="F223" s="910"/>
      <c r="G223" s="910"/>
      <c r="H223" s="910"/>
      <c r="I223" s="910"/>
      <c r="J223" s="910"/>
      <c r="K223" s="910"/>
      <c r="L223" s="910"/>
      <c r="M223" s="910"/>
      <c r="N223" s="910"/>
      <c r="O223" s="910"/>
      <c r="P223" s="910"/>
    </row>
    <row r="224" spans="1:16" x14ac:dyDescent="0.2">
      <c r="A224" s="233"/>
      <c r="B224" s="910"/>
      <c r="C224" s="910"/>
      <c r="D224" s="910"/>
      <c r="E224" s="910"/>
      <c r="F224" s="910"/>
      <c r="G224" s="910"/>
      <c r="H224" s="910"/>
      <c r="I224" s="910"/>
      <c r="J224" s="910"/>
      <c r="K224" s="910"/>
      <c r="L224" s="910"/>
      <c r="M224" s="910"/>
      <c r="N224" s="910"/>
      <c r="O224" s="910"/>
      <c r="P224" s="910"/>
    </row>
    <row r="225" spans="1:16" x14ac:dyDescent="0.2">
      <c r="A225" s="233"/>
      <c r="B225" s="910"/>
      <c r="C225" s="910"/>
      <c r="D225" s="910"/>
      <c r="E225" s="910"/>
      <c r="F225" s="910"/>
      <c r="G225" s="910"/>
      <c r="H225" s="910"/>
      <c r="I225" s="910"/>
      <c r="J225" s="910"/>
      <c r="K225" s="910"/>
      <c r="L225" s="910"/>
      <c r="M225" s="910"/>
      <c r="N225" s="910"/>
      <c r="O225" s="910"/>
      <c r="P225" s="910"/>
    </row>
    <row r="226" spans="1:16" x14ac:dyDescent="0.2">
      <c r="A226" s="233"/>
      <c r="B226" s="910"/>
      <c r="C226" s="910"/>
      <c r="D226" s="910"/>
      <c r="E226" s="910"/>
      <c r="F226" s="910"/>
      <c r="G226" s="910"/>
      <c r="H226" s="910"/>
      <c r="I226" s="910"/>
      <c r="J226" s="910"/>
      <c r="K226" s="910"/>
      <c r="L226" s="910"/>
      <c r="M226" s="910"/>
      <c r="N226" s="910"/>
      <c r="O226" s="910"/>
      <c r="P226" s="910"/>
    </row>
    <row r="227" spans="1:16" x14ac:dyDescent="0.2">
      <c r="A227" s="233"/>
      <c r="B227" s="910"/>
      <c r="C227" s="910"/>
      <c r="D227" s="910"/>
      <c r="E227" s="910"/>
      <c r="F227" s="910"/>
      <c r="G227" s="910"/>
      <c r="H227" s="910"/>
      <c r="I227" s="910"/>
      <c r="J227" s="910"/>
      <c r="K227" s="910"/>
      <c r="L227" s="910"/>
      <c r="M227" s="910"/>
      <c r="N227" s="910"/>
      <c r="O227" s="910"/>
      <c r="P227" s="910"/>
    </row>
    <row r="228" spans="1:16" x14ac:dyDescent="0.2">
      <c r="A228" s="233"/>
      <c r="B228" s="910"/>
      <c r="C228" s="910"/>
      <c r="D228" s="910"/>
      <c r="E228" s="910"/>
      <c r="F228" s="910"/>
      <c r="G228" s="910"/>
      <c r="H228" s="910"/>
      <c r="I228" s="910"/>
      <c r="J228" s="910"/>
      <c r="K228" s="910"/>
      <c r="L228" s="910"/>
      <c r="M228" s="910"/>
      <c r="N228" s="910"/>
      <c r="O228" s="910"/>
      <c r="P228" s="910"/>
    </row>
    <row r="229" spans="1:16" x14ac:dyDescent="0.2">
      <c r="A229" s="233"/>
      <c r="B229" s="910"/>
      <c r="C229" s="910"/>
      <c r="D229" s="910"/>
      <c r="E229" s="910"/>
      <c r="F229" s="910"/>
      <c r="G229" s="910"/>
      <c r="H229" s="910"/>
      <c r="I229" s="910"/>
      <c r="J229" s="910"/>
      <c r="K229" s="910"/>
      <c r="L229" s="910"/>
      <c r="M229" s="910"/>
      <c r="N229" s="910"/>
      <c r="O229" s="910"/>
      <c r="P229" s="910"/>
    </row>
    <row r="230" spans="1:16" x14ac:dyDescent="0.2">
      <c r="A230" s="233"/>
      <c r="B230" s="910"/>
      <c r="C230" s="910"/>
      <c r="D230" s="910"/>
      <c r="E230" s="910"/>
      <c r="F230" s="910"/>
      <c r="G230" s="910"/>
      <c r="H230" s="910"/>
      <c r="I230" s="910"/>
      <c r="J230" s="910"/>
      <c r="K230" s="910"/>
      <c r="L230" s="910"/>
      <c r="M230" s="910"/>
      <c r="N230" s="910"/>
      <c r="O230" s="910"/>
      <c r="P230" s="910"/>
    </row>
    <row r="231" spans="1:16" x14ac:dyDescent="0.2">
      <c r="A231" s="233"/>
      <c r="B231" s="910"/>
      <c r="C231" s="910"/>
      <c r="D231" s="910"/>
      <c r="E231" s="910"/>
      <c r="F231" s="910"/>
      <c r="G231" s="910"/>
      <c r="H231" s="910"/>
      <c r="I231" s="910"/>
      <c r="J231" s="910"/>
      <c r="K231" s="910"/>
      <c r="L231" s="910"/>
      <c r="M231" s="910"/>
      <c r="N231" s="910"/>
      <c r="O231" s="910"/>
      <c r="P231" s="910"/>
    </row>
    <row r="232" spans="1:16" x14ac:dyDescent="0.2">
      <c r="A232" s="233"/>
      <c r="B232" s="910"/>
      <c r="C232" s="910"/>
      <c r="D232" s="910"/>
      <c r="E232" s="910"/>
      <c r="F232" s="910"/>
      <c r="G232" s="910"/>
      <c r="H232" s="910"/>
      <c r="I232" s="910"/>
      <c r="J232" s="910"/>
      <c r="K232" s="910"/>
      <c r="L232" s="910"/>
      <c r="M232" s="910"/>
      <c r="N232" s="910"/>
      <c r="O232" s="910"/>
      <c r="P232" s="910"/>
    </row>
    <row r="233" spans="1:16" x14ac:dyDescent="0.2">
      <c r="A233" s="233"/>
      <c r="B233" s="910"/>
      <c r="C233" s="910"/>
      <c r="D233" s="910"/>
      <c r="E233" s="910"/>
      <c r="F233" s="910"/>
      <c r="G233" s="910"/>
      <c r="H233" s="910"/>
      <c r="I233" s="910"/>
      <c r="J233" s="910"/>
      <c r="K233" s="910"/>
      <c r="L233" s="910"/>
      <c r="M233" s="910"/>
      <c r="N233" s="910"/>
      <c r="O233" s="910"/>
      <c r="P233" s="910"/>
    </row>
    <row r="234" spans="1:16" x14ac:dyDescent="0.2">
      <c r="A234" s="233"/>
      <c r="B234" s="910"/>
      <c r="C234" s="910"/>
      <c r="D234" s="910"/>
      <c r="E234" s="910"/>
      <c r="F234" s="910"/>
      <c r="G234" s="910"/>
      <c r="H234" s="910"/>
      <c r="I234" s="910"/>
      <c r="J234" s="910"/>
      <c r="K234" s="910"/>
      <c r="L234" s="910"/>
      <c r="M234" s="910"/>
      <c r="N234" s="910"/>
      <c r="O234" s="910"/>
      <c r="P234" s="910"/>
    </row>
    <row r="235" spans="1:16" x14ac:dyDescent="0.2">
      <c r="A235" s="233"/>
      <c r="B235" s="910"/>
      <c r="C235" s="910"/>
      <c r="D235" s="910"/>
      <c r="E235" s="910"/>
      <c r="F235" s="910"/>
      <c r="G235" s="910"/>
      <c r="H235" s="910"/>
      <c r="I235" s="910"/>
      <c r="J235" s="910"/>
      <c r="K235" s="910"/>
      <c r="L235" s="910"/>
      <c r="M235" s="910"/>
      <c r="N235" s="910"/>
      <c r="O235" s="910"/>
      <c r="P235" s="910"/>
    </row>
    <row r="236" spans="1:16" x14ac:dyDescent="0.2">
      <c r="A236" s="233"/>
      <c r="B236" s="910"/>
      <c r="C236" s="910"/>
      <c r="D236" s="910"/>
      <c r="E236" s="910"/>
      <c r="F236" s="910"/>
      <c r="G236" s="910"/>
      <c r="H236" s="910"/>
      <c r="I236" s="910"/>
      <c r="J236" s="910"/>
      <c r="K236" s="910"/>
      <c r="L236" s="910"/>
      <c r="M236" s="910"/>
      <c r="N236" s="910"/>
      <c r="O236" s="910"/>
      <c r="P236" s="910"/>
    </row>
    <row r="237" spans="1:16" x14ac:dyDescent="0.2">
      <c r="A237" s="233"/>
      <c r="B237" s="910"/>
      <c r="C237" s="910"/>
      <c r="D237" s="910"/>
      <c r="E237" s="910"/>
      <c r="F237" s="910"/>
      <c r="G237" s="910"/>
      <c r="H237" s="910"/>
      <c r="I237" s="910"/>
      <c r="J237" s="910"/>
      <c r="K237" s="910"/>
      <c r="L237" s="910"/>
      <c r="M237" s="910"/>
      <c r="N237" s="910"/>
      <c r="O237" s="910"/>
      <c r="P237" s="910"/>
    </row>
    <row r="238" spans="1:16" x14ac:dyDescent="0.2">
      <c r="A238" s="233"/>
      <c r="B238" s="910"/>
      <c r="C238" s="910"/>
      <c r="D238" s="910"/>
      <c r="E238" s="910"/>
      <c r="F238" s="910"/>
      <c r="G238" s="910"/>
      <c r="H238" s="910"/>
      <c r="I238" s="910"/>
      <c r="J238" s="910"/>
      <c r="K238" s="910"/>
      <c r="L238" s="910"/>
      <c r="M238" s="910"/>
      <c r="N238" s="910"/>
      <c r="O238" s="910"/>
      <c r="P238" s="910"/>
    </row>
    <row r="239" spans="1:16" x14ac:dyDescent="0.2">
      <c r="A239" s="233"/>
      <c r="B239" s="910"/>
      <c r="C239" s="910"/>
      <c r="D239" s="910"/>
      <c r="E239" s="910"/>
      <c r="F239" s="910"/>
      <c r="G239" s="910"/>
      <c r="H239" s="910"/>
      <c r="I239" s="910"/>
      <c r="J239" s="910"/>
      <c r="K239" s="910"/>
      <c r="L239" s="910"/>
      <c r="M239" s="910"/>
      <c r="N239" s="910"/>
      <c r="O239" s="910"/>
      <c r="P239" s="910"/>
    </row>
    <row r="240" spans="1:16" x14ac:dyDescent="0.2">
      <c r="A240" s="233"/>
      <c r="B240" s="910"/>
      <c r="C240" s="910"/>
      <c r="D240" s="910"/>
      <c r="E240" s="910"/>
      <c r="F240" s="910"/>
      <c r="G240" s="910"/>
      <c r="H240" s="910"/>
      <c r="I240" s="910"/>
      <c r="J240" s="910"/>
      <c r="K240" s="910"/>
      <c r="L240" s="910"/>
      <c r="M240" s="910"/>
      <c r="N240" s="910"/>
      <c r="O240" s="910"/>
      <c r="P240" s="910"/>
    </row>
    <row r="241" spans="1:16" x14ac:dyDescent="0.2">
      <c r="A241" s="233"/>
      <c r="B241" s="910"/>
      <c r="C241" s="910"/>
      <c r="D241" s="910"/>
      <c r="E241" s="910"/>
      <c r="F241" s="910"/>
      <c r="G241" s="910"/>
      <c r="H241" s="910"/>
      <c r="I241" s="910"/>
      <c r="J241" s="910"/>
      <c r="K241" s="910"/>
      <c r="L241" s="910"/>
      <c r="M241" s="910"/>
      <c r="N241" s="910"/>
      <c r="O241" s="910"/>
      <c r="P241" s="910"/>
    </row>
    <row r="242" spans="1:16" x14ac:dyDescent="0.2">
      <c r="A242" s="233"/>
      <c r="B242" s="910"/>
      <c r="C242" s="910"/>
      <c r="D242" s="910"/>
      <c r="E242" s="910"/>
      <c r="F242" s="910"/>
      <c r="G242" s="910"/>
      <c r="H242" s="910"/>
      <c r="I242" s="910"/>
      <c r="J242" s="910"/>
      <c r="K242" s="910"/>
      <c r="L242" s="910"/>
      <c r="M242" s="910"/>
      <c r="N242" s="910"/>
      <c r="O242" s="910"/>
      <c r="P242" s="910"/>
    </row>
    <row r="243" spans="1:16" x14ac:dyDescent="0.2">
      <c r="A243" s="233"/>
      <c r="B243" s="910"/>
      <c r="C243" s="910"/>
      <c r="D243" s="910"/>
      <c r="E243" s="910"/>
      <c r="F243" s="910"/>
      <c r="G243" s="910"/>
      <c r="H243" s="910"/>
      <c r="I243" s="910"/>
      <c r="J243" s="910"/>
      <c r="K243" s="910"/>
      <c r="L243" s="910"/>
      <c r="M243" s="910"/>
      <c r="N243" s="910"/>
      <c r="O243" s="910"/>
      <c r="P243" s="910"/>
    </row>
    <row r="244" spans="1:16" x14ac:dyDescent="0.2">
      <c r="A244" s="233"/>
      <c r="B244" s="910"/>
      <c r="C244" s="910"/>
      <c r="D244" s="910"/>
      <c r="E244" s="910"/>
      <c r="F244" s="910"/>
      <c r="G244" s="910"/>
      <c r="H244" s="910"/>
      <c r="I244" s="910"/>
      <c r="J244" s="910"/>
      <c r="K244" s="910"/>
      <c r="L244" s="910"/>
      <c r="M244" s="910"/>
      <c r="N244" s="910"/>
      <c r="O244" s="910"/>
      <c r="P244" s="910"/>
    </row>
    <row r="245" spans="1:16" x14ac:dyDescent="0.2">
      <c r="A245" s="233"/>
      <c r="B245" s="910"/>
      <c r="C245" s="910"/>
      <c r="D245" s="910"/>
      <c r="E245" s="910"/>
      <c r="F245" s="910"/>
      <c r="G245" s="910"/>
      <c r="H245" s="910"/>
      <c r="I245" s="910"/>
      <c r="J245" s="910"/>
      <c r="K245" s="910"/>
      <c r="L245" s="910"/>
      <c r="M245" s="910"/>
      <c r="N245" s="910"/>
      <c r="O245" s="910"/>
      <c r="P245" s="910"/>
    </row>
    <row r="246" spans="1:16" x14ac:dyDescent="0.2">
      <c r="A246" s="233"/>
      <c r="B246" s="910"/>
      <c r="C246" s="910"/>
      <c r="D246" s="910"/>
      <c r="E246" s="910"/>
      <c r="F246" s="910"/>
      <c r="G246" s="910"/>
      <c r="H246" s="910"/>
      <c r="I246" s="910"/>
      <c r="J246" s="910"/>
      <c r="K246" s="910"/>
      <c r="L246" s="910"/>
      <c r="M246" s="910"/>
      <c r="N246" s="910"/>
      <c r="O246" s="910"/>
      <c r="P246" s="910"/>
    </row>
    <row r="247" spans="1:16" x14ac:dyDescent="0.2">
      <c r="A247" s="233"/>
      <c r="B247" s="910"/>
      <c r="C247" s="910"/>
      <c r="D247" s="910"/>
      <c r="E247" s="910"/>
      <c r="F247" s="910"/>
      <c r="G247" s="910"/>
      <c r="H247" s="910"/>
      <c r="I247" s="910"/>
      <c r="J247" s="910"/>
      <c r="K247" s="910"/>
      <c r="L247" s="910"/>
      <c r="M247" s="910"/>
      <c r="N247" s="910"/>
      <c r="O247" s="910"/>
      <c r="P247" s="910"/>
    </row>
    <row r="248" spans="1:16" x14ac:dyDescent="0.2">
      <c r="A248" s="233"/>
      <c r="B248" s="910"/>
      <c r="C248" s="910"/>
      <c r="D248" s="910"/>
      <c r="E248" s="910"/>
      <c r="F248" s="910"/>
      <c r="G248" s="910"/>
      <c r="H248" s="910"/>
      <c r="I248" s="910"/>
      <c r="J248" s="910"/>
      <c r="K248" s="910"/>
      <c r="L248" s="910"/>
      <c r="M248" s="910"/>
      <c r="N248" s="910"/>
      <c r="O248" s="910"/>
      <c r="P248" s="910"/>
    </row>
    <row r="249" spans="1:16" x14ac:dyDescent="0.2">
      <c r="A249" s="233"/>
      <c r="B249" s="910"/>
      <c r="C249" s="910"/>
      <c r="D249" s="910"/>
      <c r="E249" s="910"/>
      <c r="F249" s="910"/>
      <c r="G249" s="910"/>
      <c r="H249" s="910"/>
      <c r="I249" s="910"/>
      <c r="J249" s="910"/>
      <c r="K249" s="910"/>
      <c r="L249" s="910"/>
      <c r="M249" s="910"/>
      <c r="N249" s="910"/>
      <c r="O249" s="910"/>
      <c r="P249" s="910"/>
    </row>
    <row r="250" spans="1:16" x14ac:dyDescent="0.2">
      <c r="A250" s="233"/>
      <c r="B250" s="910"/>
      <c r="C250" s="910"/>
      <c r="D250" s="910"/>
      <c r="E250" s="910"/>
      <c r="F250" s="910"/>
      <c r="G250" s="910"/>
      <c r="H250" s="910"/>
      <c r="I250" s="910"/>
      <c r="J250" s="910"/>
      <c r="K250" s="910"/>
      <c r="L250" s="910"/>
      <c r="M250" s="910"/>
      <c r="N250" s="910"/>
      <c r="O250" s="910"/>
      <c r="P250" s="910"/>
    </row>
    <row r="251" spans="1:16" x14ac:dyDescent="0.2">
      <c r="A251" s="233"/>
      <c r="B251" s="910"/>
      <c r="C251" s="910"/>
      <c r="D251" s="910"/>
      <c r="E251" s="910"/>
      <c r="F251" s="910"/>
      <c r="G251" s="910"/>
      <c r="H251" s="910"/>
      <c r="I251" s="910"/>
      <c r="J251" s="910"/>
      <c r="K251" s="910"/>
      <c r="L251" s="910"/>
      <c r="M251" s="910"/>
      <c r="N251" s="910"/>
      <c r="O251" s="910"/>
      <c r="P251" s="910"/>
    </row>
    <row r="252" spans="1:16" x14ac:dyDescent="0.2">
      <c r="A252" s="233"/>
      <c r="B252" s="910"/>
      <c r="C252" s="910"/>
      <c r="D252" s="910"/>
      <c r="E252" s="910"/>
      <c r="F252" s="910"/>
      <c r="G252" s="910"/>
      <c r="H252" s="910"/>
      <c r="I252" s="910"/>
      <c r="J252" s="910"/>
      <c r="K252" s="910"/>
      <c r="L252" s="910"/>
      <c r="M252" s="910"/>
      <c r="N252" s="910"/>
      <c r="O252" s="910"/>
      <c r="P252" s="910"/>
    </row>
    <row r="253" spans="1:16" x14ac:dyDescent="0.2">
      <c r="A253" s="233"/>
      <c r="B253" s="910"/>
      <c r="C253" s="910"/>
      <c r="D253" s="910"/>
      <c r="E253" s="910"/>
      <c r="F253" s="910"/>
      <c r="G253" s="910"/>
      <c r="H253" s="910"/>
      <c r="I253" s="910"/>
      <c r="J253" s="910"/>
      <c r="K253" s="910"/>
      <c r="L253" s="910"/>
      <c r="M253" s="910"/>
      <c r="N253" s="910"/>
      <c r="O253" s="910"/>
      <c r="P253" s="910"/>
    </row>
    <row r="254" spans="1:16" x14ac:dyDescent="0.2">
      <c r="A254" s="233"/>
      <c r="B254" s="910"/>
      <c r="C254" s="910"/>
      <c r="D254" s="910"/>
      <c r="E254" s="910"/>
      <c r="F254" s="910"/>
      <c r="G254" s="910"/>
      <c r="H254" s="910"/>
      <c r="I254" s="910"/>
      <c r="J254" s="910"/>
      <c r="K254" s="910"/>
      <c r="L254" s="910"/>
      <c r="M254" s="910"/>
      <c r="N254" s="910"/>
      <c r="O254" s="910"/>
      <c r="P254" s="910"/>
    </row>
    <row r="255" spans="1:16" x14ac:dyDescent="0.2">
      <c r="A255" s="233"/>
      <c r="B255" s="910"/>
      <c r="C255" s="910"/>
      <c r="D255" s="910"/>
      <c r="E255" s="910"/>
      <c r="F255" s="910"/>
      <c r="G255" s="910"/>
      <c r="H255" s="910"/>
      <c r="I255" s="910"/>
      <c r="J255" s="910"/>
      <c r="K255" s="910"/>
      <c r="L255" s="910"/>
      <c r="M255" s="910"/>
      <c r="N255" s="910"/>
      <c r="O255" s="910"/>
      <c r="P255" s="910"/>
    </row>
    <row r="256" spans="1:16" x14ac:dyDescent="0.2">
      <c r="A256" s="233"/>
      <c r="B256" s="910"/>
      <c r="C256" s="910"/>
      <c r="D256" s="910"/>
      <c r="E256" s="910"/>
      <c r="F256" s="910"/>
      <c r="G256" s="910"/>
      <c r="H256" s="910"/>
      <c r="I256" s="910"/>
      <c r="J256" s="910"/>
      <c r="K256" s="910"/>
      <c r="L256" s="910"/>
      <c r="M256" s="910"/>
      <c r="N256" s="910"/>
      <c r="O256" s="910"/>
      <c r="P256" s="910"/>
    </row>
    <row r="257" spans="1:16" x14ac:dyDescent="0.2">
      <c r="A257" s="233"/>
      <c r="B257" s="910"/>
      <c r="C257" s="910"/>
      <c r="D257" s="910"/>
      <c r="E257" s="910"/>
      <c r="F257" s="910"/>
      <c r="G257" s="910"/>
      <c r="H257" s="910"/>
      <c r="I257" s="910"/>
      <c r="J257" s="910"/>
      <c r="K257" s="910"/>
      <c r="L257" s="910"/>
      <c r="M257" s="910"/>
      <c r="N257" s="910"/>
      <c r="O257" s="910"/>
      <c r="P257" s="910"/>
    </row>
    <row r="258" spans="1:16" x14ac:dyDescent="0.2">
      <c r="A258" s="233"/>
      <c r="B258" s="910"/>
      <c r="C258" s="910"/>
      <c r="D258" s="910"/>
      <c r="E258" s="910"/>
      <c r="F258" s="910"/>
      <c r="G258" s="910"/>
      <c r="H258" s="910"/>
      <c r="I258" s="910"/>
      <c r="J258" s="910"/>
      <c r="K258" s="910"/>
      <c r="L258" s="910"/>
      <c r="M258" s="910"/>
      <c r="N258" s="910"/>
      <c r="O258" s="910"/>
      <c r="P258" s="910"/>
    </row>
    <row r="259" spans="1:16" x14ac:dyDescent="0.2">
      <c r="A259" s="233"/>
      <c r="B259" s="910"/>
      <c r="C259" s="910"/>
      <c r="D259" s="910"/>
      <c r="E259" s="910"/>
      <c r="F259" s="910"/>
      <c r="G259" s="910"/>
      <c r="H259" s="910"/>
      <c r="I259" s="910"/>
      <c r="J259" s="910"/>
      <c r="K259" s="910"/>
      <c r="L259" s="910"/>
      <c r="M259" s="910"/>
      <c r="N259" s="910"/>
      <c r="O259" s="910"/>
      <c r="P259" s="910"/>
    </row>
    <row r="260" spans="1:16" x14ac:dyDescent="0.2">
      <c r="A260" s="233"/>
      <c r="B260" s="910"/>
      <c r="C260" s="910"/>
      <c r="D260" s="910"/>
      <c r="E260" s="910"/>
      <c r="F260" s="910"/>
      <c r="G260" s="910"/>
      <c r="H260" s="910"/>
      <c r="I260" s="910"/>
      <c r="J260" s="910"/>
      <c r="K260" s="910"/>
      <c r="L260" s="910"/>
      <c r="M260" s="910"/>
      <c r="N260" s="910"/>
      <c r="O260" s="910"/>
      <c r="P260" s="910"/>
    </row>
    <row r="261" spans="1:16" x14ac:dyDescent="0.2">
      <c r="A261" s="233"/>
      <c r="B261" s="910"/>
      <c r="C261" s="910"/>
      <c r="D261" s="910"/>
      <c r="E261" s="910"/>
      <c r="F261" s="910"/>
      <c r="G261" s="910"/>
      <c r="H261" s="910"/>
      <c r="I261" s="910"/>
      <c r="J261" s="910"/>
      <c r="K261" s="910"/>
      <c r="L261" s="910"/>
      <c r="M261" s="910"/>
      <c r="N261" s="910"/>
      <c r="O261" s="910"/>
      <c r="P261" s="910"/>
    </row>
    <row r="262" spans="1:16" x14ac:dyDescent="0.2">
      <c r="A262" s="233"/>
      <c r="B262" s="910"/>
      <c r="C262" s="910"/>
      <c r="D262" s="910"/>
      <c r="E262" s="910"/>
      <c r="F262" s="910"/>
      <c r="G262" s="910"/>
      <c r="H262" s="910"/>
      <c r="I262" s="910"/>
      <c r="J262" s="910"/>
      <c r="K262" s="910"/>
      <c r="L262" s="910"/>
      <c r="M262" s="910"/>
      <c r="N262" s="910"/>
      <c r="O262" s="910"/>
      <c r="P262" s="910"/>
    </row>
    <row r="263" spans="1:16" x14ac:dyDescent="0.2">
      <c r="A263" s="233"/>
      <c r="B263" s="910"/>
      <c r="C263" s="910"/>
      <c r="D263" s="910"/>
      <c r="E263" s="910"/>
      <c r="F263" s="910"/>
      <c r="G263" s="910"/>
      <c r="H263" s="910"/>
      <c r="I263" s="910"/>
      <c r="J263" s="910"/>
      <c r="K263" s="910"/>
      <c r="L263" s="910"/>
      <c r="M263" s="910"/>
      <c r="N263" s="910"/>
      <c r="O263" s="910"/>
      <c r="P263" s="910"/>
    </row>
    <row r="264" spans="1:16" x14ac:dyDescent="0.2">
      <c r="A264" s="233"/>
      <c r="B264" s="910"/>
      <c r="C264" s="910"/>
      <c r="D264" s="910"/>
      <c r="E264" s="910"/>
      <c r="F264" s="910"/>
      <c r="G264" s="910"/>
      <c r="H264" s="910"/>
      <c r="I264" s="910"/>
      <c r="J264" s="910"/>
      <c r="K264" s="910"/>
      <c r="L264" s="910"/>
      <c r="M264" s="910"/>
      <c r="N264" s="910"/>
      <c r="O264" s="910"/>
      <c r="P264" s="910"/>
    </row>
    <row r="265" spans="1:16" x14ac:dyDescent="0.2">
      <c r="A265" s="233"/>
      <c r="B265" s="910"/>
      <c r="C265" s="910"/>
      <c r="D265" s="910"/>
      <c r="E265" s="910"/>
      <c r="F265" s="910"/>
      <c r="G265" s="910"/>
      <c r="H265" s="910"/>
      <c r="I265" s="910"/>
      <c r="J265" s="910"/>
      <c r="K265" s="910"/>
      <c r="L265" s="910"/>
      <c r="M265" s="910"/>
      <c r="N265" s="910"/>
      <c r="O265" s="910"/>
      <c r="P265" s="910"/>
    </row>
    <row r="266" spans="1:16" x14ac:dyDescent="0.2">
      <c r="A266" s="233"/>
      <c r="B266" s="910"/>
      <c r="C266" s="910"/>
      <c r="D266" s="910"/>
      <c r="E266" s="910"/>
      <c r="F266" s="910"/>
      <c r="G266" s="910"/>
      <c r="H266" s="910"/>
      <c r="I266" s="910"/>
      <c r="J266" s="910"/>
      <c r="K266" s="910"/>
      <c r="L266" s="910"/>
      <c r="M266" s="910"/>
      <c r="N266" s="910"/>
      <c r="O266" s="910"/>
      <c r="P266" s="910"/>
    </row>
    <row r="267" spans="1:16" x14ac:dyDescent="0.2">
      <c r="A267" s="233"/>
      <c r="B267" s="910"/>
      <c r="C267" s="910"/>
      <c r="D267" s="910"/>
      <c r="E267" s="910"/>
      <c r="F267" s="910"/>
      <c r="G267" s="910"/>
      <c r="H267" s="910"/>
      <c r="I267" s="910"/>
      <c r="J267" s="910"/>
      <c r="K267" s="910"/>
      <c r="L267" s="910"/>
      <c r="M267" s="910"/>
      <c r="N267" s="910"/>
      <c r="O267" s="910"/>
      <c r="P267" s="910"/>
    </row>
    <row r="268" spans="1:16" x14ac:dyDescent="0.2">
      <c r="A268" s="233"/>
      <c r="B268" s="910"/>
      <c r="C268" s="910"/>
      <c r="D268" s="910"/>
      <c r="E268" s="910"/>
      <c r="F268" s="910"/>
      <c r="G268" s="910"/>
      <c r="H268" s="910"/>
      <c r="I268" s="910"/>
      <c r="J268" s="910"/>
      <c r="K268" s="910"/>
      <c r="L268" s="910"/>
      <c r="M268" s="910"/>
      <c r="N268" s="910"/>
      <c r="O268" s="910"/>
      <c r="P268" s="910"/>
    </row>
    <row r="269" spans="1:16" x14ac:dyDescent="0.2">
      <c r="A269" s="233"/>
      <c r="B269" s="910"/>
      <c r="C269" s="910"/>
      <c r="D269" s="910"/>
      <c r="E269" s="910"/>
      <c r="F269" s="910"/>
      <c r="G269" s="910"/>
      <c r="H269" s="910"/>
      <c r="I269" s="910"/>
      <c r="J269" s="910"/>
      <c r="K269" s="910"/>
      <c r="L269" s="910"/>
      <c r="M269" s="910"/>
      <c r="N269" s="910"/>
      <c r="O269" s="910"/>
      <c r="P269" s="910"/>
    </row>
    <row r="270" spans="1:16" x14ac:dyDescent="0.2">
      <c r="A270" s="233"/>
      <c r="B270" s="910"/>
      <c r="C270" s="910"/>
      <c r="D270" s="910"/>
      <c r="E270" s="910"/>
      <c r="F270" s="910"/>
      <c r="G270" s="910"/>
      <c r="H270" s="910"/>
      <c r="I270" s="910"/>
      <c r="J270" s="910"/>
      <c r="K270" s="910"/>
      <c r="L270" s="910"/>
      <c r="M270" s="910"/>
      <c r="N270" s="910"/>
      <c r="O270" s="910"/>
      <c r="P270" s="910"/>
    </row>
    <row r="271" spans="1:16" x14ac:dyDescent="0.2">
      <c r="A271" s="233"/>
      <c r="B271" s="910"/>
      <c r="C271" s="910"/>
      <c r="D271" s="910"/>
      <c r="E271" s="910"/>
      <c r="F271" s="910"/>
      <c r="G271" s="910"/>
      <c r="H271" s="910"/>
      <c r="I271" s="910"/>
      <c r="J271" s="910"/>
      <c r="K271" s="910"/>
      <c r="L271" s="910"/>
      <c r="M271" s="910"/>
      <c r="N271" s="910"/>
      <c r="O271" s="910"/>
      <c r="P271" s="910"/>
    </row>
    <row r="272" spans="1:16" x14ac:dyDescent="0.2">
      <c r="A272" s="233"/>
      <c r="B272" s="910"/>
      <c r="C272" s="910"/>
      <c r="D272" s="910"/>
      <c r="E272" s="910"/>
      <c r="F272" s="910"/>
      <c r="G272" s="910"/>
      <c r="H272" s="910"/>
      <c r="I272" s="910"/>
      <c r="J272" s="910"/>
      <c r="K272" s="910"/>
      <c r="L272" s="910"/>
      <c r="M272" s="910"/>
      <c r="N272" s="910"/>
      <c r="O272" s="910"/>
      <c r="P272" s="910"/>
    </row>
    <row r="273" spans="1:16" x14ac:dyDescent="0.2">
      <c r="A273" s="233"/>
      <c r="B273" s="910"/>
      <c r="C273" s="910"/>
      <c r="D273" s="910"/>
      <c r="E273" s="910"/>
      <c r="F273" s="910"/>
      <c r="G273" s="910"/>
      <c r="H273" s="910"/>
      <c r="I273" s="910"/>
      <c r="J273" s="910"/>
      <c r="K273" s="910"/>
      <c r="L273" s="910"/>
      <c r="M273" s="910"/>
      <c r="N273" s="910"/>
      <c r="O273" s="910"/>
      <c r="P273" s="910"/>
    </row>
    <row r="274" spans="1:16" x14ac:dyDescent="0.2">
      <c r="A274" s="233"/>
      <c r="B274" s="910"/>
      <c r="C274" s="910"/>
      <c r="D274" s="910"/>
      <c r="E274" s="910"/>
      <c r="F274" s="910"/>
      <c r="G274" s="910"/>
      <c r="H274" s="910"/>
      <c r="I274" s="910"/>
      <c r="J274" s="910"/>
      <c r="K274" s="910"/>
      <c r="L274" s="910"/>
      <c r="M274" s="910"/>
      <c r="N274" s="910"/>
      <c r="O274" s="910"/>
      <c r="P274" s="910"/>
    </row>
    <row r="275" spans="1:16" x14ac:dyDescent="0.2">
      <c r="A275" s="233"/>
      <c r="B275" s="910"/>
      <c r="C275" s="910"/>
      <c r="D275" s="910"/>
      <c r="E275" s="910"/>
      <c r="F275" s="910"/>
      <c r="G275" s="910"/>
      <c r="H275" s="910"/>
      <c r="I275" s="910"/>
      <c r="J275" s="910"/>
      <c r="K275" s="910"/>
      <c r="L275" s="910"/>
      <c r="M275" s="910"/>
      <c r="N275" s="910"/>
      <c r="O275" s="910"/>
      <c r="P275" s="910"/>
    </row>
    <row r="276" spans="1:16" x14ac:dyDescent="0.2">
      <c r="A276" s="233"/>
      <c r="B276" s="910"/>
      <c r="C276" s="910"/>
      <c r="D276" s="910"/>
      <c r="E276" s="910"/>
      <c r="F276" s="910"/>
      <c r="G276" s="910"/>
      <c r="H276" s="910"/>
      <c r="I276" s="910"/>
      <c r="J276" s="910"/>
      <c r="K276" s="910"/>
      <c r="L276" s="910"/>
      <c r="M276" s="910"/>
      <c r="N276" s="910"/>
      <c r="O276" s="910"/>
      <c r="P276" s="910"/>
    </row>
    <row r="277" spans="1:16" x14ac:dyDescent="0.2">
      <c r="A277" s="233"/>
      <c r="B277" s="910"/>
      <c r="C277" s="910"/>
      <c r="D277" s="910"/>
      <c r="E277" s="910"/>
      <c r="F277" s="910"/>
      <c r="G277" s="910"/>
      <c r="H277" s="910"/>
      <c r="I277" s="910"/>
      <c r="J277" s="910"/>
      <c r="K277" s="910"/>
      <c r="L277" s="910"/>
      <c r="M277" s="910"/>
      <c r="N277" s="910"/>
      <c r="O277" s="910"/>
      <c r="P277" s="910"/>
    </row>
    <row r="278" spans="1:16" x14ac:dyDescent="0.2">
      <c r="A278" s="233"/>
      <c r="B278" s="910"/>
      <c r="C278" s="910"/>
      <c r="D278" s="910"/>
      <c r="E278" s="910"/>
      <c r="F278" s="910"/>
      <c r="G278" s="910"/>
      <c r="H278" s="910"/>
      <c r="I278" s="910"/>
      <c r="J278" s="910"/>
      <c r="K278" s="910"/>
      <c r="L278" s="910"/>
      <c r="M278" s="910"/>
      <c r="N278" s="910"/>
      <c r="O278" s="910"/>
      <c r="P278" s="910"/>
    </row>
    <row r="279" spans="1:16" x14ac:dyDescent="0.2">
      <c r="A279" s="233"/>
      <c r="B279" s="910"/>
      <c r="C279" s="910"/>
      <c r="D279" s="910"/>
      <c r="E279" s="910"/>
      <c r="F279" s="910"/>
      <c r="G279" s="910"/>
      <c r="H279" s="910"/>
      <c r="I279" s="910"/>
      <c r="J279" s="910"/>
      <c r="K279" s="910"/>
      <c r="L279" s="910"/>
      <c r="M279" s="910"/>
      <c r="N279" s="910"/>
      <c r="O279" s="910"/>
      <c r="P279" s="910"/>
    </row>
    <row r="280" spans="1:16" x14ac:dyDescent="0.2">
      <c r="A280" s="233"/>
      <c r="B280" s="910"/>
      <c r="C280" s="910"/>
      <c r="D280" s="910"/>
      <c r="E280" s="910"/>
      <c r="F280" s="910"/>
      <c r="G280" s="910"/>
      <c r="H280" s="910"/>
      <c r="I280" s="910"/>
      <c r="J280" s="910"/>
      <c r="K280" s="910"/>
      <c r="L280" s="910"/>
      <c r="M280" s="910"/>
      <c r="N280" s="910"/>
      <c r="O280" s="910"/>
      <c r="P280" s="910"/>
    </row>
    <row r="281" spans="1:16" x14ac:dyDescent="0.2">
      <c r="A281" s="233"/>
      <c r="B281" s="910"/>
      <c r="C281" s="910"/>
      <c r="D281" s="910"/>
      <c r="E281" s="910"/>
      <c r="F281" s="910"/>
      <c r="G281" s="910"/>
      <c r="H281" s="910"/>
      <c r="I281" s="910"/>
      <c r="J281" s="910"/>
      <c r="K281" s="910"/>
      <c r="L281" s="910"/>
      <c r="M281" s="910"/>
      <c r="N281" s="910"/>
      <c r="O281" s="910"/>
      <c r="P281" s="910"/>
    </row>
    <row r="282" spans="1:16" x14ac:dyDescent="0.2">
      <c r="A282" s="233"/>
      <c r="B282" s="910"/>
      <c r="C282" s="910"/>
      <c r="D282" s="910"/>
      <c r="E282" s="910"/>
      <c r="F282" s="910"/>
      <c r="G282" s="910"/>
      <c r="H282" s="910"/>
      <c r="I282" s="910"/>
      <c r="J282" s="910"/>
      <c r="K282" s="910"/>
      <c r="L282" s="910"/>
      <c r="M282" s="910"/>
      <c r="N282" s="910"/>
      <c r="O282" s="910"/>
      <c r="P282" s="910"/>
    </row>
    <row r="283" spans="1:16" x14ac:dyDescent="0.2">
      <c r="A283" s="233"/>
      <c r="B283" s="910"/>
      <c r="C283" s="910"/>
      <c r="D283" s="910"/>
      <c r="E283" s="910"/>
      <c r="F283" s="910"/>
      <c r="G283" s="910"/>
      <c r="H283" s="910"/>
      <c r="I283" s="910"/>
      <c r="J283" s="910"/>
      <c r="K283" s="910"/>
      <c r="L283" s="910"/>
      <c r="M283" s="910"/>
      <c r="N283" s="910"/>
      <c r="O283" s="910"/>
      <c r="P283" s="910"/>
    </row>
    <row r="284" spans="1:16" x14ac:dyDescent="0.2">
      <c r="A284" s="233"/>
      <c r="B284" s="910"/>
      <c r="C284" s="910"/>
      <c r="D284" s="910"/>
      <c r="E284" s="910"/>
      <c r="F284" s="910"/>
      <c r="G284" s="910"/>
      <c r="H284" s="910"/>
      <c r="I284" s="910"/>
      <c r="J284" s="910"/>
      <c r="K284" s="910"/>
      <c r="L284" s="910"/>
      <c r="M284" s="910"/>
      <c r="N284" s="910"/>
      <c r="O284" s="910"/>
      <c r="P284" s="910"/>
    </row>
    <row r="285" spans="1:16" x14ac:dyDescent="0.2">
      <c r="A285" s="233"/>
      <c r="B285" s="910"/>
      <c r="C285" s="910"/>
      <c r="D285" s="910"/>
      <c r="E285" s="910"/>
      <c r="F285" s="910"/>
      <c r="G285" s="910"/>
      <c r="H285" s="910"/>
      <c r="I285" s="910"/>
      <c r="J285" s="910"/>
      <c r="K285" s="910"/>
      <c r="L285" s="910"/>
      <c r="M285" s="910"/>
      <c r="N285" s="910"/>
      <c r="O285" s="910"/>
      <c r="P285" s="910"/>
    </row>
    <row r="286" spans="1:16" x14ac:dyDescent="0.2">
      <c r="A286" s="233"/>
      <c r="B286" s="910"/>
      <c r="C286" s="910"/>
      <c r="D286" s="910"/>
      <c r="E286" s="910"/>
      <c r="F286" s="910"/>
      <c r="G286" s="910"/>
      <c r="H286" s="910"/>
      <c r="I286" s="910"/>
      <c r="J286" s="910"/>
      <c r="K286" s="910"/>
      <c r="L286" s="910"/>
      <c r="M286" s="910"/>
      <c r="N286" s="910"/>
      <c r="O286" s="910"/>
      <c r="P286" s="910"/>
    </row>
    <row r="287" spans="1:16" x14ac:dyDescent="0.2">
      <c r="A287" s="233"/>
      <c r="B287" s="910"/>
      <c r="C287" s="910"/>
      <c r="D287" s="910"/>
      <c r="E287" s="910"/>
      <c r="F287" s="910"/>
      <c r="G287" s="910"/>
      <c r="H287" s="910"/>
      <c r="I287" s="910"/>
      <c r="J287" s="910"/>
      <c r="K287" s="910"/>
      <c r="L287" s="910"/>
      <c r="M287" s="910"/>
      <c r="N287" s="910"/>
      <c r="O287" s="910"/>
      <c r="P287" s="910"/>
    </row>
    <row r="288" spans="1:16" x14ac:dyDescent="0.2">
      <c r="A288" s="233"/>
      <c r="B288" s="910"/>
      <c r="C288" s="910"/>
      <c r="D288" s="910"/>
      <c r="E288" s="910"/>
      <c r="F288" s="910"/>
      <c r="G288" s="910"/>
      <c r="H288" s="910"/>
      <c r="I288" s="910"/>
      <c r="J288" s="910"/>
      <c r="K288" s="910"/>
      <c r="L288" s="910"/>
      <c r="M288" s="910"/>
      <c r="N288" s="910"/>
      <c r="O288" s="910"/>
      <c r="P288" s="910"/>
    </row>
    <row r="289" spans="1:16" x14ac:dyDescent="0.2">
      <c r="A289" s="233"/>
      <c r="B289" s="910"/>
      <c r="C289" s="910"/>
      <c r="D289" s="910"/>
      <c r="E289" s="910"/>
      <c r="F289" s="910"/>
      <c r="G289" s="910"/>
      <c r="H289" s="910"/>
      <c r="I289" s="910"/>
      <c r="J289" s="910"/>
      <c r="K289" s="910"/>
      <c r="L289" s="910"/>
      <c r="M289" s="910"/>
      <c r="N289" s="910"/>
      <c r="O289" s="910"/>
      <c r="P289" s="910"/>
    </row>
    <row r="290" spans="1:16" x14ac:dyDescent="0.2">
      <c r="A290" s="233"/>
      <c r="B290" s="910"/>
      <c r="C290" s="910"/>
      <c r="D290" s="910"/>
      <c r="E290" s="910"/>
      <c r="F290" s="910"/>
      <c r="G290" s="910"/>
      <c r="H290" s="910"/>
      <c r="I290" s="910"/>
      <c r="J290" s="910"/>
      <c r="K290" s="910"/>
      <c r="L290" s="910"/>
      <c r="M290" s="910"/>
      <c r="N290" s="910"/>
      <c r="O290" s="910"/>
      <c r="P290" s="910"/>
    </row>
    <row r="291" spans="1:16" x14ac:dyDescent="0.2">
      <c r="A291" s="233"/>
      <c r="B291" s="910"/>
      <c r="C291" s="910"/>
      <c r="D291" s="910"/>
      <c r="E291" s="910"/>
      <c r="F291" s="910"/>
      <c r="G291" s="910"/>
      <c r="H291" s="910"/>
      <c r="I291" s="910"/>
      <c r="J291" s="910"/>
      <c r="K291" s="910"/>
      <c r="L291" s="910"/>
      <c r="M291" s="910"/>
      <c r="N291" s="910"/>
      <c r="O291" s="910"/>
      <c r="P291" s="910"/>
    </row>
    <row r="292" spans="1:16" x14ac:dyDescent="0.2">
      <c r="A292" s="233"/>
      <c r="B292" s="910"/>
      <c r="C292" s="910"/>
      <c r="D292" s="910"/>
      <c r="E292" s="910"/>
      <c r="F292" s="910"/>
      <c r="G292" s="910"/>
      <c r="H292" s="910"/>
      <c r="I292" s="910"/>
      <c r="J292" s="910"/>
      <c r="K292" s="910"/>
      <c r="L292" s="910"/>
      <c r="M292" s="910"/>
      <c r="N292" s="910"/>
      <c r="O292" s="910"/>
      <c r="P292" s="910"/>
    </row>
    <row r="293" spans="1:16" x14ac:dyDescent="0.2">
      <c r="A293" s="233"/>
      <c r="B293" s="910"/>
      <c r="C293" s="910"/>
      <c r="D293" s="910"/>
      <c r="E293" s="910"/>
      <c r="F293" s="910"/>
      <c r="G293" s="910"/>
      <c r="H293" s="910"/>
      <c r="I293" s="910"/>
      <c r="J293" s="910"/>
      <c r="K293" s="910"/>
      <c r="L293" s="910"/>
      <c r="M293" s="910"/>
      <c r="N293" s="910"/>
      <c r="O293" s="910"/>
      <c r="P293" s="910"/>
    </row>
    <row r="294" spans="1:16" x14ac:dyDescent="0.2">
      <c r="A294" s="233"/>
      <c r="B294" s="910"/>
      <c r="C294" s="910"/>
      <c r="D294" s="910"/>
      <c r="E294" s="910"/>
      <c r="F294" s="910"/>
      <c r="G294" s="910"/>
      <c r="H294" s="910"/>
      <c r="I294" s="910"/>
      <c r="J294" s="910"/>
      <c r="K294" s="910"/>
      <c r="L294" s="910"/>
      <c r="M294" s="910"/>
      <c r="N294" s="910"/>
      <c r="O294" s="910"/>
      <c r="P294" s="910"/>
    </row>
    <row r="295" spans="1:16" x14ac:dyDescent="0.2">
      <c r="A295" s="233"/>
      <c r="B295" s="910"/>
      <c r="C295" s="910"/>
      <c r="D295" s="910"/>
      <c r="E295" s="910"/>
      <c r="F295" s="910"/>
      <c r="G295" s="910"/>
      <c r="H295" s="910"/>
      <c r="I295" s="910"/>
      <c r="J295" s="910"/>
      <c r="K295" s="910"/>
      <c r="L295" s="910"/>
      <c r="M295" s="910"/>
      <c r="N295" s="910"/>
      <c r="O295" s="910"/>
      <c r="P295" s="910"/>
    </row>
    <row r="296" spans="1:16" x14ac:dyDescent="0.2">
      <c r="A296" s="233"/>
      <c r="B296" s="910"/>
      <c r="C296" s="910"/>
      <c r="D296" s="910"/>
      <c r="E296" s="910"/>
      <c r="F296" s="910"/>
      <c r="G296" s="910"/>
      <c r="H296" s="910"/>
      <c r="I296" s="910"/>
      <c r="J296" s="910"/>
      <c r="K296" s="910"/>
      <c r="L296" s="910"/>
      <c r="M296" s="910"/>
      <c r="N296" s="910"/>
      <c r="O296" s="910"/>
      <c r="P296" s="910"/>
    </row>
    <row r="297" spans="1:16" x14ac:dyDescent="0.2">
      <c r="A297" s="233"/>
      <c r="B297" s="910"/>
      <c r="C297" s="910"/>
      <c r="D297" s="910"/>
      <c r="E297" s="910"/>
      <c r="F297" s="910"/>
      <c r="G297" s="910"/>
      <c r="H297" s="910"/>
      <c r="I297" s="910"/>
      <c r="J297" s="910"/>
      <c r="K297" s="910"/>
      <c r="L297" s="910"/>
      <c r="M297" s="910"/>
      <c r="N297" s="910"/>
      <c r="O297" s="910"/>
      <c r="P297" s="910"/>
    </row>
    <row r="298" spans="1:16" x14ac:dyDescent="0.2">
      <c r="A298" s="233"/>
      <c r="B298" s="910"/>
      <c r="C298" s="910"/>
      <c r="D298" s="910"/>
      <c r="E298" s="910"/>
      <c r="F298" s="910"/>
      <c r="G298" s="910"/>
      <c r="H298" s="910"/>
      <c r="I298" s="910"/>
      <c r="J298" s="910"/>
      <c r="K298" s="910"/>
      <c r="L298" s="910"/>
      <c r="M298" s="910"/>
      <c r="N298" s="910"/>
      <c r="O298" s="910"/>
      <c r="P298" s="910"/>
    </row>
    <row r="299" spans="1:16" x14ac:dyDescent="0.2">
      <c r="A299" s="233"/>
      <c r="B299" s="910"/>
      <c r="C299" s="910"/>
      <c r="D299" s="910"/>
      <c r="E299" s="910"/>
      <c r="F299" s="910"/>
      <c r="G299" s="910"/>
      <c r="H299" s="910"/>
      <c r="I299" s="910"/>
      <c r="J299" s="910"/>
      <c r="K299" s="910"/>
      <c r="L299" s="910"/>
      <c r="M299" s="910"/>
      <c r="N299" s="910"/>
      <c r="O299" s="910"/>
      <c r="P299" s="910"/>
    </row>
    <row r="300" spans="1:16" x14ac:dyDescent="0.2">
      <c r="A300" s="233"/>
    </row>
    <row r="301" spans="1:16" x14ac:dyDescent="0.2">
      <c r="A301" s="233"/>
    </row>
    <row r="302" spans="1:16" x14ac:dyDescent="0.2">
      <c r="A302" s="233"/>
    </row>
    <row r="303" spans="1:16" x14ac:dyDescent="0.2">
      <c r="A303" s="233"/>
    </row>
    <row r="304" spans="1:16" x14ac:dyDescent="0.2">
      <c r="A304" s="233"/>
    </row>
    <row r="305" spans="1:1" x14ac:dyDescent="0.2">
      <c r="A305" s="233"/>
    </row>
    <row r="306" spans="1:1" x14ac:dyDescent="0.2">
      <c r="A306" s="233"/>
    </row>
    <row r="307" spans="1:1" x14ac:dyDescent="0.2">
      <c r="A307" s="233"/>
    </row>
    <row r="308" spans="1:1" x14ac:dyDescent="0.2">
      <c r="A308" s="233"/>
    </row>
    <row r="309" spans="1:1" x14ac:dyDescent="0.2">
      <c r="A309" s="233"/>
    </row>
    <row r="310" spans="1:1" x14ac:dyDescent="0.2">
      <c r="A310" s="233"/>
    </row>
    <row r="311" spans="1:1" x14ac:dyDescent="0.2">
      <c r="A311" s="233"/>
    </row>
    <row r="312" spans="1:1" x14ac:dyDescent="0.2">
      <c r="A312" s="233"/>
    </row>
    <row r="313" spans="1:1" x14ac:dyDescent="0.2">
      <c r="A313" s="233"/>
    </row>
  </sheetData>
  <pageMargins left="0.19685039370078741" right="0.19685039370078741" top="0.19685039370078741" bottom="0.19685039370078741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D3" sqref="D3"/>
    </sheetView>
  </sheetViews>
  <sheetFormatPr defaultRowHeight="12.75" x14ac:dyDescent="0.2"/>
  <cols>
    <col min="1" max="1" width="10.140625" style="54" customWidth="1"/>
    <col min="2" max="2" width="17.7109375" style="54" customWidth="1"/>
    <col min="3" max="3" width="14.28515625" style="54" customWidth="1"/>
    <col min="4" max="4" width="16.140625" style="352" customWidth="1"/>
    <col min="5" max="5" width="18.42578125" style="54" bestFit="1" customWidth="1"/>
    <col min="6" max="248" width="9.140625" style="54"/>
    <col min="249" max="249" width="10.140625" style="54" customWidth="1"/>
    <col min="250" max="250" width="17.7109375" style="54" customWidth="1"/>
    <col min="251" max="251" width="12.5703125" style="54" customWidth="1"/>
    <col min="252" max="252" width="12.7109375" style="54" customWidth="1"/>
    <col min="253" max="253" width="15.28515625" style="54" customWidth="1"/>
    <col min="254" max="504" width="9.140625" style="54"/>
    <col min="505" max="505" width="10.140625" style="54" customWidth="1"/>
    <col min="506" max="506" width="17.7109375" style="54" customWidth="1"/>
    <col min="507" max="507" width="12.5703125" style="54" customWidth="1"/>
    <col min="508" max="508" width="12.7109375" style="54" customWidth="1"/>
    <col min="509" max="509" width="15.28515625" style="54" customWidth="1"/>
    <col min="510" max="760" width="9.140625" style="54"/>
    <col min="761" max="761" width="10.140625" style="54" customWidth="1"/>
    <col min="762" max="762" width="17.7109375" style="54" customWidth="1"/>
    <col min="763" max="763" width="12.5703125" style="54" customWidth="1"/>
    <col min="764" max="764" width="12.7109375" style="54" customWidth="1"/>
    <col min="765" max="765" width="15.28515625" style="54" customWidth="1"/>
    <col min="766" max="1016" width="9.140625" style="54"/>
    <col min="1017" max="1017" width="10.140625" style="54" customWidth="1"/>
    <col min="1018" max="1018" width="17.7109375" style="54" customWidth="1"/>
    <col min="1019" max="1019" width="12.5703125" style="54" customWidth="1"/>
    <col min="1020" max="1020" width="12.7109375" style="54" customWidth="1"/>
    <col min="1021" max="1021" width="15.28515625" style="54" customWidth="1"/>
    <col min="1022" max="1272" width="9.140625" style="54"/>
    <col min="1273" max="1273" width="10.140625" style="54" customWidth="1"/>
    <col min="1274" max="1274" width="17.7109375" style="54" customWidth="1"/>
    <col min="1275" max="1275" width="12.5703125" style="54" customWidth="1"/>
    <col min="1276" max="1276" width="12.7109375" style="54" customWidth="1"/>
    <col min="1277" max="1277" width="15.28515625" style="54" customWidth="1"/>
    <col min="1278" max="1528" width="9.140625" style="54"/>
    <col min="1529" max="1529" width="10.140625" style="54" customWidth="1"/>
    <col min="1530" max="1530" width="17.7109375" style="54" customWidth="1"/>
    <col min="1531" max="1531" width="12.5703125" style="54" customWidth="1"/>
    <col min="1532" max="1532" width="12.7109375" style="54" customWidth="1"/>
    <col min="1533" max="1533" width="15.28515625" style="54" customWidth="1"/>
    <col min="1534" max="1784" width="9.140625" style="54"/>
    <col min="1785" max="1785" width="10.140625" style="54" customWidth="1"/>
    <col min="1786" max="1786" width="17.7109375" style="54" customWidth="1"/>
    <col min="1787" max="1787" width="12.5703125" style="54" customWidth="1"/>
    <col min="1788" max="1788" width="12.7109375" style="54" customWidth="1"/>
    <col min="1789" max="1789" width="15.28515625" style="54" customWidth="1"/>
    <col min="1790" max="2040" width="9.140625" style="54"/>
    <col min="2041" max="2041" width="10.140625" style="54" customWidth="1"/>
    <col min="2042" max="2042" width="17.7109375" style="54" customWidth="1"/>
    <col min="2043" max="2043" width="12.5703125" style="54" customWidth="1"/>
    <col min="2044" max="2044" width="12.7109375" style="54" customWidth="1"/>
    <col min="2045" max="2045" width="15.28515625" style="54" customWidth="1"/>
    <col min="2046" max="2296" width="9.140625" style="54"/>
    <col min="2297" max="2297" width="10.140625" style="54" customWidth="1"/>
    <col min="2298" max="2298" width="17.7109375" style="54" customWidth="1"/>
    <col min="2299" max="2299" width="12.5703125" style="54" customWidth="1"/>
    <col min="2300" max="2300" width="12.7109375" style="54" customWidth="1"/>
    <col min="2301" max="2301" width="15.28515625" style="54" customWidth="1"/>
    <col min="2302" max="2552" width="9.140625" style="54"/>
    <col min="2553" max="2553" width="10.140625" style="54" customWidth="1"/>
    <col min="2554" max="2554" width="17.7109375" style="54" customWidth="1"/>
    <col min="2555" max="2555" width="12.5703125" style="54" customWidth="1"/>
    <col min="2556" max="2556" width="12.7109375" style="54" customWidth="1"/>
    <col min="2557" max="2557" width="15.28515625" style="54" customWidth="1"/>
    <col min="2558" max="2808" width="9.140625" style="54"/>
    <col min="2809" max="2809" width="10.140625" style="54" customWidth="1"/>
    <col min="2810" max="2810" width="17.7109375" style="54" customWidth="1"/>
    <col min="2811" max="2811" width="12.5703125" style="54" customWidth="1"/>
    <col min="2812" max="2812" width="12.7109375" style="54" customWidth="1"/>
    <col min="2813" max="2813" width="15.28515625" style="54" customWidth="1"/>
    <col min="2814" max="3064" width="9.140625" style="54"/>
    <col min="3065" max="3065" width="10.140625" style="54" customWidth="1"/>
    <col min="3066" max="3066" width="17.7109375" style="54" customWidth="1"/>
    <col min="3067" max="3067" width="12.5703125" style="54" customWidth="1"/>
    <col min="3068" max="3068" width="12.7109375" style="54" customWidth="1"/>
    <col min="3069" max="3069" width="15.28515625" style="54" customWidth="1"/>
    <col min="3070" max="3320" width="9.140625" style="54"/>
    <col min="3321" max="3321" width="10.140625" style="54" customWidth="1"/>
    <col min="3322" max="3322" width="17.7109375" style="54" customWidth="1"/>
    <col min="3323" max="3323" width="12.5703125" style="54" customWidth="1"/>
    <col min="3324" max="3324" width="12.7109375" style="54" customWidth="1"/>
    <col min="3325" max="3325" width="15.28515625" style="54" customWidth="1"/>
    <col min="3326" max="3576" width="9.140625" style="54"/>
    <col min="3577" max="3577" width="10.140625" style="54" customWidth="1"/>
    <col min="3578" max="3578" width="17.7109375" style="54" customWidth="1"/>
    <col min="3579" max="3579" width="12.5703125" style="54" customWidth="1"/>
    <col min="3580" max="3580" width="12.7109375" style="54" customWidth="1"/>
    <col min="3581" max="3581" width="15.28515625" style="54" customWidth="1"/>
    <col min="3582" max="3832" width="9.140625" style="54"/>
    <col min="3833" max="3833" width="10.140625" style="54" customWidth="1"/>
    <col min="3834" max="3834" width="17.7109375" style="54" customWidth="1"/>
    <col min="3835" max="3835" width="12.5703125" style="54" customWidth="1"/>
    <col min="3836" max="3836" width="12.7109375" style="54" customWidth="1"/>
    <col min="3837" max="3837" width="15.28515625" style="54" customWidth="1"/>
    <col min="3838" max="4088" width="9.140625" style="54"/>
    <col min="4089" max="4089" width="10.140625" style="54" customWidth="1"/>
    <col min="4090" max="4090" width="17.7109375" style="54" customWidth="1"/>
    <col min="4091" max="4091" width="12.5703125" style="54" customWidth="1"/>
    <col min="4092" max="4092" width="12.7109375" style="54" customWidth="1"/>
    <col min="4093" max="4093" width="15.28515625" style="54" customWidth="1"/>
    <col min="4094" max="4344" width="9.140625" style="54"/>
    <col min="4345" max="4345" width="10.140625" style="54" customWidth="1"/>
    <col min="4346" max="4346" width="17.7109375" style="54" customWidth="1"/>
    <col min="4347" max="4347" width="12.5703125" style="54" customWidth="1"/>
    <col min="4348" max="4348" width="12.7109375" style="54" customWidth="1"/>
    <col min="4349" max="4349" width="15.28515625" style="54" customWidth="1"/>
    <col min="4350" max="4600" width="9.140625" style="54"/>
    <col min="4601" max="4601" width="10.140625" style="54" customWidth="1"/>
    <col min="4602" max="4602" width="17.7109375" style="54" customWidth="1"/>
    <col min="4603" max="4603" width="12.5703125" style="54" customWidth="1"/>
    <col min="4604" max="4604" width="12.7109375" style="54" customWidth="1"/>
    <col min="4605" max="4605" width="15.28515625" style="54" customWidth="1"/>
    <col min="4606" max="4856" width="9.140625" style="54"/>
    <col min="4857" max="4857" width="10.140625" style="54" customWidth="1"/>
    <col min="4858" max="4858" width="17.7109375" style="54" customWidth="1"/>
    <col min="4859" max="4859" width="12.5703125" style="54" customWidth="1"/>
    <col min="4860" max="4860" width="12.7109375" style="54" customWidth="1"/>
    <col min="4861" max="4861" width="15.28515625" style="54" customWidth="1"/>
    <col min="4862" max="5112" width="9.140625" style="54"/>
    <col min="5113" max="5113" width="10.140625" style="54" customWidth="1"/>
    <col min="5114" max="5114" width="17.7109375" style="54" customWidth="1"/>
    <col min="5115" max="5115" width="12.5703125" style="54" customWidth="1"/>
    <col min="5116" max="5116" width="12.7109375" style="54" customWidth="1"/>
    <col min="5117" max="5117" width="15.28515625" style="54" customWidth="1"/>
    <col min="5118" max="5368" width="9.140625" style="54"/>
    <col min="5369" max="5369" width="10.140625" style="54" customWidth="1"/>
    <col min="5370" max="5370" width="17.7109375" style="54" customWidth="1"/>
    <col min="5371" max="5371" width="12.5703125" style="54" customWidth="1"/>
    <col min="5372" max="5372" width="12.7109375" style="54" customWidth="1"/>
    <col min="5373" max="5373" width="15.28515625" style="54" customWidth="1"/>
    <col min="5374" max="5624" width="9.140625" style="54"/>
    <col min="5625" max="5625" width="10.140625" style="54" customWidth="1"/>
    <col min="5626" max="5626" width="17.7109375" style="54" customWidth="1"/>
    <col min="5627" max="5627" width="12.5703125" style="54" customWidth="1"/>
    <col min="5628" max="5628" width="12.7109375" style="54" customWidth="1"/>
    <col min="5629" max="5629" width="15.28515625" style="54" customWidth="1"/>
    <col min="5630" max="5880" width="9.140625" style="54"/>
    <col min="5881" max="5881" width="10.140625" style="54" customWidth="1"/>
    <col min="5882" max="5882" width="17.7109375" style="54" customWidth="1"/>
    <col min="5883" max="5883" width="12.5703125" style="54" customWidth="1"/>
    <col min="5884" max="5884" width="12.7109375" style="54" customWidth="1"/>
    <col min="5885" max="5885" width="15.28515625" style="54" customWidth="1"/>
    <col min="5886" max="6136" width="9.140625" style="54"/>
    <col min="6137" max="6137" width="10.140625" style="54" customWidth="1"/>
    <col min="6138" max="6138" width="17.7109375" style="54" customWidth="1"/>
    <col min="6139" max="6139" width="12.5703125" style="54" customWidth="1"/>
    <col min="6140" max="6140" width="12.7109375" style="54" customWidth="1"/>
    <col min="6141" max="6141" width="15.28515625" style="54" customWidth="1"/>
    <col min="6142" max="6392" width="9.140625" style="54"/>
    <col min="6393" max="6393" width="10.140625" style="54" customWidth="1"/>
    <col min="6394" max="6394" width="17.7109375" style="54" customWidth="1"/>
    <col min="6395" max="6395" width="12.5703125" style="54" customWidth="1"/>
    <col min="6396" max="6396" width="12.7109375" style="54" customWidth="1"/>
    <col min="6397" max="6397" width="15.28515625" style="54" customWidth="1"/>
    <col min="6398" max="6648" width="9.140625" style="54"/>
    <col min="6649" max="6649" width="10.140625" style="54" customWidth="1"/>
    <col min="6650" max="6650" width="17.7109375" style="54" customWidth="1"/>
    <col min="6651" max="6651" width="12.5703125" style="54" customWidth="1"/>
    <col min="6652" max="6652" width="12.7109375" style="54" customWidth="1"/>
    <col min="6653" max="6653" width="15.28515625" style="54" customWidth="1"/>
    <col min="6654" max="6904" width="9.140625" style="54"/>
    <col min="6905" max="6905" width="10.140625" style="54" customWidth="1"/>
    <col min="6906" max="6906" width="17.7109375" style="54" customWidth="1"/>
    <col min="6907" max="6907" width="12.5703125" style="54" customWidth="1"/>
    <col min="6908" max="6908" width="12.7109375" style="54" customWidth="1"/>
    <col min="6909" max="6909" width="15.28515625" style="54" customWidth="1"/>
    <col min="6910" max="7160" width="9.140625" style="54"/>
    <col min="7161" max="7161" width="10.140625" style="54" customWidth="1"/>
    <col min="7162" max="7162" width="17.7109375" style="54" customWidth="1"/>
    <col min="7163" max="7163" width="12.5703125" style="54" customWidth="1"/>
    <col min="7164" max="7164" width="12.7109375" style="54" customWidth="1"/>
    <col min="7165" max="7165" width="15.28515625" style="54" customWidth="1"/>
    <col min="7166" max="7416" width="9.140625" style="54"/>
    <col min="7417" max="7417" width="10.140625" style="54" customWidth="1"/>
    <col min="7418" max="7418" width="17.7109375" style="54" customWidth="1"/>
    <col min="7419" max="7419" width="12.5703125" style="54" customWidth="1"/>
    <col min="7420" max="7420" width="12.7109375" style="54" customWidth="1"/>
    <col min="7421" max="7421" width="15.28515625" style="54" customWidth="1"/>
    <col min="7422" max="7672" width="9.140625" style="54"/>
    <col min="7673" max="7673" width="10.140625" style="54" customWidth="1"/>
    <col min="7674" max="7674" width="17.7109375" style="54" customWidth="1"/>
    <col min="7675" max="7675" width="12.5703125" style="54" customWidth="1"/>
    <col min="7676" max="7676" width="12.7109375" style="54" customWidth="1"/>
    <col min="7677" max="7677" width="15.28515625" style="54" customWidth="1"/>
    <col min="7678" max="7928" width="9.140625" style="54"/>
    <col min="7929" max="7929" width="10.140625" style="54" customWidth="1"/>
    <col min="7930" max="7930" width="17.7109375" style="54" customWidth="1"/>
    <col min="7931" max="7931" width="12.5703125" style="54" customWidth="1"/>
    <col min="7932" max="7932" width="12.7109375" style="54" customWidth="1"/>
    <col min="7933" max="7933" width="15.28515625" style="54" customWidth="1"/>
    <col min="7934" max="8184" width="9.140625" style="54"/>
    <col min="8185" max="8185" width="10.140625" style="54" customWidth="1"/>
    <col min="8186" max="8186" width="17.7109375" style="54" customWidth="1"/>
    <col min="8187" max="8187" width="12.5703125" style="54" customWidth="1"/>
    <col min="8188" max="8188" width="12.7109375" style="54" customWidth="1"/>
    <col min="8189" max="8189" width="15.28515625" style="54" customWidth="1"/>
    <col min="8190" max="8440" width="9.140625" style="54"/>
    <col min="8441" max="8441" width="10.140625" style="54" customWidth="1"/>
    <col min="8442" max="8442" width="17.7109375" style="54" customWidth="1"/>
    <col min="8443" max="8443" width="12.5703125" style="54" customWidth="1"/>
    <col min="8444" max="8444" width="12.7109375" style="54" customWidth="1"/>
    <col min="8445" max="8445" width="15.28515625" style="54" customWidth="1"/>
    <col min="8446" max="8696" width="9.140625" style="54"/>
    <col min="8697" max="8697" width="10.140625" style="54" customWidth="1"/>
    <col min="8698" max="8698" width="17.7109375" style="54" customWidth="1"/>
    <col min="8699" max="8699" width="12.5703125" style="54" customWidth="1"/>
    <col min="8700" max="8700" width="12.7109375" style="54" customWidth="1"/>
    <col min="8701" max="8701" width="15.28515625" style="54" customWidth="1"/>
    <col min="8702" max="8952" width="9.140625" style="54"/>
    <col min="8953" max="8953" width="10.140625" style="54" customWidth="1"/>
    <col min="8954" max="8954" width="17.7109375" style="54" customWidth="1"/>
    <col min="8955" max="8955" width="12.5703125" style="54" customWidth="1"/>
    <col min="8956" max="8956" width="12.7109375" style="54" customWidth="1"/>
    <col min="8957" max="8957" width="15.28515625" style="54" customWidth="1"/>
    <col min="8958" max="9208" width="9.140625" style="54"/>
    <col min="9209" max="9209" width="10.140625" style="54" customWidth="1"/>
    <col min="9210" max="9210" width="17.7109375" style="54" customWidth="1"/>
    <col min="9211" max="9211" width="12.5703125" style="54" customWidth="1"/>
    <col min="9212" max="9212" width="12.7109375" style="54" customWidth="1"/>
    <col min="9213" max="9213" width="15.28515625" style="54" customWidth="1"/>
    <col min="9214" max="9464" width="9.140625" style="54"/>
    <col min="9465" max="9465" width="10.140625" style="54" customWidth="1"/>
    <col min="9466" max="9466" width="17.7109375" style="54" customWidth="1"/>
    <col min="9467" max="9467" width="12.5703125" style="54" customWidth="1"/>
    <col min="9468" max="9468" width="12.7109375" style="54" customWidth="1"/>
    <col min="9469" max="9469" width="15.28515625" style="54" customWidth="1"/>
    <col min="9470" max="9720" width="9.140625" style="54"/>
    <col min="9721" max="9721" width="10.140625" style="54" customWidth="1"/>
    <col min="9722" max="9722" width="17.7109375" style="54" customWidth="1"/>
    <col min="9723" max="9723" width="12.5703125" style="54" customWidth="1"/>
    <col min="9724" max="9724" width="12.7109375" style="54" customWidth="1"/>
    <col min="9725" max="9725" width="15.28515625" style="54" customWidth="1"/>
    <col min="9726" max="9976" width="9.140625" style="54"/>
    <col min="9977" max="9977" width="10.140625" style="54" customWidth="1"/>
    <col min="9978" max="9978" width="17.7109375" style="54" customWidth="1"/>
    <col min="9979" max="9979" width="12.5703125" style="54" customWidth="1"/>
    <col min="9980" max="9980" width="12.7109375" style="54" customWidth="1"/>
    <col min="9981" max="9981" width="15.28515625" style="54" customWidth="1"/>
    <col min="9982" max="10232" width="9.140625" style="54"/>
    <col min="10233" max="10233" width="10.140625" style="54" customWidth="1"/>
    <col min="10234" max="10234" width="17.7109375" style="54" customWidth="1"/>
    <col min="10235" max="10235" width="12.5703125" style="54" customWidth="1"/>
    <col min="10236" max="10236" width="12.7109375" style="54" customWidth="1"/>
    <col min="10237" max="10237" width="15.28515625" style="54" customWidth="1"/>
    <col min="10238" max="10488" width="9.140625" style="54"/>
    <col min="10489" max="10489" width="10.140625" style="54" customWidth="1"/>
    <col min="10490" max="10490" width="17.7109375" style="54" customWidth="1"/>
    <col min="10491" max="10491" width="12.5703125" style="54" customWidth="1"/>
    <col min="10492" max="10492" width="12.7109375" style="54" customWidth="1"/>
    <col min="10493" max="10493" width="15.28515625" style="54" customWidth="1"/>
    <col min="10494" max="10744" width="9.140625" style="54"/>
    <col min="10745" max="10745" width="10.140625" style="54" customWidth="1"/>
    <col min="10746" max="10746" width="17.7109375" style="54" customWidth="1"/>
    <col min="10747" max="10747" width="12.5703125" style="54" customWidth="1"/>
    <col min="10748" max="10748" width="12.7109375" style="54" customWidth="1"/>
    <col min="10749" max="10749" width="15.28515625" style="54" customWidth="1"/>
    <col min="10750" max="11000" width="9.140625" style="54"/>
    <col min="11001" max="11001" width="10.140625" style="54" customWidth="1"/>
    <col min="11002" max="11002" width="17.7109375" style="54" customWidth="1"/>
    <col min="11003" max="11003" width="12.5703125" style="54" customWidth="1"/>
    <col min="11004" max="11004" width="12.7109375" style="54" customWidth="1"/>
    <col min="11005" max="11005" width="15.28515625" style="54" customWidth="1"/>
    <col min="11006" max="11256" width="9.140625" style="54"/>
    <col min="11257" max="11257" width="10.140625" style="54" customWidth="1"/>
    <col min="11258" max="11258" width="17.7109375" style="54" customWidth="1"/>
    <col min="11259" max="11259" width="12.5703125" style="54" customWidth="1"/>
    <col min="11260" max="11260" width="12.7109375" style="54" customWidth="1"/>
    <col min="11261" max="11261" width="15.28515625" style="54" customWidth="1"/>
    <col min="11262" max="11512" width="9.140625" style="54"/>
    <col min="11513" max="11513" width="10.140625" style="54" customWidth="1"/>
    <col min="11514" max="11514" width="17.7109375" style="54" customWidth="1"/>
    <col min="11515" max="11515" width="12.5703125" style="54" customWidth="1"/>
    <col min="11516" max="11516" width="12.7109375" style="54" customWidth="1"/>
    <col min="11517" max="11517" width="15.28515625" style="54" customWidth="1"/>
    <col min="11518" max="11768" width="9.140625" style="54"/>
    <col min="11769" max="11769" width="10.140625" style="54" customWidth="1"/>
    <col min="11770" max="11770" width="17.7109375" style="54" customWidth="1"/>
    <col min="11771" max="11771" width="12.5703125" style="54" customWidth="1"/>
    <col min="11772" max="11772" width="12.7109375" style="54" customWidth="1"/>
    <col min="11773" max="11773" width="15.28515625" style="54" customWidth="1"/>
    <col min="11774" max="12024" width="9.140625" style="54"/>
    <col min="12025" max="12025" width="10.140625" style="54" customWidth="1"/>
    <col min="12026" max="12026" width="17.7109375" style="54" customWidth="1"/>
    <col min="12027" max="12027" width="12.5703125" style="54" customWidth="1"/>
    <col min="12028" max="12028" width="12.7109375" style="54" customWidth="1"/>
    <col min="12029" max="12029" width="15.28515625" style="54" customWidth="1"/>
    <col min="12030" max="12280" width="9.140625" style="54"/>
    <col min="12281" max="12281" width="10.140625" style="54" customWidth="1"/>
    <col min="12282" max="12282" width="17.7109375" style="54" customWidth="1"/>
    <col min="12283" max="12283" width="12.5703125" style="54" customWidth="1"/>
    <col min="12284" max="12284" width="12.7109375" style="54" customWidth="1"/>
    <col min="12285" max="12285" width="15.28515625" style="54" customWidth="1"/>
    <col min="12286" max="12536" width="9.140625" style="54"/>
    <col min="12537" max="12537" width="10.140625" style="54" customWidth="1"/>
    <col min="12538" max="12538" width="17.7109375" style="54" customWidth="1"/>
    <col min="12539" max="12539" width="12.5703125" style="54" customWidth="1"/>
    <col min="12540" max="12540" width="12.7109375" style="54" customWidth="1"/>
    <col min="12541" max="12541" width="15.28515625" style="54" customWidth="1"/>
    <col min="12542" max="12792" width="9.140625" style="54"/>
    <col min="12793" max="12793" width="10.140625" style="54" customWidth="1"/>
    <col min="12794" max="12794" width="17.7109375" style="54" customWidth="1"/>
    <col min="12795" max="12795" width="12.5703125" style="54" customWidth="1"/>
    <col min="12796" max="12796" width="12.7109375" style="54" customWidth="1"/>
    <col min="12797" max="12797" width="15.28515625" style="54" customWidth="1"/>
    <col min="12798" max="13048" width="9.140625" style="54"/>
    <col min="13049" max="13049" width="10.140625" style="54" customWidth="1"/>
    <col min="13050" max="13050" width="17.7109375" style="54" customWidth="1"/>
    <col min="13051" max="13051" width="12.5703125" style="54" customWidth="1"/>
    <col min="13052" max="13052" width="12.7109375" style="54" customWidth="1"/>
    <col min="13053" max="13053" width="15.28515625" style="54" customWidth="1"/>
    <col min="13054" max="13304" width="9.140625" style="54"/>
    <col min="13305" max="13305" width="10.140625" style="54" customWidth="1"/>
    <col min="13306" max="13306" width="17.7109375" style="54" customWidth="1"/>
    <col min="13307" max="13307" width="12.5703125" style="54" customWidth="1"/>
    <col min="13308" max="13308" width="12.7109375" style="54" customWidth="1"/>
    <col min="13309" max="13309" width="15.28515625" style="54" customWidth="1"/>
    <col min="13310" max="13560" width="9.140625" style="54"/>
    <col min="13561" max="13561" width="10.140625" style="54" customWidth="1"/>
    <col min="13562" max="13562" width="17.7109375" style="54" customWidth="1"/>
    <col min="13563" max="13563" width="12.5703125" style="54" customWidth="1"/>
    <col min="13564" max="13564" width="12.7109375" style="54" customWidth="1"/>
    <col min="13565" max="13565" width="15.28515625" style="54" customWidth="1"/>
    <col min="13566" max="13816" width="9.140625" style="54"/>
    <col min="13817" max="13817" width="10.140625" style="54" customWidth="1"/>
    <col min="13818" max="13818" width="17.7109375" style="54" customWidth="1"/>
    <col min="13819" max="13819" width="12.5703125" style="54" customWidth="1"/>
    <col min="13820" max="13820" width="12.7109375" style="54" customWidth="1"/>
    <col min="13821" max="13821" width="15.28515625" style="54" customWidth="1"/>
    <col min="13822" max="14072" width="9.140625" style="54"/>
    <col min="14073" max="14073" width="10.140625" style="54" customWidth="1"/>
    <col min="14074" max="14074" width="17.7109375" style="54" customWidth="1"/>
    <col min="14075" max="14075" width="12.5703125" style="54" customWidth="1"/>
    <col min="14076" max="14076" width="12.7109375" style="54" customWidth="1"/>
    <col min="14077" max="14077" width="15.28515625" style="54" customWidth="1"/>
    <col min="14078" max="14328" width="9.140625" style="54"/>
    <col min="14329" max="14329" width="10.140625" style="54" customWidth="1"/>
    <col min="14330" max="14330" width="17.7109375" style="54" customWidth="1"/>
    <col min="14331" max="14331" width="12.5703125" style="54" customWidth="1"/>
    <col min="14332" max="14332" width="12.7109375" style="54" customWidth="1"/>
    <col min="14333" max="14333" width="15.28515625" style="54" customWidth="1"/>
    <col min="14334" max="14584" width="9.140625" style="54"/>
    <col min="14585" max="14585" width="10.140625" style="54" customWidth="1"/>
    <col min="14586" max="14586" width="17.7109375" style="54" customWidth="1"/>
    <col min="14587" max="14587" width="12.5703125" style="54" customWidth="1"/>
    <col min="14588" max="14588" width="12.7109375" style="54" customWidth="1"/>
    <col min="14589" max="14589" width="15.28515625" style="54" customWidth="1"/>
    <col min="14590" max="14840" width="9.140625" style="54"/>
    <col min="14841" max="14841" width="10.140625" style="54" customWidth="1"/>
    <col min="14842" max="14842" width="17.7109375" style="54" customWidth="1"/>
    <col min="14843" max="14843" width="12.5703125" style="54" customWidth="1"/>
    <col min="14844" max="14844" width="12.7109375" style="54" customWidth="1"/>
    <col min="14845" max="14845" width="15.28515625" style="54" customWidth="1"/>
    <col min="14846" max="15096" width="9.140625" style="54"/>
    <col min="15097" max="15097" width="10.140625" style="54" customWidth="1"/>
    <col min="15098" max="15098" width="17.7109375" style="54" customWidth="1"/>
    <col min="15099" max="15099" width="12.5703125" style="54" customWidth="1"/>
    <col min="15100" max="15100" width="12.7109375" style="54" customWidth="1"/>
    <col min="15101" max="15101" width="15.28515625" style="54" customWidth="1"/>
    <col min="15102" max="15352" width="9.140625" style="54"/>
    <col min="15353" max="15353" width="10.140625" style="54" customWidth="1"/>
    <col min="15354" max="15354" width="17.7109375" style="54" customWidth="1"/>
    <col min="15355" max="15355" width="12.5703125" style="54" customWidth="1"/>
    <col min="15356" max="15356" width="12.7109375" style="54" customWidth="1"/>
    <col min="15357" max="15357" width="15.28515625" style="54" customWidth="1"/>
    <col min="15358" max="15608" width="9.140625" style="54"/>
    <col min="15609" max="15609" width="10.140625" style="54" customWidth="1"/>
    <col min="15610" max="15610" width="17.7109375" style="54" customWidth="1"/>
    <col min="15611" max="15611" width="12.5703125" style="54" customWidth="1"/>
    <col min="15612" max="15612" width="12.7109375" style="54" customWidth="1"/>
    <col min="15613" max="15613" width="15.28515625" style="54" customWidth="1"/>
    <col min="15614" max="15864" width="9.140625" style="54"/>
    <col min="15865" max="15865" width="10.140625" style="54" customWidth="1"/>
    <col min="15866" max="15866" width="17.7109375" style="54" customWidth="1"/>
    <col min="15867" max="15867" width="12.5703125" style="54" customWidth="1"/>
    <col min="15868" max="15868" width="12.7109375" style="54" customWidth="1"/>
    <col min="15869" max="15869" width="15.28515625" style="54" customWidth="1"/>
    <col min="15870" max="16120" width="9.140625" style="54"/>
    <col min="16121" max="16121" width="10.140625" style="54" customWidth="1"/>
    <col min="16122" max="16122" width="17.7109375" style="54" customWidth="1"/>
    <col min="16123" max="16123" width="12.5703125" style="54" customWidth="1"/>
    <col min="16124" max="16124" width="12.7109375" style="54" customWidth="1"/>
    <col min="16125" max="16125" width="15.28515625" style="54" customWidth="1"/>
    <col min="16126" max="16384" width="9.140625" style="54"/>
  </cols>
  <sheetData>
    <row r="1" spans="1:5" x14ac:dyDescent="0.2">
      <c r="B1" s="45" t="s">
        <v>385</v>
      </c>
      <c r="C1" s="38"/>
      <c r="D1" s="351"/>
    </row>
    <row r="2" spans="1:5" x14ac:dyDescent="0.2">
      <c r="B2" s="45" t="s">
        <v>0</v>
      </c>
      <c r="D2" s="81" t="s">
        <v>1232</v>
      </c>
    </row>
    <row r="3" spans="1:5" x14ac:dyDescent="0.2">
      <c r="B3" s="45" t="s">
        <v>433</v>
      </c>
      <c r="D3" s="733" t="s">
        <v>1424</v>
      </c>
    </row>
    <row r="4" spans="1:5" ht="13.5" thickBot="1" x14ac:dyDescent="0.25">
      <c r="D4" s="352" t="s">
        <v>118</v>
      </c>
    </row>
    <row r="5" spans="1:5" x14ac:dyDescent="0.2">
      <c r="A5" s="1054" t="s">
        <v>1238</v>
      </c>
      <c r="B5" s="1054"/>
      <c r="C5" s="1054"/>
    </row>
    <row r="6" spans="1:5" ht="0.75" customHeight="1" thickBot="1" x14ac:dyDescent="0.25">
      <c r="A6" s="1055"/>
      <c r="B6" s="1055"/>
      <c r="C6" s="1055"/>
    </row>
    <row r="7" spans="1:5" ht="24" customHeight="1" x14ac:dyDescent="0.2">
      <c r="A7" s="1056" t="s">
        <v>434</v>
      </c>
      <c r="B7" s="1046"/>
      <c r="C7" s="1047"/>
      <c r="D7" s="861" t="s">
        <v>435</v>
      </c>
    </row>
    <row r="8" spans="1:5" ht="20.25" customHeight="1" x14ac:dyDescent="0.2">
      <c r="A8" s="1051" t="s">
        <v>436</v>
      </c>
      <c r="B8" s="1018"/>
      <c r="C8" s="1019"/>
      <c r="D8" s="862">
        <v>0</v>
      </c>
      <c r="E8" s="407"/>
    </row>
    <row r="9" spans="1:5" ht="20.25" customHeight="1" x14ac:dyDescent="0.2">
      <c r="A9" s="1051" t="s">
        <v>1239</v>
      </c>
      <c r="B9" s="1052"/>
      <c r="C9" s="1053"/>
      <c r="D9" s="862">
        <v>430000</v>
      </c>
      <c r="E9" s="407"/>
    </row>
    <row r="10" spans="1:5" x14ac:dyDescent="0.2">
      <c r="A10" s="1051" t="s">
        <v>437</v>
      </c>
      <c r="B10" s="1018"/>
      <c r="C10" s="1019"/>
      <c r="D10" s="863">
        <v>470000</v>
      </c>
    </row>
    <row r="11" spans="1:5" x14ac:dyDescent="0.2">
      <c r="A11" s="1051" t="s">
        <v>438</v>
      </c>
      <c r="B11" s="1018"/>
      <c r="C11" s="1019"/>
      <c r="D11" s="863">
        <v>151000</v>
      </c>
    </row>
    <row r="12" spans="1:5" ht="27.75" customHeight="1" x14ac:dyDescent="0.2">
      <c r="A12" s="864" t="s">
        <v>439</v>
      </c>
      <c r="B12" s="865"/>
      <c r="C12" s="866"/>
      <c r="D12" s="863">
        <v>120000</v>
      </c>
    </row>
    <row r="13" spans="1:5" ht="19.5" customHeight="1" x14ac:dyDescent="0.2">
      <c r="A13" s="1041" t="s">
        <v>440</v>
      </c>
      <c r="B13" s="1042"/>
      <c r="C13" s="1043"/>
      <c r="D13" s="867">
        <f>SUM(D8:D12)</f>
        <v>1171000</v>
      </c>
    </row>
    <row r="14" spans="1:5" ht="33" customHeight="1" thickBot="1" x14ac:dyDescent="0.25">
      <c r="A14" s="1044"/>
      <c r="B14" s="1044"/>
      <c r="C14" s="1044"/>
    </row>
    <row r="15" spans="1:5" ht="23.25" customHeight="1" x14ac:dyDescent="0.2">
      <c r="A15" s="1045" t="s">
        <v>441</v>
      </c>
      <c r="B15" s="1046"/>
      <c r="C15" s="1047"/>
      <c r="D15" s="861" t="s">
        <v>435</v>
      </c>
    </row>
    <row r="16" spans="1:5" ht="18" customHeight="1" x14ac:dyDescent="0.2">
      <c r="A16" s="1017" t="s">
        <v>442</v>
      </c>
      <c r="B16" s="1018"/>
      <c r="C16" s="1019"/>
      <c r="D16" s="863">
        <v>100000</v>
      </c>
    </row>
    <row r="17" spans="1:12" ht="24" customHeight="1" x14ac:dyDescent="0.25">
      <c r="A17" s="1027" t="s">
        <v>443</v>
      </c>
      <c r="B17" s="1028"/>
      <c r="C17" s="1029"/>
      <c r="D17" s="863">
        <v>345726</v>
      </c>
    </row>
    <row r="18" spans="1:12" ht="17.25" customHeight="1" x14ac:dyDescent="0.2">
      <c r="A18" s="1017" t="s">
        <v>1084</v>
      </c>
      <c r="B18" s="1018"/>
      <c r="C18" s="1019"/>
      <c r="D18" s="863">
        <v>500000</v>
      </c>
    </row>
    <row r="19" spans="1:12" ht="17.25" customHeight="1" x14ac:dyDescent="0.2">
      <c r="A19" s="1017" t="s">
        <v>1240</v>
      </c>
      <c r="B19" s="1023"/>
      <c r="C19" s="1024"/>
      <c r="D19" s="868">
        <v>60000</v>
      </c>
    </row>
    <row r="20" spans="1:12" ht="17.25" customHeight="1" x14ac:dyDescent="0.2">
      <c r="A20" s="1048" t="s">
        <v>1241</v>
      </c>
      <c r="B20" s="1049"/>
      <c r="C20" s="1050"/>
      <c r="D20" s="868">
        <v>150000</v>
      </c>
    </row>
    <row r="21" spans="1:12" ht="17.25" customHeight="1" x14ac:dyDescent="0.2">
      <c r="A21" s="1051" t="s">
        <v>1242</v>
      </c>
      <c r="B21" s="1052"/>
      <c r="C21" s="1053"/>
      <c r="D21" s="868">
        <v>50000</v>
      </c>
    </row>
    <row r="22" spans="1:12" ht="17.25" customHeight="1" x14ac:dyDescent="0.2">
      <c r="A22" s="1017" t="s">
        <v>1243</v>
      </c>
      <c r="B22" s="1023"/>
      <c r="C22" s="1024"/>
      <c r="D22" s="868">
        <v>323100</v>
      </c>
    </row>
    <row r="23" spans="1:12" ht="17.25" customHeight="1" x14ac:dyDescent="0.2">
      <c r="A23" s="1017"/>
      <c r="B23" s="1023"/>
      <c r="C23" s="1024"/>
      <c r="D23" s="868"/>
    </row>
    <row r="24" spans="1:12" ht="18" customHeight="1" thickBot="1" x14ac:dyDescent="0.25">
      <c r="A24" s="869" t="s">
        <v>444</v>
      </c>
      <c r="B24" s="870"/>
      <c r="C24" s="871"/>
      <c r="D24" s="872">
        <f>SUM(D16:D22)</f>
        <v>1528826</v>
      </c>
      <c r="G24" s="404"/>
      <c r="H24" s="403"/>
      <c r="I24" s="403"/>
      <c r="J24" s="405"/>
    </row>
    <row r="25" spans="1:12" x14ac:dyDescent="0.2">
      <c r="B25" s="1040"/>
      <c r="C25" s="1040"/>
      <c r="D25" s="54"/>
      <c r="F25" s="403"/>
      <c r="G25" s="403"/>
      <c r="H25" s="403"/>
      <c r="I25" s="403"/>
    </row>
    <row r="26" spans="1:12" ht="15" x14ac:dyDescent="0.25">
      <c r="A26" s="55" t="s">
        <v>445</v>
      </c>
      <c r="D26" s="54"/>
      <c r="F26" s="1025"/>
      <c r="G26" s="1026"/>
      <c r="H26" s="1026"/>
      <c r="I26" s="873"/>
      <c r="J26" s="403"/>
      <c r="K26" s="405"/>
      <c r="L26" s="403"/>
    </row>
    <row r="27" spans="1:12" ht="15" x14ac:dyDescent="0.25">
      <c r="A27" s="1017" t="s">
        <v>442</v>
      </c>
      <c r="B27" s="1018"/>
      <c r="C27" s="1019"/>
      <c r="D27" s="868">
        <v>220000</v>
      </c>
      <c r="F27" s="403"/>
      <c r="G27" s="874"/>
      <c r="H27" s="874"/>
      <c r="I27" s="873"/>
      <c r="J27" s="403"/>
      <c r="K27" s="405"/>
      <c r="L27" s="403"/>
    </row>
    <row r="28" spans="1:12" ht="15" x14ac:dyDescent="0.25">
      <c r="A28" s="1027" t="s">
        <v>443</v>
      </c>
      <c r="B28" s="1028"/>
      <c r="C28" s="1029"/>
      <c r="D28" s="868">
        <v>258039</v>
      </c>
      <c r="F28" s="403"/>
      <c r="G28" s="874"/>
      <c r="H28" s="874"/>
      <c r="I28" s="873"/>
      <c r="J28" s="403"/>
      <c r="K28" s="405"/>
      <c r="L28" s="403"/>
    </row>
    <row r="29" spans="1:12" ht="15" x14ac:dyDescent="0.25">
      <c r="A29" s="864" t="s">
        <v>1244</v>
      </c>
      <c r="B29" s="875"/>
      <c r="C29" s="876"/>
      <c r="D29" s="863">
        <v>171032</v>
      </c>
      <c r="F29" s="403"/>
      <c r="G29" s="874"/>
      <c r="H29" s="874"/>
      <c r="I29" s="873"/>
      <c r="J29" s="403"/>
      <c r="K29" s="405"/>
      <c r="L29" s="403"/>
    </row>
    <row r="30" spans="1:12" ht="15" x14ac:dyDescent="0.25">
      <c r="A30" s="864" t="s">
        <v>1245</v>
      </c>
      <c r="B30" s="875"/>
      <c r="C30" s="876"/>
      <c r="D30" s="868">
        <v>200000</v>
      </c>
      <c r="F30" s="403"/>
      <c r="G30" s="874"/>
      <c r="H30" s="874"/>
      <c r="I30" s="873"/>
      <c r="J30" s="403"/>
      <c r="K30" s="405"/>
      <c r="L30" s="403"/>
    </row>
    <row r="31" spans="1:12" ht="15" x14ac:dyDescent="0.25">
      <c r="A31" s="877" t="s">
        <v>1246</v>
      </c>
      <c r="B31" s="878"/>
      <c r="C31" s="878"/>
      <c r="D31" s="868">
        <v>467260</v>
      </c>
      <c r="F31" s="403"/>
      <c r="G31" s="874"/>
      <c r="H31" s="874"/>
      <c r="I31" s="873"/>
      <c r="J31" s="403"/>
      <c r="K31" s="405"/>
      <c r="L31" s="403"/>
    </row>
    <row r="32" spans="1:12" ht="15" x14ac:dyDescent="0.25">
      <c r="A32" s="1017" t="s">
        <v>1247</v>
      </c>
      <c r="B32" s="1023"/>
      <c r="C32" s="1024"/>
      <c r="D32" s="868">
        <v>140000</v>
      </c>
      <c r="F32" s="403"/>
      <c r="G32" s="874"/>
      <c r="H32" s="874"/>
      <c r="I32" s="873"/>
      <c r="J32" s="403"/>
      <c r="K32" s="405"/>
      <c r="L32" s="403"/>
    </row>
    <row r="33" spans="1:12" ht="15" x14ac:dyDescent="0.25">
      <c r="A33" s="1017" t="s">
        <v>1248</v>
      </c>
      <c r="B33" s="1030"/>
      <c r="C33" s="1031"/>
      <c r="D33" s="868">
        <v>75530</v>
      </c>
      <c r="F33" s="403"/>
      <c r="G33" s="874"/>
      <c r="H33" s="874"/>
      <c r="I33" s="873"/>
      <c r="J33" s="403"/>
      <c r="K33" s="405"/>
      <c r="L33" s="403"/>
    </row>
    <row r="34" spans="1:12" ht="15" x14ac:dyDescent="0.25">
      <c r="A34" s="864" t="s">
        <v>1249</v>
      </c>
      <c r="B34" s="875"/>
      <c r="C34" s="876"/>
      <c r="D34" s="868">
        <v>149000</v>
      </c>
      <c r="F34" s="403"/>
      <c r="G34" s="874"/>
      <c r="H34" s="874"/>
      <c r="I34" s="873"/>
      <c r="J34" s="403"/>
      <c r="K34" s="405"/>
      <c r="L34" s="403"/>
    </row>
    <row r="35" spans="1:12" ht="15" x14ac:dyDescent="0.25">
      <c r="A35" s="1032" t="s">
        <v>1250</v>
      </c>
      <c r="B35" s="1021"/>
      <c r="C35" s="1022"/>
      <c r="D35" s="868">
        <v>350000</v>
      </c>
      <c r="F35" s="1033"/>
      <c r="G35" s="1026"/>
      <c r="H35" s="1026"/>
      <c r="I35" s="405"/>
    </row>
    <row r="36" spans="1:12" ht="17.25" customHeight="1" x14ac:dyDescent="0.25">
      <c r="A36" s="1034" t="s">
        <v>1251</v>
      </c>
      <c r="B36" s="1035"/>
      <c r="C36" s="1035"/>
      <c r="D36" s="868">
        <v>200000</v>
      </c>
      <c r="F36" s="403"/>
      <c r="G36" s="403"/>
      <c r="H36" s="403"/>
      <c r="I36" s="403"/>
    </row>
    <row r="37" spans="1:12" ht="17.25" customHeight="1" thickBot="1" x14ac:dyDescent="0.25">
      <c r="A37" s="1036" t="s">
        <v>1252</v>
      </c>
      <c r="B37" s="1037"/>
      <c r="C37" s="1037"/>
      <c r="D37" s="879">
        <v>185030</v>
      </c>
    </row>
    <row r="38" spans="1:12" ht="13.5" thickBot="1" x14ac:dyDescent="0.25">
      <c r="A38" s="1038" t="s">
        <v>446</v>
      </c>
      <c r="B38" s="1039"/>
      <c r="C38" s="1039"/>
      <c r="D38" s="880">
        <f>SUM(D27:D37)</f>
        <v>2415891</v>
      </c>
    </row>
    <row r="39" spans="1:12" ht="12" customHeight="1" x14ac:dyDescent="0.2">
      <c r="D39" s="881"/>
    </row>
    <row r="40" spans="1:12" ht="21.75" customHeight="1" x14ac:dyDescent="0.2">
      <c r="A40" s="55" t="s">
        <v>1253</v>
      </c>
      <c r="D40" s="881"/>
      <c r="E40" s="882"/>
    </row>
    <row r="41" spans="1:12" ht="19.5" customHeight="1" x14ac:dyDescent="0.25">
      <c r="A41" s="1027" t="s">
        <v>1254</v>
      </c>
      <c r="B41" s="1028"/>
      <c r="C41" s="1029"/>
      <c r="D41" s="883">
        <v>95865</v>
      </c>
      <c r="E41" s="884"/>
    </row>
    <row r="42" spans="1:12" ht="19.5" customHeight="1" thickBot="1" x14ac:dyDescent="0.25">
      <c r="A42" s="869" t="s">
        <v>1255</v>
      </c>
      <c r="B42" s="870"/>
      <c r="C42" s="871"/>
      <c r="D42" s="872">
        <f>SUM(D41)</f>
        <v>95865</v>
      </c>
    </row>
    <row r="43" spans="1:12" ht="19.5" customHeight="1" x14ac:dyDescent="0.25">
      <c r="A43" s="885"/>
      <c r="B43" s="886"/>
      <c r="C43" s="886"/>
      <c r="D43" s="405"/>
    </row>
    <row r="44" spans="1:12" ht="19.5" customHeight="1" x14ac:dyDescent="0.25">
      <c r="A44" s="885"/>
      <c r="B44" s="886"/>
      <c r="C44" s="886"/>
      <c r="D44" s="405"/>
    </row>
    <row r="45" spans="1:12" ht="13.5" thickBot="1" x14ac:dyDescent="0.25">
      <c r="D45" s="54"/>
    </row>
    <row r="46" spans="1:12" ht="13.5" thickBot="1" x14ac:dyDescent="0.25">
      <c r="A46" s="780" t="s">
        <v>188</v>
      </c>
      <c r="B46" s="353"/>
      <c r="C46" s="353"/>
      <c r="D46" s="354">
        <f>D13+D24+D38+D42</f>
        <v>5211582</v>
      </c>
    </row>
    <row r="47" spans="1:12" x14ac:dyDescent="0.2">
      <c r="A47" s="355"/>
      <c r="B47" s="355"/>
      <c r="C47" s="355"/>
      <c r="D47" s="356"/>
    </row>
    <row r="48" spans="1:12" ht="25.5" x14ac:dyDescent="0.2">
      <c r="D48" s="54" t="s">
        <v>1085</v>
      </c>
      <c r="E48" s="887" t="s">
        <v>1256</v>
      </c>
    </row>
    <row r="49" spans="1:5" ht="23.25" customHeight="1" x14ac:dyDescent="0.2">
      <c r="A49" s="1020" t="s">
        <v>447</v>
      </c>
      <c r="B49" s="1018"/>
      <c r="C49" s="1019"/>
      <c r="D49" s="888">
        <f>SUM(D50:D55)</f>
        <v>689649</v>
      </c>
      <c r="E49" s="889">
        <f>SUM(E50:E55)</f>
        <v>469340</v>
      </c>
    </row>
    <row r="50" spans="1:5" ht="18" customHeight="1" x14ac:dyDescent="0.2">
      <c r="A50" s="864" t="s">
        <v>1257</v>
      </c>
      <c r="B50" s="875"/>
      <c r="C50" s="876"/>
      <c r="D50" s="890">
        <v>149964</v>
      </c>
      <c r="E50" s="891"/>
    </row>
    <row r="51" spans="1:5" ht="18" customHeight="1" x14ac:dyDescent="0.2">
      <c r="A51" s="864" t="s">
        <v>1258</v>
      </c>
      <c r="B51" s="875"/>
      <c r="C51" s="876"/>
      <c r="D51" s="890">
        <v>239755</v>
      </c>
      <c r="E51" s="892">
        <v>137473</v>
      </c>
    </row>
    <row r="52" spans="1:5" ht="17.25" customHeight="1" x14ac:dyDescent="0.2">
      <c r="A52" s="1017" t="s">
        <v>448</v>
      </c>
      <c r="B52" s="1023"/>
      <c r="C52" s="1024"/>
      <c r="D52" s="890">
        <v>199930</v>
      </c>
      <c r="E52" s="893"/>
    </row>
    <row r="53" spans="1:5" ht="17.25" customHeight="1" x14ac:dyDescent="0.2">
      <c r="A53" s="864" t="s">
        <v>1086</v>
      </c>
      <c r="B53" s="875"/>
      <c r="C53" s="876"/>
      <c r="D53" s="883"/>
      <c r="E53" s="892">
        <v>152755</v>
      </c>
    </row>
    <row r="54" spans="1:5" ht="17.25" customHeight="1" x14ac:dyDescent="0.2">
      <c r="A54" s="1017" t="s">
        <v>449</v>
      </c>
      <c r="B54" s="1018"/>
      <c r="C54" s="1019"/>
      <c r="D54" s="883"/>
      <c r="E54" s="892">
        <v>179112</v>
      </c>
    </row>
    <row r="55" spans="1:5" ht="17.25" customHeight="1" x14ac:dyDescent="0.2">
      <c r="A55" s="864" t="s">
        <v>1087</v>
      </c>
      <c r="B55" s="875"/>
      <c r="C55" s="876"/>
      <c r="D55" s="890">
        <v>100000</v>
      </c>
      <c r="E55" s="891"/>
    </row>
    <row r="56" spans="1:5" ht="17.25" customHeight="1" x14ac:dyDescent="0.2">
      <c r="A56" s="1020" t="s">
        <v>450</v>
      </c>
      <c r="B56" s="1018"/>
      <c r="C56" s="1019"/>
      <c r="D56" s="894">
        <f>SUM(D57:D60)</f>
        <v>602718</v>
      </c>
      <c r="E56" s="889">
        <f>SUM(E57:E60)</f>
        <v>0</v>
      </c>
    </row>
    <row r="57" spans="1:5" ht="18.75" customHeight="1" x14ac:dyDescent="0.2">
      <c r="A57" s="1017" t="s">
        <v>451</v>
      </c>
      <c r="B57" s="1018"/>
      <c r="C57" s="1019"/>
      <c r="D57" s="890">
        <v>223100</v>
      </c>
      <c r="E57" s="891"/>
    </row>
    <row r="58" spans="1:5" ht="18" customHeight="1" x14ac:dyDescent="0.25">
      <c r="A58" s="1017" t="s">
        <v>452</v>
      </c>
      <c r="B58" s="1021"/>
      <c r="C58" s="1022"/>
      <c r="D58" s="890">
        <v>79620</v>
      </c>
      <c r="E58" s="891"/>
    </row>
    <row r="59" spans="1:5" ht="18" customHeight="1" x14ac:dyDescent="0.2">
      <c r="A59" s="864" t="s">
        <v>453</v>
      </c>
      <c r="B59" s="875"/>
      <c r="C59" s="876"/>
      <c r="D59" s="890">
        <v>99998</v>
      </c>
      <c r="E59" s="891"/>
    </row>
    <row r="60" spans="1:5" ht="17.25" customHeight="1" x14ac:dyDescent="0.2">
      <c r="A60" s="1017" t="s">
        <v>454</v>
      </c>
      <c r="B60" s="1018"/>
      <c r="C60" s="1019"/>
      <c r="D60" s="890">
        <v>200000</v>
      </c>
      <c r="E60" s="891"/>
    </row>
    <row r="61" spans="1:5" x14ac:dyDescent="0.2">
      <c r="D61" s="54"/>
    </row>
    <row r="62" spans="1:5" x14ac:dyDescent="0.2">
      <c r="A62" s="357" t="s">
        <v>455</v>
      </c>
      <c r="B62" s="357"/>
      <c r="C62" s="357"/>
      <c r="D62" s="358">
        <f>D49+D56</f>
        <v>1292367</v>
      </c>
      <c r="E62" s="406">
        <f>SUM(E49+E56)</f>
        <v>469340</v>
      </c>
    </row>
    <row r="63" spans="1:5" x14ac:dyDescent="0.2">
      <c r="D63" s="54"/>
    </row>
    <row r="64" spans="1:5" x14ac:dyDescent="0.2">
      <c r="D64" s="54"/>
    </row>
    <row r="65" spans="4:4" x14ac:dyDescent="0.2">
      <c r="D65" s="54"/>
    </row>
    <row r="66" spans="4:4" x14ac:dyDescent="0.2">
      <c r="D66" s="54"/>
    </row>
    <row r="67" spans="4:4" x14ac:dyDescent="0.2">
      <c r="D67" s="54"/>
    </row>
    <row r="68" spans="4:4" x14ac:dyDescent="0.2">
      <c r="D68" s="54"/>
    </row>
    <row r="69" spans="4:4" x14ac:dyDescent="0.2">
      <c r="D69" s="54"/>
    </row>
    <row r="70" spans="4:4" x14ac:dyDescent="0.2">
      <c r="D70" s="54"/>
    </row>
    <row r="71" spans="4:4" x14ac:dyDescent="0.2">
      <c r="D71" s="54"/>
    </row>
    <row r="72" spans="4:4" x14ac:dyDescent="0.2">
      <c r="D72" s="54"/>
    </row>
  </sheetData>
  <mergeCells count="36">
    <mergeCell ref="A11:C11"/>
    <mergeCell ref="A5:C6"/>
    <mergeCell ref="A7:C7"/>
    <mergeCell ref="A8:C8"/>
    <mergeCell ref="A9:C9"/>
    <mergeCell ref="A10:C10"/>
    <mergeCell ref="B25:C25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52:C52"/>
    <mergeCell ref="F26:H26"/>
    <mergeCell ref="A27:C27"/>
    <mergeCell ref="A28:C28"/>
    <mergeCell ref="A32:C32"/>
    <mergeCell ref="A33:C33"/>
    <mergeCell ref="A35:C35"/>
    <mergeCell ref="F35:H35"/>
    <mergeCell ref="A36:C36"/>
    <mergeCell ref="A37:C37"/>
    <mergeCell ref="A38:C38"/>
    <mergeCell ref="A41:C41"/>
    <mergeCell ref="A49:C49"/>
    <mergeCell ref="A54:C54"/>
    <mergeCell ref="A56:C56"/>
    <mergeCell ref="A57:C57"/>
    <mergeCell ref="A58:C58"/>
    <mergeCell ref="A60:C60"/>
  </mergeCells>
  <pageMargins left="0.74803149606299213" right="0.74803149606299213" top="0.39370078740157483" bottom="0.39370078740157483" header="0.51181102362204722" footer="0.51181102362204722"/>
  <pageSetup paperSize="9" scale="68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F1" sqref="F1"/>
    </sheetView>
  </sheetViews>
  <sheetFormatPr defaultColWidth="9.140625" defaultRowHeight="12.75" x14ac:dyDescent="0.2"/>
  <cols>
    <col min="1" max="1" width="5.140625" style="36" customWidth="1"/>
    <col min="2" max="2" width="38.85546875" style="27" customWidth="1"/>
    <col min="3" max="3" width="13.42578125" style="27" customWidth="1"/>
    <col min="4" max="4" width="13.85546875" style="27" customWidth="1"/>
    <col min="5" max="5" width="15.85546875" style="27" customWidth="1"/>
    <col min="6" max="6" width="14.7109375" style="27" customWidth="1"/>
    <col min="7" max="7" width="16" style="27" customWidth="1"/>
    <col min="8" max="8" width="13.7109375" style="961" bestFit="1" customWidth="1"/>
    <col min="9" max="16384" width="9.140625" style="27"/>
  </cols>
  <sheetData>
    <row r="1" spans="1:9" x14ac:dyDescent="0.2">
      <c r="A1" s="26"/>
      <c r="C1" s="28" t="s">
        <v>0</v>
      </c>
      <c r="D1" s="28"/>
      <c r="E1" s="28"/>
      <c r="F1" s="733" t="s">
        <v>1434</v>
      </c>
    </row>
    <row r="2" spans="1:9" x14ac:dyDescent="0.2">
      <c r="A2" s="26"/>
      <c r="C2" s="29" t="s">
        <v>119</v>
      </c>
      <c r="D2" s="29"/>
      <c r="E2" s="29"/>
      <c r="F2" s="733"/>
    </row>
    <row r="3" spans="1:9" x14ac:dyDescent="0.2">
      <c r="A3" s="26"/>
      <c r="C3" s="84" t="s">
        <v>346</v>
      </c>
      <c r="D3" s="28"/>
      <c r="E3" s="28"/>
      <c r="F3" s="733"/>
    </row>
    <row r="4" spans="1:9" x14ac:dyDescent="0.2">
      <c r="A4" s="26"/>
      <c r="F4" s="23" t="s">
        <v>186</v>
      </c>
    </row>
    <row r="5" spans="1:9" x14ac:dyDescent="0.2">
      <c r="A5" s="26"/>
      <c r="B5" s="30" t="s">
        <v>104</v>
      </c>
      <c r="C5" s="30" t="s">
        <v>120</v>
      </c>
      <c r="D5" s="30" t="s">
        <v>106</v>
      </c>
      <c r="E5" s="30" t="s">
        <v>107</v>
      </c>
      <c r="F5" s="30" t="s">
        <v>108</v>
      </c>
      <c r="G5" s="30" t="s">
        <v>109</v>
      </c>
    </row>
    <row r="6" spans="1:9" x14ac:dyDescent="0.2">
      <c r="A6" s="26"/>
      <c r="B6" s="962" t="s">
        <v>121</v>
      </c>
      <c r="C6" s="1057" t="s">
        <v>122</v>
      </c>
      <c r="D6" s="1058"/>
      <c r="E6" s="962" t="s">
        <v>123</v>
      </c>
      <c r="F6" s="962" t="s">
        <v>124</v>
      </c>
      <c r="G6" s="962" t="s">
        <v>125</v>
      </c>
      <c r="H6" s="963"/>
    </row>
    <row r="7" spans="1:9" x14ac:dyDescent="0.2">
      <c r="A7" s="26"/>
      <c r="B7" s="964"/>
      <c r="C7" s="964" t="s">
        <v>126</v>
      </c>
      <c r="D7" s="964" t="s">
        <v>127</v>
      </c>
      <c r="E7" s="964"/>
      <c r="F7" s="964"/>
      <c r="G7" s="964" t="s">
        <v>1412</v>
      </c>
    </row>
    <row r="8" spans="1:9" x14ac:dyDescent="0.2">
      <c r="A8" s="26">
        <v>1</v>
      </c>
      <c r="B8" s="965" t="s">
        <v>128</v>
      </c>
      <c r="C8" s="966">
        <f>SUM(C9:C19)</f>
        <v>810000</v>
      </c>
      <c r="D8" s="966">
        <f>SUM(D9:D19)</f>
        <v>1558000</v>
      </c>
      <c r="E8" s="966">
        <f>SUM(E9:E19)</f>
        <v>345030</v>
      </c>
      <c r="F8" s="966">
        <f>SUM(F9:F19)</f>
        <v>0</v>
      </c>
      <c r="G8" s="966">
        <f>SUM(G11:G19)</f>
        <v>2713030</v>
      </c>
    </row>
    <row r="9" spans="1:9" x14ac:dyDescent="0.2">
      <c r="A9" s="26">
        <v>2</v>
      </c>
      <c r="B9" s="967" t="s">
        <v>129</v>
      </c>
      <c r="C9" s="968"/>
      <c r="D9" s="968"/>
      <c r="E9" s="968"/>
      <c r="F9" s="968"/>
      <c r="G9" s="968"/>
    </row>
    <row r="10" spans="1:9" x14ac:dyDescent="0.2">
      <c r="A10" s="26">
        <v>3</v>
      </c>
      <c r="B10" s="31" t="s">
        <v>320</v>
      </c>
      <c r="C10" s="46"/>
      <c r="D10" s="46"/>
      <c r="E10" s="46"/>
      <c r="F10" s="46"/>
      <c r="G10" s="46"/>
    </row>
    <row r="11" spans="1:9" x14ac:dyDescent="0.2">
      <c r="A11" s="26">
        <v>4</v>
      </c>
      <c r="B11" s="33" t="s">
        <v>130</v>
      </c>
      <c r="C11" s="46"/>
      <c r="D11" s="46"/>
      <c r="E11" s="46"/>
      <c r="F11" s="46"/>
      <c r="G11" s="46"/>
      <c r="H11" s="969"/>
    </row>
    <row r="12" spans="1:9" x14ac:dyDescent="0.2">
      <c r="A12" s="26">
        <v>5</v>
      </c>
      <c r="B12" s="32" t="s">
        <v>131</v>
      </c>
      <c r="C12" s="46"/>
      <c r="D12" s="46">
        <v>911000</v>
      </c>
      <c r="E12" s="46"/>
      <c r="F12" s="46"/>
      <c r="G12" s="46">
        <f>SUM(C12:F12)</f>
        <v>911000</v>
      </c>
      <c r="H12" s="970"/>
    </row>
    <row r="13" spans="1:9" x14ac:dyDescent="0.2">
      <c r="A13" s="26">
        <v>6</v>
      </c>
      <c r="B13" s="33" t="s">
        <v>132</v>
      </c>
      <c r="C13" s="46">
        <v>585000</v>
      </c>
      <c r="D13" s="46"/>
      <c r="E13" s="46"/>
      <c r="F13" s="46"/>
      <c r="G13" s="46">
        <f>SUM(C13:F13)</f>
        <v>585000</v>
      </c>
      <c r="H13" s="970"/>
      <c r="I13" s="971"/>
    </row>
    <row r="14" spans="1:9" x14ac:dyDescent="0.2">
      <c r="A14" s="26">
        <v>7</v>
      </c>
      <c r="B14" s="100" t="s">
        <v>289</v>
      </c>
      <c r="C14" s="46">
        <v>65000</v>
      </c>
      <c r="D14" s="46"/>
      <c r="E14" s="46"/>
      <c r="F14" s="46"/>
      <c r="G14" s="46">
        <f>SUM(C14:F14)</f>
        <v>65000</v>
      </c>
      <c r="H14" s="970"/>
      <c r="I14" s="971"/>
    </row>
    <row r="15" spans="1:9" x14ac:dyDescent="0.2">
      <c r="A15" s="26">
        <v>8</v>
      </c>
      <c r="B15" s="33" t="s">
        <v>133</v>
      </c>
      <c r="C15" s="46"/>
      <c r="D15" s="46">
        <v>647000</v>
      </c>
      <c r="E15" s="46"/>
      <c r="F15" s="46"/>
      <c r="G15" s="46">
        <f>SUM(C15:F15)</f>
        <v>647000</v>
      </c>
      <c r="H15" s="970"/>
      <c r="I15" s="971"/>
    </row>
    <row r="16" spans="1:9" x14ac:dyDescent="0.2">
      <c r="A16" s="26">
        <v>9</v>
      </c>
      <c r="B16" s="33" t="s">
        <v>134</v>
      </c>
      <c r="C16" s="46">
        <v>160000</v>
      </c>
      <c r="D16" s="46"/>
      <c r="E16" s="46"/>
      <c r="F16" s="46"/>
      <c r="G16" s="46">
        <f t="shared" ref="G16:G19" si="0">SUM(C16:F16)</f>
        <v>160000</v>
      </c>
      <c r="H16" s="970"/>
    </row>
    <row r="17" spans="1:9" x14ac:dyDescent="0.2">
      <c r="A17" s="26">
        <v>10</v>
      </c>
      <c r="B17" s="31" t="s">
        <v>135</v>
      </c>
      <c r="C17" s="46"/>
      <c r="D17" s="46"/>
      <c r="E17" s="46"/>
      <c r="F17" s="46"/>
      <c r="G17" s="46">
        <f t="shared" si="0"/>
        <v>0</v>
      </c>
      <c r="H17" s="970"/>
    </row>
    <row r="18" spans="1:9" x14ac:dyDescent="0.2">
      <c r="A18" s="26">
        <v>11</v>
      </c>
      <c r="B18" s="100" t="s">
        <v>1088</v>
      </c>
      <c r="C18" s="46"/>
      <c r="D18" s="46"/>
      <c r="E18" s="46">
        <v>345030</v>
      </c>
      <c r="F18" s="46"/>
      <c r="G18" s="46">
        <f t="shared" si="0"/>
        <v>345030</v>
      </c>
      <c r="H18" s="970"/>
      <c r="I18" s="971"/>
    </row>
    <row r="19" spans="1:9" x14ac:dyDescent="0.2">
      <c r="A19" s="26">
        <v>12</v>
      </c>
      <c r="B19" s="972"/>
      <c r="C19" s="973"/>
      <c r="D19" s="973"/>
      <c r="E19" s="973"/>
      <c r="F19" s="973"/>
      <c r="G19" s="973">
        <f t="shared" si="0"/>
        <v>0</v>
      </c>
      <c r="H19" s="969"/>
    </row>
    <row r="20" spans="1:9" x14ac:dyDescent="0.2">
      <c r="A20" s="26"/>
      <c r="G20" s="101"/>
    </row>
    <row r="21" spans="1:9" x14ac:dyDescent="0.2">
      <c r="A21" s="26"/>
      <c r="B21" s="974" t="s">
        <v>290</v>
      </c>
      <c r="C21" s="181"/>
      <c r="D21" s="181"/>
      <c r="E21" s="181"/>
      <c r="F21" s="181"/>
      <c r="G21" s="975">
        <f>SUM(G22:G23)</f>
        <v>2429144</v>
      </c>
    </row>
    <row r="22" spans="1:9" x14ac:dyDescent="0.2">
      <c r="A22" s="26"/>
      <c r="B22" s="164"/>
      <c r="C22" s="26"/>
      <c r="D22" s="26"/>
      <c r="E22" s="26"/>
      <c r="F22" s="26"/>
      <c r="G22" s="163"/>
    </row>
    <row r="23" spans="1:9" x14ac:dyDescent="0.2">
      <c r="A23" s="26"/>
      <c r="B23" s="976" t="s">
        <v>291</v>
      </c>
      <c r="C23" s="288"/>
      <c r="D23" s="288"/>
      <c r="E23" s="288"/>
      <c r="F23" s="288"/>
      <c r="G23" s="977">
        <v>2429144</v>
      </c>
      <c r="I23" s="971"/>
    </row>
    <row r="24" spans="1:9" x14ac:dyDescent="0.2">
      <c r="A24" s="26"/>
      <c r="B24" s="974" t="s">
        <v>429</v>
      </c>
      <c r="C24" s="181"/>
      <c r="D24" s="181"/>
      <c r="E24" s="181"/>
      <c r="F24" s="181"/>
      <c r="G24" s="978"/>
    </row>
    <row r="25" spans="1:9" x14ac:dyDescent="0.2">
      <c r="A25" s="26"/>
      <c r="B25" s="976" t="s">
        <v>430</v>
      </c>
      <c r="C25" s="288"/>
      <c r="D25" s="288"/>
      <c r="E25" s="288"/>
      <c r="F25" s="288"/>
      <c r="G25" s="979">
        <v>900000</v>
      </c>
    </row>
    <row r="26" spans="1:9" x14ac:dyDescent="0.2">
      <c r="A26" s="26"/>
      <c r="G26" s="101"/>
    </row>
    <row r="27" spans="1:9" x14ac:dyDescent="0.2">
      <c r="A27" s="26"/>
      <c r="B27" s="102" t="s">
        <v>292</v>
      </c>
      <c r="C27" s="102"/>
      <c r="D27" s="102"/>
      <c r="E27" s="102"/>
      <c r="F27" s="102"/>
      <c r="G27" s="103">
        <f>G8+G21+G25</f>
        <v>6042174</v>
      </c>
    </row>
    <row r="28" spans="1:9" x14ac:dyDescent="0.2">
      <c r="A28" s="34"/>
      <c r="G28" s="101"/>
    </row>
    <row r="29" spans="1:9" x14ac:dyDescent="0.2">
      <c r="A29" s="34"/>
    </row>
    <row r="30" spans="1:9" x14ac:dyDescent="0.2">
      <c r="A30" s="34"/>
    </row>
    <row r="31" spans="1:9" x14ac:dyDescent="0.2">
      <c r="A31" s="34"/>
    </row>
    <row r="32" spans="1:9" x14ac:dyDescent="0.2">
      <c r="A32" s="35"/>
    </row>
  </sheetData>
  <mergeCells count="1">
    <mergeCell ref="C6:D6"/>
  </mergeCells>
  <pageMargins left="0.25" right="0.25" top="0.75" bottom="0.75" header="0.3" footer="0.3"/>
  <pageSetup paperSize="9" scale="86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5" topLeftCell="A6" activePane="bottomLeft" state="frozen"/>
      <selection activeCell="C2" sqref="C2"/>
      <selection pane="bottomLeft" activeCell="E1" sqref="E1"/>
    </sheetView>
  </sheetViews>
  <sheetFormatPr defaultRowHeight="12.75" x14ac:dyDescent="0.2"/>
  <cols>
    <col min="1" max="1" width="8.140625" style="733" customWidth="1"/>
    <col min="2" max="2" width="41" style="733" customWidth="1"/>
    <col min="3" max="8" width="13.7109375" style="733" customWidth="1"/>
    <col min="9" max="256" width="9.140625" style="733"/>
    <col min="257" max="257" width="8.140625" style="733" customWidth="1"/>
    <col min="258" max="258" width="41" style="733" customWidth="1"/>
    <col min="259" max="264" width="32.85546875" style="733" customWidth="1"/>
    <col min="265" max="512" width="9.140625" style="733"/>
    <col min="513" max="513" width="8.140625" style="733" customWidth="1"/>
    <col min="514" max="514" width="41" style="733" customWidth="1"/>
    <col min="515" max="520" width="32.85546875" style="733" customWidth="1"/>
    <col min="521" max="768" width="9.140625" style="733"/>
    <col min="769" max="769" width="8.140625" style="733" customWidth="1"/>
    <col min="770" max="770" width="41" style="733" customWidth="1"/>
    <col min="771" max="776" width="32.85546875" style="733" customWidth="1"/>
    <col min="777" max="1024" width="9.140625" style="733"/>
    <col min="1025" max="1025" width="8.140625" style="733" customWidth="1"/>
    <col min="1026" max="1026" width="41" style="733" customWidth="1"/>
    <col min="1027" max="1032" width="32.85546875" style="733" customWidth="1"/>
    <col min="1033" max="1280" width="9.140625" style="733"/>
    <col min="1281" max="1281" width="8.140625" style="733" customWidth="1"/>
    <col min="1282" max="1282" width="41" style="733" customWidth="1"/>
    <col min="1283" max="1288" width="32.85546875" style="733" customWidth="1"/>
    <col min="1289" max="1536" width="9.140625" style="733"/>
    <col min="1537" max="1537" width="8.140625" style="733" customWidth="1"/>
    <col min="1538" max="1538" width="41" style="733" customWidth="1"/>
    <col min="1539" max="1544" width="32.85546875" style="733" customWidth="1"/>
    <col min="1545" max="1792" width="9.140625" style="733"/>
    <col min="1793" max="1793" width="8.140625" style="733" customWidth="1"/>
    <col min="1794" max="1794" width="41" style="733" customWidth="1"/>
    <col min="1795" max="1800" width="32.85546875" style="733" customWidth="1"/>
    <col min="1801" max="2048" width="9.140625" style="733"/>
    <col min="2049" max="2049" width="8.140625" style="733" customWidth="1"/>
    <col min="2050" max="2050" width="41" style="733" customWidth="1"/>
    <col min="2051" max="2056" width="32.85546875" style="733" customWidth="1"/>
    <col min="2057" max="2304" width="9.140625" style="733"/>
    <col min="2305" max="2305" width="8.140625" style="733" customWidth="1"/>
    <col min="2306" max="2306" width="41" style="733" customWidth="1"/>
    <col min="2307" max="2312" width="32.85546875" style="733" customWidth="1"/>
    <col min="2313" max="2560" width="9.140625" style="733"/>
    <col min="2561" max="2561" width="8.140625" style="733" customWidth="1"/>
    <col min="2562" max="2562" width="41" style="733" customWidth="1"/>
    <col min="2563" max="2568" width="32.85546875" style="733" customWidth="1"/>
    <col min="2569" max="2816" width="9.140625" style="733"/>
    <col min="2817" max="2817" width="8.140625" style="733" customWidth="1"/>
    <col min="2818" max="2818" width="41" style="733" customWidth="1"/>
    <col min="2819" max="2824" width="32.85546875" style="733" customWidth="1"/>
    <col min="2825" max="3072" width="9.140625" style="733"/>
    <col min="3073" max="3073" width="8.140625" style="733" customWidth="1"/>
    <col min="3074" max="3074" width="41" style="733" customWidth="1"/>
    <col min="3075" max="3080" width="32.85546875" style="733" customWidth="1"/>
    <col min="3081" max="3328" width="9.140625" style="733"/>
    <col min="3329" max="3329" width="8.140625" style="733" customWidth="1"/>
    <col min="3330" max="3330" width="41" style="733" customWidth="1"/>
    <col min="3331" max="3336" width="32.85546875" style="733" customWidth="1"/>
    <col min="3337" max="3584" width="9.140625" style="733"/>
    <col min="3585" max="3585" width="8.140625" style="733" customWidth="1"/>
    <col min="3586" max="3586" width="41" style="733" customWidth="1"/>
    <col min="3587" max="3592" width="32.85546875" style="733" customWidth="1"/>
    <col min="3593" max="3840" width="9.140625" style="733"/>
    <col min="3841" max="3841" width="8.140625" style="733" customWidth="1"/>
    <col min="3842" max="3842" width="41" style="733" customWidth="1"/>
    <col min="3843" max="3848" width="32.85546875" style="733" customWidth="1"/>
    <col min="3849" max="4096" width="9.140625" style="733"/>
    <col min="4097" max="4097" width="8.140625" style="733" customWidth="1"/>
    <col min="4098" max="4098" width="41" style="733" customWidth="1"/>
    <col min="4099" max="4104" width="32.85546875" style="733" customWidth="1"/>
    <col min="4105" max="4352" width="9.140625" style="733"/>
    <col min="4353" max="4353" width="8.140625" style="733" customWidth="1"/>
    <col min="4354" max="4354" width="41" style="733" customWidth="1"/>
    <col min="4355" max="4360" width="32.85546875" style="733" customWidth="1"/>
    <col min="4361" max="4608" width="9.140625" style="733"/>
    <col min="4609" max="4609" width="8.140625" style="733" customWidth="1"/>
    <col min="4610" max="4610" width="41" style="733" customWidth="1"/>
    <col min="4611" max="4616" width="32.85546875" style="733" customWidth="1"/>
    <col min="4617" max="4864" width="9.140625" style="733"/>
    <col min="4865" max="4865" width="8.140625" style="733" customWidth="1"/>
    <col min="4866" max="4866" width="41" style="733" customWidth="1"/>
    <col min="4867" max="4872" width="32.85546875" style="733" customWidth="1"/>
    <col min="4873" max="5120" width="9.140625" style="733"/>
    <col min="5121" max="5121" width="8.140625" style="733" customWidth="1"/>
    <col min="5122" max="5122" width="41" style="733" customWidth="1"/>
    <col min="5123" max="5128" width="32.85546875" style="733" customWidth="1"/>
    <col min="5129" max="5376" width="9.140625" style="733"/>
    <col min="5377" max="5377" width="8.140625" style="733" customWidth="1"/>
    <col min="5378" max="5378" width="41" style="733" customWidth="1"/>
    <col min="5379" max="5384" width="32.85546875" style="733" customWidth="1"/>
    <col min="5385" max="5632" width="9.140625" style="733"/>
    <col min="5633" max="5633" width="8.140625" style="733" customWidth="1"/>
    <col min="5634" max="5634" width="41" style="733" customWidth="1"/>
    <col min="5635" max="5640" width="32.85546875" style="733" customWidth="1"/>
    <col min="5641" max="5888" width="9.140625" style="733"/>
    <col min="5889" max="5889" width="8.140625" style="733" customWidth="1"/>
    <col min="5890" max="5890" width="41" style="733" customWidth="1"/>
    <col min="5891" max="5896" width="32.85546875" style="733" customWidth="1"/>
    <col min="5897" max="6144" width="9.140625" style="733"/>
    <col min="6145" max="6145" width="8.140625" style="733" customWidth="1"/>
    <col min="6146" max="6146" width="41" style="733" customWidth="1"/>
    <col min="6147" max="6152" width="32.85546875" style="733" customWidth="1"/>
    <col min="6153" max="6400" width="9.140625" style="733"/>
    <col min="6401" max="6401" width="8.140625" style="733" customWidth="1"/>
    <col min="6402" max="6402" width="41" style="733" customWidth="1"/>
    <col min="6403" max="6408" width="32.85546875" style="733" customWidth="1"/>
    <col min="6409" max="6656" width="9.140625" style="733"/>
    <col min="6657" max="6657" width="8.140625" style="733" customWidth="1"/>
    <col min="6658" max="6658" width="41" style="733" customWidth="1"/>
    <col min="6659" max="6664" width="32.85546875" style="733" customWidth="1"/>
    <col min="6665" max="6912" width="9.140625" style="733"/>
    <col min="6913" max="6913" width="8.140625" style="733" customWidth="1"/>
    <col min="6914" max="6914" width="41" style="733" customWidth="1"/>
    <col min="6915" max="6920" width="32.85546875" style="733" customWidth="1"/>
    <col min="6921" max="7168" width="9.140625" style="733"/>
    <col min="7169" max="7169" width="8.140625" style="733" customWidth="1"/>
    <col min="7170" max="7170" width="41" style="733" customWidth="1"/>
    <col min="7171" max="7176" width="32.85546875" style="733" customWidth="1"/>
    <col min="7177" max="7424" width="9.140625" style="733"/>
    <col min="7425" max="7425" width="8.140625" style="733" customWidth="1"/>
    <col min="7426" max="7426" width="41" style="733" customWidth="1"/>
    <col min="7427" max="7432" width="32.85546875" style="733" customWidth="1"/>
    <col min="7433" max="7680" width="9.140625" style="733"/>
    <col min="7681" max="7681" width="8.140625" style="733" customWidth="1"/>
    <col min="7682" max="7682" width="41" style="733" customWidth="1"/>
    <col min="7683" max="7688" width="32.85546875" style="733" customWidth="1"/>
    <col min="7689" max="7936" width="9.140625" style="733"/>
    <col min="7937" max="7937" width="8.140625" style="733" customWidth="1"/>
    <col min="7938" max="7938" width="41" style="733" customWidth="1"/>
    <col min="7939" max="7944" width="32.85546875" style="733" customWidth="1"/>
    <col min="7945" max="8192" width="9.140625" style="733"/>
    <col min="8193" max="8193" width="8.140625" style="733" customWidth="1"/>
    <col min="8194" max="8194" width="41" style="733" customWidth="1"/>
    <col min="8195" max="8200" width="32.85546875" style="733" customWidth="1"/>
    <col min="8201" max="8448" width="9.140625" style="733"/>
    <col min="8449" max="8449" width="8.140625" style="733" customWidth="1"/>
    <col min="8450" max="8450" width="41" style="733" customWidth="1"/>
    <col min="8451" max="8456" width="32.85546875" style="733" customWidth="1"/>
    <col min="8457" max="8704" width="9.140625" style="733"/>
    <col min="8705" max="8705" width="8.140625" style="733" customWidth="1"/>
    <col min="8706" max="8706" width="41" style="733" customWidth="1"/>
    <col min="8707" max="8712" width="32.85546875" style="733" customWidth="1"/>
    <col min="8713" max="8960" width="9.140625" style="733"/>
    <col min="8961" max="8961" width="8.140625" style="733" customWidth="1"/>
    <col min="8962" max="8962" width="41" style="733" customWidth="1"/>
    <col min="8963" max="8968" width="32.85546875" style="733" customWidth="1"/>
    <col min="8969" max="9216" width="9.140625" style="733"/>
    <col min="9217" max="9217" width="8.140625" style="733" customWidth="1"/>
    <col min="9218" max="9218" width="41" style="733" customWidth="1"/>
    <col min="9219" max="9224" width="32.85546875" style="733" customWidth="1"/>
    <col min="9225" max="9472" width="9.140625" style="733"/>
    <col min="9473" max="9473" width="8.140625" style="733" customWidth="1"/>
    <col min="9474" max="9474" width="41" style="733" customWidth="1"/>
    <col min="9475" max="9480" width="32.85546875" style="733" customWidth="1"/>
    <col min="9481" max="9728" width="9.140625" style="733"/>
    <col min="9729" max="9729" width="8.140625" style="733" customWidth="1"/>
    <col min="9730" max="9730" width="41" style="733" customWidth="1"/>
    <col min="9731" max="9736" width="32.85546875" style="733" customWidth="1"/>
    <col min="9737" max="9984" width="9.140625" style="733"/>
    <col min="9985" max="9985" width="8.140625" style="733" customWidth="1"/>
    <col min="9986" max="9986" width="41" style="733" customWidth="1"/>
    <col min="9987" max="9992" width="32.85546875" style="733" customWidth="1"/>
    <col min="9993" max="10240" width="9.140625" style="733"/>
    <col min="10241" max="10241" width="8.140625" style="733" customWidth="1"/>
    <col min="10242" max="10242" width="41" style="733" customWidth="1"/>
    <col min="10243" max="10248" width="32.85546875" style="733" customWidth="1"/>
    <col min="10249" max="10496" width="9.140625" style="733"/>
    <col min="10497" max="10497" width="8.140625" style="733" customWidth="1"/>
    <col min="10498" max="10498" width="41" style="733" customWidth="1"/>
    <col min="10499" max="10504" width="32.85546875" style="733" customWidth="1"/>
    <col min="10505" max="10752" width="9.140625" style="733"/>
    <col min="10753" max="10753" width="8.140625" style="733" customWidth="1"/>
    <col min="10754" max="10754" width="41" style="733" customWidth="1"/>
    <col min="10755" max="10760" width="32.85546875" style="733" customWidth="1"/>
    <col min="10761" max="11008" width="9.140625" style="733"/>
    <col min="11009" max="11009" width="8.140625" style="733" customWidth="1"/>
    <col min="11010" max="11010" width="41" style="733" customWidth="1"/>
    <col min="11011" max="11016" width="32.85546875" style="733" customWidth="1"/>
    <col min="11017" max="11264" width="9.140625" style="733"/>
    <col min="11265" max="11265" width="8.140625" style="733" customWidth="1"/>
    <col min="11266" max="11266" width="41" style="733" customWidth="1"/>
    <col min="11267" max="11272" width="32.85546875" style="733" customWidth="1"/>
    <col min="11273" max="11520" width="9.140625" style="733"/>
    <col min="11521" max="11521" width="8.140625" style="733" customWidth="1"/>
    <col min="11522" max="11522" width="41" style="733" customWidth="1"/>
    <col min="11523" max="11528" width="32.85546875" style="733" customWidth="1"/>
    <col min="11529" max="11776" width="9.140625" style="733"/>
    <col min="11777" max="11777" width="8.140625" style="733" customWidth="1"/>
    <col min="11778" max="11778" width="41" style="733" customWidth="1"/>
    <col min="11779" max="11784" width="32.85546875" style="733" customWidth="1"/>
    <col min="11785" max="12032" width="9.140625" style="733"/>
    <col min="12033" max="12033" width="8.140625" style="733" customWidth="1"/>
    <col min="12034" max="12034" width="41" style="733" customWidth="1"/>
    <col min="12035" max="12040" width="32.85546875" style="733" customWidth="1"/>
    <col min="12041" max="12288" width="9.140625" style="733"/>
    <col min="12289" max="12289" width="8.140625" style="733" customWidth="1"/>
    <col min="12290" max="12290" width="41" style="733" customWidth="1"/>
    <col min="12291" max="12296" width="32.85546875" style="733" customWidth="1"/>
    <col min="12297" max="12544" width="9.140625" style="733"/>
    <col min="12545" max="12545" width="8.140625" style="733" customWidth="1"/>
    <col min="12546" max="12546" width="41" style="733" customWidth="1"/>
    <col min="12547" max="12552" width="32.85546875" style="733" customWidth="1"/>
    <col min="12553" max="12800" width="9.140625" style="733"/>
    <col min="12801" max="12801" width="8.140625" style="733" customWidth="1"/>
    <col min="12802" max="12802" width="41" style="733" customWidth="1"/>
    <col min="12803" max="12808" width="32.85546875" style="733" customWidth="1"/>
    <col min="12809" max="13056" width="9.140625" style="733"/>
    <col min="13057" max="13057" width="8.140625" style="733" customWidth="1"/>
    <col min="13058" max="13058" width="41" style="733" customWidth="1"/>
    <col min="13059" max="13064" width="32.85546875" style="733" customWidth="1"/>
    <col min="13065" max="13312" width="9.140625" style="733"/>
    <col min="13313" max="13313" width="8.140625" style="733" customWidth="1"/>
    <col min="13314" max="13314" width="41" style="733" customWidth="1"/>
    <col min="13315" max="13320" width="32.85546875" style="733" customWidth="1"/>
    <col min="13321" max="13568" width="9.140625" style="733"/>
    <col min="13569" max="13569" width="8.140625" style="733" customWidth="1"/>
    <col min="13570" max="13570" width="41" style="733" customWidth="1"/>
    <col min="13571" max="13576" width="32.85546875" style="733" customWidth="1"/>
    <col min="13577" max="13824" width="9.140625" style="733"/>
    <col min="13825" max="13825" width="8.140625" style="733" customWidth="1"/>
    <col min="13826" max="13826" width="41" style="733" customWidth="1"/>
    <col min="13827" max="13832" width="32.85546875" style="733" customWidth="1"/>
    <col min="13833" max="14080" width="9.140625" style="733"/>
    <col min="14081" max="14081" width="8.140625" style="733" customWidth="1"/>
    <col min="14082" max="14082" width="41" style="733" customWidth="1"/>
    <col min="14083" max="14088" width="32.85546875" style="733" customWidth="1"/>
    <col min="14089" max="14336" width="9.140625" style="733"/>
    <col min="14337" max="14337" width="8.140625" style="733" customWidth="1"/>
    <col min="14338" max="14338" width="41" style="733" customWidth="1"/>
    <col min="14339" max="14344" width="32.85546875" style="733" customWidth="1"/>
    <col min="14345" max="14592" width="9.140625" style="733"/>
    <col min="14593" max="14593" width="8.140625" style="733" customWidth="1"/>
    <col min="14594" max="14594" width="41" style="733" customWidth="1"/>
    <col min="14595" max="14600" width="32.85546875" style="733" customWidth="1"/>
    <col min="14601" max="14848" width="9.140625" style="733"/>
    <col min="14849" max="14849" width="8.140625" style="733" customWidth="1"/>
    <col min="14850" max="14850" width="41" style="733" customWidth="1"/>
    <col min="14851" max="14856" width="32.85546875" style="733" customWidth="1"/>
    <col min="14857" max="15104" width="9.140625" style="733"/>
    <col min="15105" max="15105" width="8.140625" style="733" customWidth="1"/>
    <col min="15106" max="15106" width="41" style="733" customWidth="1"/>
    <col min="15107" max="15112" width="32.85546875" style="733" customWidth="1"/>
    <col min="15113" max="15360" width="9.140625" style="733"/>
    <col min="15361" max="15361" width="8.140625" style="733" customWidth="1"/>
    <col min="15362" max="15362" width="41" style="733" customWidth="1"/>
    <col min="15363" max="15368" width="32.85546875" style="733" customWidth="1"/>
    <col min="15369" max="15616" width="9.140625" style="733"/>
    <col min="15617" max="15617" width="8.140625" style="733" customWidth="1"/>
    <col min="15618" max="15618" width="41" style="733" customWidth="1"/>
    <col min="15619" max="15624" width="32.85546875" style="733" customWidth="1"/>
    <col min="15625" max="15872" width="9.140625" style="733"/>
    <col min="15873" max="15873" width="8.140625" style="733" customWidth="1"/>
    <col min="15874" max="15874" width="41" style="733" customWidth="1"/>
    <col min="15875" max="15880" width="32.85546875" style="733" customWidth="1"/>
    <col min="15881" max="16128" width="9.140625" style="733"/>
    <col min="16129" max="16129" width="8.140625" style="733" customWidth="1"/>
    <col min="16130" max="16130" width="41" style="733" customWidth="1"/>
    <col min="16131" max="16136" width="32.85546875" style="733" customWidth="1"/>
    <col min="16137" max="16384" width="9.140625" style="733"/>
  </cols>
  <sheetData>
    <row r="1" spans="1:8" x14ac:dyDescent="0.2">
      <c r="B1" s="84" t="s">
        <v>225</v>
      </c>
      <c r="E1" s="733" t="s">
        <v>1435</v>
      </c>
    </row>
    <row r="2" spans="1:8" x14ac:dyDescent="0.2">
      <c r="B2" s="84" t="s">
        <v>346</v>
      </c>
      <c r="F2" s="57" t="s">
        <v>118</v>
      </c>
    </row>
    <row r="3" spans="1:8" x14ac:dyDescent="0.2">
      <c r="A3" s="1014" t="s">
        <v>704</v>
      </c>
      <c r="B3" s="1015"/>
      <c r="C3" s="1015"/>
      <c r="D3" s="1015"/>
      <c r="E3" s="1015"/>
      <c r="F3" s="1015"/>
      <c r="G3" s="1015"/>
      <c r="H3" s="1015"/>
    </row>
    <row r="4" spans="1:8" ht="75" x14ac:dyDescent="0.2">
      <c r="A4" s="396" t="s">
        <v>1197</v>
      </c>
      <c r="B4" s="396" t="s">
        <v>457</v>
      </c>
      <c r="C4" s="396" t="s">
        <v>705</v>
      </c>
      <c r="D4" s="396" t="s">
        <v>706</v>
      </c>
      <c r="E4" s="396" t="s">
        <v>707</v>
      </c>
      <c r="F4" s="396" t="s">
        <v>708</v>
      </c>
      <c r="G4" s="396" t="s">
        <v>709</v>
      </c>
      <c r="H4" s="396" t="s">
        <v>710</v>
      </c>
    </row>
    <row r="5" spans="1:8" ht="15" x14ac:dyDescent="0.2">
      <c r="A5" s="396">
        <v>1</v>
      </c>
      <c r="B5" s="396">
        <v>2</v>
      </c>
      <c r="C5" s="396">
        <v>3</v>
      </c>
      <c r="D5" s="396">
        <v>4</v>
      </c>
      <c r="E5" s="396">
        <v>5</v>
      </c>
      <c r="F5" s="396">
        <v>6</v>
      </c>
      <c r="G5" s="396">
        <v>7</v>
      </c>
      <c r="H5" s="396">
        <v>8</v>
      </c>
    </row>
    <row r="6" spans="1:8" x14ac:dyDescent="0.2">
      <c r="A6" s="397" t="s">
        <v>462</v>
      </c>
      <c r="B6" s="398" t="s">
        <v>711</v>
      </c>
      <c r="C6" s="399">
        <v>26927290</v>
      </c>
      <c r="D6" s="399">
        <v>0</v>
      </c>
      <c r="E6" s="399">
        <v>0</v>
      </c>
      <c r="F6" s="399">
        <v>0</v>
      </c>
      <c r="G6" s="399">
        <v>9745516</v>
      </c>
      <c r="H6" s="399">
        <v>0</v>
      </c>
    </row>
    <row r="7" spans="1:8" x14ac:dyDescent="0.2">
      <c r="A7" s="397" t="s">
        <v>463</v>
      </c>
      <c r="B7" s="398" t="s">
        <v>712</v>
      </c>
      <c r="C7" s="399">
        <v>11150000</v>
      </c>
      <c r="D7" s="399">
        <v>0</v>
      </c>
      <c r="E7" s="399">
        <v>0</v>
      </c>
      <c r="F7" s="399">
        <v>0</v>
      </c>
      <c r="G7" s="399">
        <v>11150000</v>
      </c>
      <c r="H7" s="399">
        <v>0</v>
      </c>
    </row>
    <row r="8" spans="1:8" x14ac:dyDescent="0.2">
      <c r="A8" s="397" t="s">
        <v>464</v>
      </c>
      <c r="B8" s="398" t="s">
        <v>713</v>
      </c>
      <c r="C8" s="399">
        <v>958176</v>
      </c>
      <c r="D8" s="399">
        <v>0</v>
      </c>
      <c r="E8" s="399">
        <v>0</v>
      </c>
      <c r="F8" s="399">
        <v>0</v>
      </c>
      <c r="G8" s="399">
        <v>778927</v>
      </c>
      <c r="H8" s="399">
        <v>0</v>
      </c>
    </row>
    <row r="9" spans="1:8" x14ac:dyDescent="0.2">
      <c r="A9" s="397" t="s">
        <v>485</v>
      </c>
      <c r="B9" s="398" t="s">
        <v>714</v>
      </c>
      <c r="C9" s="399">
        <v>504485727</v>
      </c>
      <c r="D9" s="399">
        <v>0</v>
      </c>
      <c r="E9" s="399">
        <v>0</v>
      </c>
      <c r="F9" s="399">
        <v>0</v>
      </c>
      <c r="G9" s="399">
        <v>926196282</v>
      </c>
      <c r="H9" s="399">
        <v>0</v>
      </c>
    </row>
    <row r="10" spans="1:8" ht="25.5" x14ac:dyDescent="0.2">
      <c r="A10" s="397" t="s">
        <v>487</v>
      </c>
      <c r="B10" s="398" t="s">
        <v>715</v>
      </c>
      <c r="C10" s="399">
        <v>38416984</v>
      </c>
      <c r="D10" s="399">
        <v>11769264</v>
      </c>
      <c r="E10" s="399">
        <v>18094025</v>
      </c>
      <c r="F10" s="399">
        <v>484095</v>
      </c>
      <c r="G10" s="399">
        <v>39047906</v>
      </c>
      <c r="H10" s="399">
        <v>29379194</v>
      </c>
    </row>
    <row r="11" spans="1:8" x14ac:dyDescent="0.2">
      <c r="A11" s="734" t="s">
        <v>489</v>
      </c>
      <c r="B11" s="735" t="s">
        <v>716</v>
      </c>
      <c r="C11" s="736">
        <v>581938177</v>
      </c>
      <c r="D11" s="736">
        <v>11769264</v>
      </c>
      <c r="E11" s="736">
        <v>18094025</v>
      </c>
      <c r="F11" s="736">
        <v>484095</v>
      </c>
      <c r="G11" s="736">
        <v>986918631</v>
      </c>
      <c r="H11" s="736">
        <v>29379194</v>
      </c>
    </row>
  </sheetData>
  <mergeCells count="1">
    <mergeCell ref="A3:H3"/>
  </mergeCells>
  <pageMargins left="0.75" right="0.75" top="1" bottom="1" header="0.5" footer="0.5"/>
  <pageSetup scale="85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pane ySplit="5" topLeftCell="A6" activePane="bottomLeft" state="frozen"/>
      <selection activeCell="C2" sqref="C2"/>
      <selection pane="bottomLeft" activeCell="E1" sqref="E1"/>
    </sheetView>
  </sheetViews>
  <sheetFormatPr defaultRowHeight="12.75" x14ac:dyDescent="0.2"/>
  <cols>
    <col min="1" max="1" width="8.140625" style="733" customWidth="1"/>
    <col min="2" max="2" width="41" style="733" customWidth="1"/>
    <col min="3" max="9" width="13.7109375" style="733" customWidth="1"/>
    <col min="10" max="256" width="9.140625" style="733"/>
    <col min="257" max="257" width="8.140625" style="733" customWidth="1"/>
    <col min="258" max="258" width="41" style="733" customWidth="1"/>
    <col min="259" max="265" width="32.85546875" style="733" customWidth="1"/>
    <col min="266" max="512" width="9.140625" style="733"/>
    <col min="513" max="513" width="8.140625" style="733" customWidth="1"/>
    <col min="514" max="514" width="41" style="733" customWidth="1"/>
    <col min="515" max="521" width="32.85546875" style="733" customWidth="1"/>
    <col min="522" max="768" width="9.140625" style="733"/>
    <col min="769" max="769" width="8.140625" style="733" customWidth="1"/>
    <col min="770" max="770" width="41" style="733" customWidth="1"/>
    <col min="771" max="777" width="32.85546875" style="733" customWidth="1"/>
    <col min="778" max="1024" width="9.140625" style="733"/>
    <col min="1025" max="1025" width="8.140625" style="733" customWidth="1"/>
    <col min="1026" max="1026" width="41" style="733" customWidth="1"/>
    <col min="1027" max="1033" width="32.85546875" style="733" customWidth="1"/>
    <col min="1034" max="1280" width="9.140625" style="733"/>
    <col min="1281" max="1281" width="8.140625" style="733" customWidth="1"/>
    <col min="1282" max="1282" width="41" style="733" customWidth="1"/>
    <col min="1283" max="1289" width="32.85546875" style="733" customWidth="1"/>
    <col min="1290" max="1536" width="9.140625" style="733"/>
    <col min="1537" max="1537" width="8.140625" style="733" customWidth="1"/>
    <col min="1538" max="1538" width="41" style="733" customWidth="1"/>
    <col min="1539" max="1545" width="32.85546875" style="733" customWidth="1"/>
    <col min="1546" max="1792" width="9.140625" style="733"/>
    <col min="1793" max="1793" width="8.140625" style="733" customWidth="1"/>
    <col min="1794" max="1794" width="41" style="733" customWidth="1"/>
    <col min="1795" max="1801" width="32.85546875" style="733" customWidth="1"/>
    <col min="1802" max="2048" width="9.140625" style="733"/>
    <col min="2049" max="2049" width="8.140625" style="733" customWidth="1"/>
    <col min="2050" max="2050" width="41" style="733" customWidth="1"/>
    <col min="2051" max="2057" width="32.85546875" style="733" customWidth="1"/>
    <col min="2058" max="2304" width="9.140625" style="733"/>
    <col min="2305" max="2305" width="8.140625" style="733" customWidth="1"/>
    <col min="2306" max="2306" width="41" style="733" customWidth="1"/>
    <col min="2307" max="2313" width="32.85546875" style="733" customWidth="1"/>
    <col min="2314" max="2560" width="9.140625" style="733"/>
    <col min="2561" max="2561" width="8.140625" style="733" customWidth="1"/>
    <col min="2562" max="2562" width="41" style="733" customWidth="1"/>
    <col min="2563" max="2569" width="32.85546875" style="733" customWidth="1"/>
    <col min="2570" max="2816" width="9.140625" style="733"/>
    <col min="2817" max="2817" width="8.140625" style="733" customWidth="1"/>
    <col min="2818" max="2818" width="41" style="733" customWidth="1"/>
    <col min="2819" max="2825" width="32.85546875" style="733" customWidth="1"/>
    <col min="2826" max="3072" width="9.140625" style="733"/>
    <col min="3073" max="3073" width="8.140625" style="733" customWidth="1"/>
    <col min="3074" max="3074" width="41" style="733" customWidth="1"/>
    <col min="3075" max="3081" width="32.85546875" style="733" customWidth="1"/>
    <col min="3082" max="3328" width="9.140625" style="733"/>
    <col min="3329" max="3329" width="8.140625" style="733" customWidth="1"/>
    <col min="3330" max="3330" width="41" style="733" customWidth="1"/>
    <col min="3331" max="3337" width="32.85546875" style="733" customWidth="1"/>
    <col min="3338" max="3584" width="9.140625" style="733"/>
    <col min="3585" max="3585" width="8.140625" style="733" customWidth="1"/>
    <col min="3586" max="3586" width="41" style="733" customWidth="1"/>
    <col min="3587" max="3593" width="32.85546875" style="733" customWidth="1"/>
    <col min="3594" max="3840" width="9.140625" style="733"/>
    <col min="3841" max="3841" width="8.140625" style="733" customWidth="1"/>
    <col min="3842" max="3842" width="41" style="733" customWidth="1"/>
    <col min="3843" max="3849" width="32.85546875" style="733" customWidth="1"/>
    <col min="3850" max="4096" width="9.140625" style="733"/>
    <col min="4097" max="4097" width="8.140625" style="733" customWidth="1"/>
    <col min="4098" max="4098" width="41" style="733" customWidth="1"/>
    <col min="4099" max="4105" width="32.85546875" style="733" customWidth="1"/>
    <col min="4106" max="4352" width="9.140625" style="733"/>
    <col min="4353" max="4353" width="8.140625" style="733" customWidth="1"/>
    <col min="4354" max="4354" width="41" style="733" customWidth="1"/>
    <col min="4355" max="4361" width="32.85546875" style="733" customWidth="1"/>
    <col min="4362" max="4608" width="9.140625" style="733"/>
    <col min="4609" max="4609" width="8.140625" style="733" customWidth="1"/>
    <col min="4610" max="4610" width="41" style="733" customWidth="1"/>
    <col min="4611" max="4617" width="32.85546875" style="733" customWidth="1"/>
    <col min="4618" max="4864" width="9.140625" style="733"/>
    <col min="4865" max="4865" width="8.140625" style="733" customWidth="1"/>
    <col min="4866" max="4866" width="41" style="733" customWidth="1"/>
    <col min="4867" max="4873" width="32.85546875" style="733" customWidth="1"/>
    <col min="4874" max="5120" width="9.140625" style="733"/>
    <col min="5121" max="5121" width="8.140625" style="733" customWidth="1"/>
    <col min="5122" max="5122" width="41" style="733" customWidth="1"/>
    <col min="5123" max="5129" width="32.85546875" style="733" customWidth="1"/>
    <col min="5130" max="5376" width="9.140625" style="733"/>
    <col min="5377" max="5377" width="8.140625" style="733" customWidth="1"/>
    <col min="5378" max="5378" width="41" style="733" customWidth="1"/>
    <col min="5379" max="5385" width="32.85546875" style="733" customWidth="1"/>
    <col min="5386" max="5632" width="9.140625" style="733"/>
    <col min="5633" max="5633" width="8.140625" style="733" customWidth="1"/>
    <col min="5634" max="5634" width="41" style="733" customWidth="1"/>
    <col min="5635" max="5641" width="32.85546875" style="733" customWidth="1"/>
    <col min="5642" max="5888" width="9.140625" style="733"/>
    <col min="5889" max="5889" width="8.140625" style="733" customWidth="1"/>
    <col min="5890" max="5890" width="41" style="733" customWidth="1"/>
    <col min="5891" max="5897" width="32.85546875" style="733" customWidth="1"/>
    <col min="5898" max="6144" width="9.140625" style="733"/>
    <col min="6145" max="6145" width="8.140625" style="733" customWidth="1"/>
    <col min="6146" max="6146" width="41" style="733" customWidth="1"/>
    <col min="6147" max="6153" width="32.85546875" style="733" customWidth="1"/>
    <col min="6154" max="6400" width="9.140625" style="733"/>
    <col min="6401" max="6401" width="8.140625" style="733" customWidth="1"/>
    <col min="6402" max="6402" width="41" style="733" customWidth="1"/>
    <col min="6403" max="6409" width="32.85546875" style="733" customWidth="1"/>
    <col min="6410" max="6656" width="9.140625" style="733"/>
    <col min="6657" max="6657" width="8.140625" style="733" customWidth="1"/>
    <col min="6658" max="6658" width="41" style="733" customWidth="1"/>
    <col min="6659" max="6665" width="32.85546875" style="733" customWidth="1"/>
    <col min="6666" max="6912" width="9.140625" style="733"/>
    <col min="6913" max="6913" width="8.140625" style="733" customWidth="1"/>
    <col min="6914" max="6914" width="41" style="733" customWidth="1"/>
    <col min="6915" max="6921" width="32.85546875" style="733" customWidth="1"/>
    <col min="6922" max="7168" width="9.140625" style="733"/>
    <col min="7169" max="7169" width="8.140625" style="733" customWidth="1"/>
    <col min="7170" max="7170" width="41" style="733" customWidth="1"/>
    <col min="7171" max="7177" width="32.85546875" style="733" customWidth="1"/>
    <col min="7178" max="7424" width="9.140625" style="733"/>
    <col min="7425" max="7425" width="8.140625" style="733" customWidth="1"/>
    <col min="7426" max="7426" width="41" style="733" customWidth="1"/>
    <col min="7427" max="7433" width="32.85546875" style="733" customWidth="1"/>
    <col min="7434" max="7680" width="9.140625" style="733"/>
    <col min="7681" max="7681" width="8.140625" style="733" customWidth="1"/>
    <col min="7682" max="7682" width="41" style="733" customWidth="1"/>
    <col min="7683" max="7689" width="32.85546875" style="733" customWidth="1"/>
    <col min="7690" max="7936" width="9.140625" style="733"/>
    <col min="7937" max="7937" width="8.140625" style="733" customWidth="1"/>
    <col min="7938" max="7938" width="41" style="733" customWidth="1"/>
    <col min="7939" max="7945" width="32.85546875" style="733" customWidth="1"/>
    <col min="7946" max="8192" width="9.140625" style="733"/>
    <col min="8193" max="8193" width="8.140625" style="733" customWidth="1"/>
    <col min="8194" max="8194" width="41" style="733" customWidth="1"/>
    <col min="8195" max="8201" width="32.85546875" style="733" customWidth="1"/>
    <col min="8202" max="8448" width="9.140625" style="733"/>
    <col min="8449" max="8449" width="8.140625" style="733" customWidth="1"/>
    <col min="8450" max="8450" width="41" style="733" customWidth="1"/>
    <col min="8451" max="8457" width="32.85546875" style="733" customWidth="1"/>
    <col min="8458" max="8704" width="9.140625" style="733"/>
    <col min="8705" max="8705" width="8.140625" style="733" customWidth="1"/>
    <col min="8706" max="8706" width="41" style="733" customWidth="1"/>
    <col min="8707" max="8713" width="32.85546875" style="733" customWidth="1"/>
    <col min="8714" max="8960" width="9.140625" style="733"/>
    <col min="8961" max="8961" width="8.140625" style="733" customWidth="1"/>
    <col min="8962" max="8962" width="41" style="733" customWidth="1"/>
    <col min="8963" max="8969" width="32.85546875" style="733" customWidth="1"/>
    <col min="8970" max="9216" width="9.140625" style="733"/>
    <col min="9217" max="9217" width="8.140625" style="733" customWidth="1"/>
    <col min="9218" max="9218" width="41" style="733" customWidth="1"/>
    <col min="9219" max="9225" width="32.85546875" style="733" customWidth="1"/>
    <col min="9226" max="9472" width="9.140625" style="733"/>
    <col min="9473" max="9473" width="8.140625" style="733" customWidth="1"/>
    <col min="9474" max="9474" width="41" style="733" customWidth="1"/>
    <col min="9475" max="9481" width="32.85546875" style="733" customWidth="1"/>
    <col min="9482" max="9728" width="9.140625" style="733"/>
    <col min="9729" max="9729" width="8.140625" style="733" customWidth="1"/>
    <col min="9730" max="9730" width="41" style="733" customWidth="1"/>
    <col min="9731" max="9737" width="32.85546875" style="733" customWidth="1"/>
    <col min="9738" max="9984" width="9.140625" style="733"/>
    <col min="9985" max="9985" width="8.140625" style="733" customWidth="1"/>
    <col min="9986" max="9986" width="41" style="733" customWidth="1"/>
    <col min="9987" max="9993" width="32.85546875" style="733" customWidth="1"/>
    <col min="9994" max="10240" width="9.140625" style="733"/>
    <col min="10241" max="10241" width="8.140625" style="733" customWidth="1"/>
    <col min="10242" max="10242" width="41" style="733" customWidth="1"/>
    <col min="10243" max="10249" width="32.85546875" style="733" customWidth="1"/>
    <col min="10250" max="10496" width="9.140625" style="733"/>
    <col min="10497" max="10497" width="8.140625" style="733" customWidth="1"/>
    <col min="10498" max="10498" width="41" style="733" customWidth="1"/>
    <col min="10499" max="10505" width="32.85546875" style="733" customWidth="1"/>
    <col min="10506" max="10752" width="9.140625" style="733"/>
    <col min="10753" max="10753" width="8.140625" style="733" customWidth="1"/>
    <col min="10754" max="10754" width="41" style="733" customWidth="1"/>
    <col min="10755" max="10761" width="32.85546875" style="733" customWidth="1"/>
    <col min="10762" max="11008" width="9.140625" style="733"/>
    <col min="11009" max="11009" width="8.140625" style="733" customWidth="1"/>
    <col min="11010" max="11010" width="41" style="733" customWidth="1"/>
    <col min="11011" max="11017" width="32.85546875" style="733" customWidth="1"/>
    <col min="11018" max="11264" width="9.140625" style="733"/>
    <col min="11265" max="11265" width="8.140625" style="733" customWidth="1"/>
    <col min="11266" max="11266" width="41" style="733" customWidth="1"/>
    <col min="11267" max="11273" width="32.85546875" style="733" customWidth="1"/>
    <col min="11274" max="11520" width="9.140625" style="733"/>
    <col min="11521" max="11521" width="8.140625" style="733" customWidth="1"/>
    <col min="11522" max="11522" width="41" style="733" customWidth="1"/>
    <col min="11523" max="11529" width="32.85546875" style="733" customWidth="1"/>
    <col min="11530" max="11776" width="9.140625" style="733"/>
    <col min="11777" max="11777" width="8.140625" style="733" customWidth="1"/>
    <col min="11778" max="11778" width="41" style="733" customWidth="1"/>
    <col min="11779" max="11785" width="32.85546875" style="733" customWidth="1"/>
    <col min="11786" max="12032" width="9.140625" style="733"/>
    <col min="12033" max="12033" width="8.140625" style="733" customWidth="1"/>
    <col min="12034" max="12034" width="41" style="733" customWidth="1"/>
    <col min="12035" max="12041" width="32.85546875" style="733" customWidth="1"/>
    <col min="12042" max="12288" width="9.140625" style="733"/>
    <col min="12289" max="12289" width="8.140625" style="733" customWidth="1"/>
    <col min="12290" max="12290" width="41" style="733" customWidth="1"/>
    <col min="12291" max="12297" width="32.85546875" style="733" customWidth="1"/>
    <col min="12298" max="12544" width="9.140625" style="733"/>
    <col min="12545" max="12545" width="8.140625" style="733" customWidth="1"/>
    <col min="12546" max="12546" width="41" style="733" customWidth="1"/>
    <col min="12547" max="12553" width="32.85546875" style="733" customWidth="1"/>
    <col min="12554" max="12800" width="9.140625" style="733"/>
    <col min="12801" max="12801" width="8.140625" style="733" customWidth="1"/>
    <col min="12802" max="12802" width="41" style="733" customWidth="1"/>
    <col min="12803" max="12809" width="32.85546875" style="733" customWidth="1"/>
    <col min="12810" max="13056" width="9.140625" style="733"/>
    <col min="13057" max="13057" width="8.140625" style="733" customWidth="1"/>
    <col min="13058" max="13058" width="41" style="733" customWidth="1"/>
    <col min="13059" max="13065" width="32.85546875" style="733" customWidth="1"/>
    <col min="13066" max="13312" width="9.140625" style="733"/>
    <col min="13313" max="13313" width="8.140625" style="733" customWidth="1"/>
    <col min="13314" max="13314" width="41" style="733" customWidth="1"/>
    <col min="13315" max="13321" width="32.85546875" style="733" customWidth="1"/>
    <col min="13322" max="13568" width="9.140625" style="733"/>
    <col min="13569" max="13569" width="8.140625" style="733" customWidth="1"/>
    <col min="13570" max="13570" width="41" style="733" customWidth="1"/>
    <col min="13571" max="13577" width="32.85546875" style="733" customWidth="1"/>
    <col min="13578" max="13824" width="9.140625" style="733"/>
    <col min="13825" max="13825" width="8.140625" style="733" customWidth="1"/>
    <col min="13826" max="13826" width="41" style="733" customWidth="1"/>
    <col min="13827" max="13833" width="32.85546875" style="733" customWidth="1"/>
    <col min="13834" max="14080" width="9.140625" style="733"/>
    <col min="14081" max="14081" width="8.140625" style="733" customWidth="1"/>
    <col min="14082" max="14082" width="41" style="733" customWidth="1"/>
    <col min="14083" max="14089" width="32.85546875" style="733" customWidth="1"/>
    <col min="14090" max="14336" width="9.140625" style="733"/>
    <col min="14337" max="14337" width="8.140625" style="733" customWidth="1"/>
    <col min="14338" max="14338" width="41" style="733" customWidth="1"/>
    <col min="14339" max="14345" width="32.85546875" style="733" customWidth="1"/>
    <col min="14346" max="14592" width="9.140625" style="733"/>
    <col min="14593" max="14593" width="8.140625" style="733" customWidth="1"/>
    <col min="14594" max="14594" width="41" style="733" customWidth="1"/>
    <col min="14595" max="14601" width="32.85546875" style="733" customWidth="1"/>
    <col min="14602" max="14848" width="9.140625" style="733"/>
    <col min="14849" max="14849" width="8.140625" style="733" customWidth="1"/>
    <col min="14850" max="14850" width="41" style="733" customWidth="1"/>
    <col min="14851" max="14857" width="32.85546875" style="733" customWidth="1"/>
    <col min="14858" max="15104" width="9.140625" style="733"/>
    <col min="15105" max="15105" width="8.140625" style="733" customWidth="1"/>
    <col min="15106" max="15106" width="41" style="733" customWidth="1"/>
    <col min="15107" max="15113" width="32.85546875" style="733" customWidth="1"/>
    <col min="15114" max="15360" width="9.140625" style="733"/>
    <col min="15361" max="15361" width="8.140625" style="733" customWidth="1"/>
    <col min="15362" max="15362" width="41" style="733" customWidth="1"/>
    <col min="15363" max="15369" width="32.85546875" style="733" customWidth="1"/>
    <col min="15370" max="15616" width="9.140625" style="733"/>
    <col min="15617" max="15617" width="8.140625" style="733" customWidth="1"/>
    <col min="15618" max="15618" width="41" style="733" customWidth="1"/>
    <col min="15619" max="15625" width="32.85546875" style="733" customWidth="1"/>
    <col min="15626" max="15872" width="9.140625" style="733"/>
    <col min="15873" max="15873" width="8.140625" style="733" customWidth="1"/>
    <col min="15874" max="15874" width="41" style="733" customWidth="1"/>
    <col min="15875" max="15881" width="32.85546875" style="733" customWidth="1"/>
    <col min="15882" max="16128" width="9.140625" style="733"/>
    <col min="16129" max="16129" width="8.140625" style="733" customWidth="1"/>
    <col min="16130" max="16130" width="41" style="733" customWidth="1"/>
    <col min="16131" max="16137" width="32.85546875" style="733" customWidth="1"/>
    <col min="16138" max="16384" width="9.140625" style="733"/>
  </cols>
  <sheetData>
    <row r="1" spans="1:9" x14ac:dyDescent="0.2">
      <c r="B1" s="84" t="s">
        <v>225</v>
      </c>
      <c r="E1" s="733" t="s">
        <v>1436</v>
      </c>
    </row>
    <row r="2" spans="1:9" x14ac:dyDescent="0.2">
      <c r="B2" s="84" t="s">
        <v>346</v>
      </c>
      <c r="F2" s="57" t="s">
        <v>118</v>
      </c>
    </row>
    <row r="3" spans="1:9" x14ac:dyDescent="0.2">
      <c r="A3" s="1014" t="s">
        <v>677</v>
      </c>
      <c r="B3" s="1015"/>
      <c r="C3" s="1015"/>
      <c r="D3" s="1015"/>
      <c r="E3" s="1015"/>
      <c r="F3" s="1015"/>
      <c r="G3" s="1015"/>
      <c r="H3" s="1015"/>
      <c r="I3" s="1015"/>
    </row>
    <row r="4" spans="1:9" ht="75" x14ac:dyDescent="0.2">
      <c r="A4" s="396" t="s">
        <v>1197</v>
      </c>
      <c r="B4" s="396" t="s">
        <v>457</v>
      </c>
      <c r="C4" s="396" t="s">
        <v>678</v>
      </c>
      <c r="D4" s="396" t="s">
        <v>679</v>
      </c>
      <c r="E4" s="396" t="s">
        <v>680</v>
      </c>
      <c r="F4" s="396" t="s">
        <v>681</v>
      </c>
      <c r="G4" s="396" t="s">
        <v>682</v>
      </c>
      <c r="H4" s="396" t="s">
        <v>683</v>
      </c>
      <c r="I4" s="396" t="s">
        <v>684</v>
      </c>
    </row>
    <row r="5" spans="1:9" ht="15" x14ac:dyDescent="0.2">
      <c r="A5" s="396">
        <v>1</v>
      </c>
      <c r="B5" s="396">
        <v>2</v>
      </c>
      <c r="C5" s="396">
        <v>3</v>
      </c>
      <c r="D5" s="396">
        <v>4</v>
      </c>
      <c r="E5" s="396">
        <v>5</v>
      </c>
      <c r="F5" s="396">
        <v>6</v>
      </c>
      <c r="G5" s="396">
        <v>7</v>
      </c>
      <c r="H5" s="396">
        <v>8</v>
      </c>
      <c r="I5" s="396">
        <v>9</v>
      </c>
    </row>
    <row r="6" spans="1:9" ht="25.5" x14ac:dyDescent="0.2">
      <c r="A6" s="400" t="s">
        <v>462</v>
      </c>
      <c r="B6" s="401" t="s">
        <v>685</v>
      </c>
      <c r="C6" s="402">
        <v>32736776</v>
      </c>
      <c r="D6" s="402">
        <v>2644622567</v>
      </c>
      <c r="E6" s="402">
        <v>226716096</v>
      </c>
      <c r="F6" s="402">
        <v>0</v>
      </c>
      <c r="G6" s="402">
        <v>286732845</v>
      </c>
      <c r="H6" s="402">
        <v>2253198847</v>
      </c>
      <c r="I6" s="402">
        <v>5444007131</v>
      </c>
    </row>
    <row r="7" spans="1:9" ht="25.5" x14ac:dyDescent="0.2">
      <c r="A7" s="397" t="s">
        <v>463</v>
      </c>
      <c r="B7" s="398" t="s">
        <v>686</v>
      </c>
      <c r="C7" s="399">
        <v>37850</v>
      </c>
      <c r="D7" s="399">
        <v>0</v>
      </c>
      <c r="E7" s="399">
        <v>0</v>
      </c>
      <c r="F7" s="399">
        <v>0</v>
      </c>
      <c r="G7" s="399">
        <v>135143132</v>
      </c>
      <c r="H7" s="399">
        <v>0</v>
      </c>
      <c r="I7" s="399">
        <v>135180982</v>
      </c>
    </row>
    <row r="8" spans="1:9" x14ac:dyDescent="0.2">
      <c r="A8" s="397" t="s">
        <v>483</v>
      </c>
      <c r="B8" s="398" t="s">
        <v>687</v>
      </c>
      <c r="C8" s="399">
        <v>0</v>
      </c>
      <c r="D8" s="399">
        <v>0</v>
      </c>
      <c r="E8" s="399">
        <v>0</v>
      </c>
      <c r="F8" s="399">
        <v>0</v>
      </c>
      <c r="G8" s="399">
        <v>89797718</v>
      </c>
      <c r="H8" s="399">
        <v>0</v>
      </c>
      <c r="I8" s="399">
        <v>89797718</v>
      </c>
    </row>
    <row r="9" spans="1:9" x14ac:dyDescent="0.2">
      <c r="A9" s="397" t="s">
        <v>464</v>
      </c>
      <c r="B9" s="398" t="s">
        <v>688</v>
      </c>
      <c r="C9" s="399">
        <v>0</v>
      </c>
      <c r="D9" s="399">
        <v>266695826</v>
      </c>
      <c r="E9" s="399">
        <v>32031724</v>
      </c>
      <c r="F9" s="399">
        <v>0</v>
      </c>
      <c r="G9" s="399">
        <v>0</v>
      </c>
      <c r="H9" s="399">
        <v>0</v>
      </c>
      <c r="I9" s="399">
        <v>298727550</v>
      </c>
    </row>
    <row r="10" spans="1:9" x14ac:dyDescent="0.2">
      <c r="A10" s="397" t="s">
        <v>484</v>
      </c>
      <c r="B10" s="398" t="s">
        <v>689</v>
      </c>
      <c r="C10" s="399">
        <v>232200</v>
      </c>
      <c r="D10" s="399">
        <v>2500000</v>
      </c>
      <c r="E10" s="399">
        <v>537251</v>
      </c>
      <c r="F10" s="399">
        <v>0</v>
      </c>
      <c r="G10" s="399">
        <v>0</v>
      </c>
      <c r="H10" s="399">
        <v>0</v>
      </c>
      <c r="I10" s="399">
        <v>3269451</v>
      </c>
    </row>
    <row r="11" spans="1:9" x14ac:dyDescent="0.2">
      <c r="A11" s="397" t="s">
        <v>486</v>
      </c>
      <c r="B11" s="398" t="s">
        <v>690</v>
      </c>
      <c r="C11" s="399">
        <v>343950</v>
      </c>
      <c r="D11" s="399">
        <v>6387511</v>
      </c>
      <c r="E11" s="399">
        <v>10788425</v>
      </c>
      <c r="F11" s="399">
        <v>0</v>
      </c>
      <c r="G11" s="399">
        <v>3865176</v>
      </c>
      <c r="H11" s="399">
        <v>91647388</v>
      </c>
      <c r="I11" s="399">
        <v>113032450</v>
      </c>
    </row>
    <row r="12" spans="1:9" x14ac:dyDescent="0.2">
      <c r="A12" s="400" t="s">
        <v>487</v>
      </c>
      <c r="B12" s="401" t="s">
        <v>691</v>
      </c>
      <c r="C12" s="402">
        <v>614000</v>
      </c>
      <c r="D12" s="402">
        <v>275583337</v>
      </c>
      <c r="E12" s="402">
        <v>43357400</v>
      </c>
      <c r="F12" s="402">
        <v>0</v>
      </c>
      <c r="G12" s="402">
        <v>228806026</v>
      </c>
      <c r="H12" s="402">
        <v>91647388</v>
      </c>
      <c r="I12" s="402">
        <v>640008151</v>
      </c>
    </row>
    <row r="13" spans="1:9" x14ac:dyDescent="0.2">
      <c r="A13" s="397" t="s">
        <v>492</v>
      </c>
      <c r="B13" s="398" t="s">
        <v>692</v>
      </c>
      <c r="C13" s="399">
        <v>0</v>
      </c>
      <c r="D13" s="399">
        <v>65386</v>
      </c>
      <c r="E13" s="399">
        <v>179000</v>
      </c>
      <c r="F13" s="399">
        <v>0</v>
      </c>
      <c r="G13" s="399">
        <v>0</v>
      </c>
      <c r="H13" s="399">
        <v>0</v>
      </c>
      <c r="I13" s="399">
        <v>244386</v>
      </c>
    </row>
    <row r="14" spans="1:9" x14ac:dyDescent="0.2">
      <c r="A14" s="397" t="s">
        <v>488</v>
      </c>
      <c r="B14" s="398" t="s">
        <v>693</v>
      </c>
      <c r="C14" s="399">
        <v>0</v>
      </c>
      <c r="D14" s="399">
        <v>0</v>
      </c>
      <c r="E14" s="399">
        <v>5056723</v>
      </c>
      <c r="F14" s="399">
        <v>0</v>
      </c>
      <c r="G14" s="399">
        <v>596450</v>
      </c>
      <c r="H14" s="399">
        <v>0</v>
      </c>
      <c r="I14" s="399">
        <v>5653173</v>
      </c>
    </row>
    <row r="15" spans="1:9" x14ac:dyDescent="0.2">
      <c r="A15" s="397" t="s">
        <v>489</v>
      </c>
      <c r="B15" s="398" t="s">
        <v>1198</v>
      </c>
      <c r="C15" s="399">
        <v>0</v>
      </c>
      <c r="D15" s="399">
        <v>0</v>
      </c>
      <c r="E15" s="399">
        <v>286874</v>
      </c>
      <c r="F15" s="399">
        <v>0</v>
      </c>
      <c r="G15" s="399">
        <v>0</v>
      </c>
      <c r="H15" s="399">
        <v>0</v>
      </c>
      <c r="I15" s="399">
        <v>286874</v>
      </c>
    </row>
    <row r="16" spans="1:9" x14ac:dyDescent="0.2">
      <c r="A16" s="397" t="s">
        <v>493</v>
      </c>
      <c r="B16" s="398" t="s">
        <v>694</v>
      </c>
      <c r="C16" s="399">
        <v>343950</v>
      </c>
      <c r="D16" s="399">
        <v>0</v>
      </c>
      <c r="E16" s="399">
        <v>9995360</v>
      </c>
      <c r="F16" s="399">
        <v>0</v>
      </c>
      <c r="G16" s="399">
        <v>366608595</v>
      </c>
      <c r="H16" s="399">
        <v>27324059</v>
      </c>
      <c r="I16" s="399">
        <v>404271964</v>
      </c>
    </row>
    <row r="17" spans="1:9" x14ac:dyDescent="0.2">
      <c r="A17" s="400" t="s">
        <v>494</v>
      </c>
      <c r="B17" s="401" t="s">
        <v>695</v>
      </c>
      <c r="C17" s="402">
        <v>343950</v>
      </c>
      <c r="D17" s="402">
        <v>65386</v>
      </c>
      <c r="E17" s="402">
        <v>15517957</v>
      </c>
      <c r="F17" s="402">
        <v>0</v>
      </c>
      <c r="G17" s="402">
        <v>367205045</v>
      </c>
      <c r="H17" s="402">
        <v>27324059</v>
      </c>
      <c r="I17" s="402">
        <v>410456397</v>
      </c>
    </row>
    <row r="18" spans="1:9" x14ac:dyDescent="0.2">
      <c r="A18" s="400" t="s">
        <v>495</v>
      </c>
      <c r="B18" s="401" t="s">
        <v>696</v>
      </c>
      <c r="C18" s="402">
        <v>33006826</v>
      </c>
      <c r="D18" s="402">
        <v>2920140518</v>
      </c>
      <c r="E18" s="402">
        <v>254555539</v>
      </c>
      <c r="F18" s="402">
        <v>0</v>
      </c>
      <c r="G18" s="402">
        <v>148333826</v>
      </c>
      <c r="H18" s="402">
        <v>2317522176</v>
      </c>
      <c r="I18" s="402">
        <v>5673558885</v>
      </c>
    </row>
    <row r="19" spans="1:9" ht="25.5" x14ac:dyDescent="0.2">
      <c r="A19" s="400" t="s">
        <v>496</v>
      </c>
      <c r="B19" s="401" t="s">
        <v>697</v>
      </c>
      <c r="C19" s="402">
        <v>30718683</v>
      </c>
      <c r="D19" s="402">
        <v>747901008</v>
      </c>
      <c r="E19" s="402">
        <v>177839270</v>
      </c>
      <c r="F19" s="402">
        <v>0</v>
      </c>
      <c r="G19" s="402">
        <v>0</v>
      </c>
      <c r="H19" s="402">
        <v>902136453</v>
      </c>
      <c r="I19" s="402">
        <v>1858595414</v>
      </c>
    </row>
    <row r="20" spans="1:9" x14ac:dyDescent="0.2">
      <c r="A20" s="397" t="s">
        <v>497</v>
      </c>
      <c r="B20" s="398" t="s">
        <v>698</v>
      </c>
      <c r="C20" s="399">
        <v>1403694</v>
      </c>
      <c r="D20" s="399">
        <v>63002727</v>
      </c>
      <c r="E20" s="399">
        <v>26972753</v>
      </c>
      <c r="F20" s="399">
        <v>0</v>
      </c>
      <c r="G20" s="399">
        <v>0</v>
      </c>
      <c r="H20" s="399">
        <v>50504242</v>
      </c>
      <c r="I20" s="399">
        <v>141883416</v>
      </c>
    </row>
    <row r="21" spans="1:9" x14ac:dyDescent="0.2">
      <c r="A21" s="397" t="s">
        <v>537</v>
      </c>
      <c r="B21" s="398" t="s">
        <v>699</v>
      </c>
      <c r="C21" s="399">
        <v>232200</v>
      </c>
      <c r="D21" s="399">
        <v>0</v>
      </c>
      <c r="E21" s="399">
        <v>5653397</v>
      </c>
      <c r="F21" s="399">
        <v>0</v>
      </c>
      <c r="G21" s="399">
        <v>0</v>
      </c>
      <c r="H21" s="399">
        <v>0</v>
      </c>
      <c r="I21" s="399">
        <v>5885597</v>
      </c>
    </row>
    <row r="22" spans="1:9" ht="25.5" x14ac:dyDescent="0.2">
      <c r="A22" s="400" t="s">
        <v>664</v>
      </c>
      <c r="B22" s="401" t="s">
        <v>700</v>
      </c>
      <c r="C22" s="402">
        <v>31890177</v>
      </c>
      <c r="D22" s="402">
        <v>810903735</v>
      </c>
      <c r="E22" s="402">
        <v>199158626</v>
      </c>
      <c r="F22" s="402">
        <v>0</v>
      </c>
      <c r="G22" s="402">
        <v>0</v>
      </c>
      <c r="H22" s="402">
        <v>952640695</v>
      </c>
      <c r="I22" s="402">
        <v>1994593233</v>
      </c>
    </row>
    <row r="23" spans="1:9" x14ac:dyDescent="0.2">
      <c r="A23" s="400" t="s">
        <v>501</v>
      </c>
      <c r="B23" s="401" t="s">
        <v>701</v>
      </c>
      <c r="C23" s="402">
        <v>31890177</v>
      </c>
      <c r="D23" s="402">
        <v>810903735</v>
      </c>
      <c r="E23" s="402">
        <v>199158626</v>
      </c>
      <c r="F23" s="402">
        <v>0</v>
      </c>
      <c r="G23" s="402">
        <v>0</v>
      </c>
      <c r="H23" s="402">
        <v>952640695</v>
      </c>
      <c r="I23" s="402">
        <v>1994593233</v>
      </c>
    </row>
    <row r="24" spans="1:9" x14ac:dyDescent="0.2">
      <c r="A24" s="400" t="s">
        <v>467</v>
      </c>
      <c r="B24" s="401" t="s">
        <v>702</v>
      </c>
      <c r="C24" s="402">
        <v>1116649</v>
      </c>
      <c r="D24" s="402">
        <v>2109236783</v>
      </c>
      <c r="E24" s="402">
        <v>55396913</v>
      </c>
      <c r="F24" s="402">
        <v>0</v>
      </c>
      <c r="G24" s="402">
        <v>148333826</v>
      </c>
      <c r="H24" s="402">
        <v>1364881481</v>
      </c>
      <c r="I24" s="402">
        <v>3678965652</v>
      </c>
    </row>
    <row r="25" spans="1:9" x14ac:dyDescent="0.2">
      <c r="A25" s="737" t="s">
        <v>502</v>
      </c>
      <c r="B25" s="738" t="s">
        <v>703</v>
      </c>
      <c r="C25" s="739">
        <v>27372787</v>
      </c>
      <c r="D25" s="739">
        <v>3618660</v>
      </c>
      <c r="E25" s="739">
        <v>175892103</v>
      </c>
      <c r="F25" s="739">
        <v>0</v>
      </c>
      <c r="G25" s="739">
        <v>0</v>
      </c>
      <c r="H25" s="739">
        <v>49327926</v>
      </c>
      <c r="I25" s="739">
        <v>256211476</v>
      </c>
    </row>
  </sheetData>
  <mergeCells count="1">
    <mergeCell ref="A3:I3"/>
  </mergeCells>
  <pageMargins left="0.75" right="0.75" top="1" bottom="1" header="0.5" footer="0.5"/>
  <pageSetup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opLeftCell="D1" workbookViewId="0">
      <selection activeCell="G3" sqref="G3"/>
    </sheetView>
  </sheetViews>
  <sheetFormatPr defaultColWidth="9.140625" defaultRowHeight="15" x14ac:dyDescent="0.25"/>
  <cols>
    <col min="1" max="1" width="50.140625" style="487" customWidth="1"/>
    <col min="2" max="2" width="12.42578125" style="487" customWidth="1"/>
    <col min="3" max="3" width="14.42578125" style="487" customWidth="1"/>
    <col min="4" max="4" width="13" style="487" customWidth="1"/>
    <col min="5" max="5" width="15.42578125" style="487" customWidth="1"/>
    <col min="6" max="6" width="14.5703125" style="487" customWidth="1"/>
    <col min="7" max="8" width="12.42578125" style="487" customWidth="1"/>
    <col min="9" max="9" width="14.42578125" style="487" customWidth="1"/>
    <col min="10" max="10" width="13.5703125" style="487" customWidth="1"/>
    <col min="11" max="11" width="15.42578125" style="487" customWidth="1"/>
    <col min="12" max="14" width="14.5703125" style="487" customWidth="1"/>
    <col min="15" max="15" width="14" style="487" customWidth="1"/>
    <col min="16" max="16" width="12" style="487" customWidth="1"/>
    <col min="17" max="20" width="13" style="487" customWidth="1"/>
    <col min="21" max="21" width="12.42578125" style="487" customWidth="1"/>
    <col min="22" max="22" width="14.85546875" style="487" customWidth="1"/>
    <col min="23" max="23" width="11.85546875" style="487" customWidth="1"/>
    <col min="24" max="24" width="12.42578125" style="487" bestFit="1" customWidth="1"/>
    <col min="25" max="16384" width="9.140625" style="487"/>
  </cols>
  <sheetData>
    <row r="1" spans="1:24" ht="18.75" x14ac:dyDescent="0.3">
      <c r="A1" s="4" t="s">
        <v>0</v>
      </c>
      <c r="B1" s="486"/>
      <c r="D1" s="359"/>
      <c r="G1" s="81"/>
      <c r="H1" s="486"/>
      <c r="J1" s="359"/>
    </row>
    <row r="2" spans="1:24" ht="18.75" x14ac:dyDescent="0.3">
      <c r="A2" s="4" t="s">
        <v>75</v>
      </c>
      <c r="B2" s="359"/>
      <c r="D2" s="359"/>
      <c r="G2" s="81" t="s">
        <v>1195</v>
      </c>
      <c r="H2" s="359"/>
      <c r="J2" s="359"/>
    </row>
    <row r="3" spans="1:24" ht="23.25" thickBot="1" x14ac:dyDescent="0.4">
      <c r="A3" s="4"/>
      <c r="C3" s="488">
        <v>2020</v>
      </c>
      <c r="G3" s="733" t="s">
        <v>1425</v>
      </c>
      <c r="I3" s="488">
        <v>2021</v>
      </c>
    </row>
    <row r="4" spans="1:24" ht="18.75" x14ac:dyDescent="0.3">
      <c r="A4" s="4"/>
      <c r="B4" s="489" t="s">
        <v>77</v>
      </c>
      <c r="C4" s="490"/>
      <c r="D4" s="490"/>
      <c r="E4" s="6">
        <v>8739937119</v>
      </c>
      <c r="F4" s="490"/>
      <c r="G4" s="489" t="s">
        <v>77</v>
      </c>
      <c r="H4" s="491"/>
      <c r="I4" s="490"/>
      <c r="J4" s="490"/>
      <c r="K4" s="6">
        <v>12982380464</v>
      </c>
      <c r="L4" s="490"/>
      <c r="M4" s="492"/>
    </row>
    <row r="5" spans="1:24" ht="18.75" x14ac:dyDescent="0.3">
      <c r="A5" s="4"/>
      <c r="B5" s="109" t="s">
        <v>1117</v>
      </c>
      <c r="C5" s="493"/>
      <c r="D5" s="494"/>
      <c r="E5" s="110">
        <v>122359120</v>
      </c>
      <c r="F5" s="494"/>
      <c r="G5" s="109" t="s">
        <v>1117</v>
      </c>
      <c r="H5" s="495"/>
      <c r="I5" s="493"/>
      <c r="J5" s="494"/>
      <c r="K5" s="110">
        <v>181753326</v>
      </c>
      <c r="L5" s="494"/>
      <c r="M5" s="494"/>
    </row>
    <row r="6" spans="1:24" ht="19.5" thickBot="1" x14ac:dyDescent="0.35">
      <c r="A6" s="496" t="s">
        <v>324</v>
      </c>
      <c r="B6" s="497"/>
      <c r="C6" s="498"/>
      <c r="D6" s="7"/>
      <c r="E6" s="8"/>
      <c r="F6" s="499"/>
      <c r="G6" s="497"/>
      <c r="H6" s="497"/>
      <c r="I6" s="498"/>
      <c r="J6" s="7"/>
      <c r="K6" s="8"/>
      <c r="L6" s="499"/>
      <c r="M6" s="492"/>
    </row>
    <row r="7" spans="1:24" ht="18.75" x14ac:dyDescent="0.3">
      <c r="A7" s="500"/>
      <c r="B7" s="111" t="s">
        <v>78</v>
      </c>
      <c r="C7" s="112" t="s">
        <v>345</v>
      </c>
      <c r="D7" s="111"/>
      <c r="E7" s="501">
        <f>E5/C8</f>
        <v>20679.249619739734</v>
      </c>
      <c r="F7" s="502"/>
      <c r="G7" s="111" t="s">
        <v>78</v>
      </c>
      <c r="H7" s="111"/>
      <c r="I7" s="112" t="s">
        <v>345</v>
      </c>
      <c r="J7" s="111"/>
      <c r="K7" s="501">
        <f>K5/I8</f>
        <v>30810.870656043397</v>
      </c>
      <c r="L7" s="502"/>
      <c r="M7" s="502"/>
    </row>
    <row r="8" spans="1:24" ht="15.75" x14ac:dyDescent="0.25">
      <c r="A8" s="9"/>
      <c r="B8" s="10"/>
      <c r="C8" s="113">
        <v>5917</v>
      </c>
      <c r="D8" s="11" t="s">
        <v>80</v>
      </c>
      <c r="E8" s="503" t="s">
        <v>81</v>
      </c>
      <c r="F8" s="504" t="s">
        <v>388</v>
      </c>
      <c r="G8" s="10"/>
      <c r="H8" s="505"/>
      <c r="I8" s="113">
        <v>5899</v>
      </c>
      <c r="J8" s="11" t="s">
        <v>80</v>
      </c>
      <c r="K8" s="503" t="s">
        <v>81</v>
      </c>
      <c r="L8" s="504" t="s">
        <v>1118</v>
      </c>
      <c r="M8" s="504"/>
    </row>
    <row r="9" spans="1:24" ht="30.75" thickBot="1" x14ac:dyDescent="0.3">
      <c r="A9" s="506"/>
      <c r="B9" s="507"/>
      <c r="C9" s="508" t="s">
        <v>82</v>
      </c>
      <c r="F9" s="509" t="s">
        <v>312</v>
      </c>
      <c r="G9" s="507"/>
      <c r="H9" s="510"/>
      <c r="I9" s="508" t="s">
        <v>82</v>
      </c>
      <c r="L9" s="511" t="s">
        <v>1119</v>
      </c>
      <c r="M9" s="512" t="s">
        <v>312</v>
      </c>
      <c r="N9" s="513" t="s">
        <v>313</v>
      </c>
      <c r="O9" s="514" t="s">
        <v>79</v>
      </c>
      <c r="P9" s="515" t="s">
        <v>41</v>
      </c>
      <c r="Q9" s="515" t="s">
        <v>40</v>
      </c>
      <c r="R9" s="515" t="s">
        <v>112</v>
      </c>
      <c r="S9" s="515" t="s">
        <v>267</v>
      </c>
      <c r="T9" s="515" t="s">
        <v>268</v>
      </c>
      <c r="U9" s="515" t="s">
        <v>42</v>
      </c>
      <c r="V9" s="515" t="s">
        <v>269</v>
      </c>
      <c r="W9" s="515" t="s">
        <v>270</v>
      </c>
    </row>
    <row r="10" spans="1:24" ht="15.75" thickBot="1" x14ac:dyDescent="0.3">
      <c r="A10" s="12" t="s">
        <v>83</v>
      </c>
      <c r="B10" s="13"/>
      <c r="C10" s="14"/>
      <c r="D10" s="114">
        <f>D11+D21+D30+D47+D51+D54</f>
        <v>424053861</v>
      </c>
      <c r="E10" s="114">
        <f>E11+E21+E30+E47+E51+E54</f>
        <v>-15160557</v>
      </c>
      <c r="F10" s="115">
        <f>F11+F21+F30+F47+F51+F54</f>
        <v>408893304</v>
      </c>
      <c r="G10" s="13"/>
      <c r="H10" s="14"/>
      <c r="I10" s="14"/>
      <c r="J10" s="114">
        <f t="shared" ref="J10:K10" si="0">J11+J21+J30+J35+J47+J51</f>
        <v>455929093</v>
      </c>
      <c r="K10" s="114">
        <f t="shared" si="0"/>
        <v>0</v>
      </c>
      <c r="L10" s="114">
        <f>L11+L21+L30+L35+L47+L51</f>
        <v>455929093</v>
      </c>
      <c r="M10" s="114">
        <f>M11+M21+M30+M35+M47+M51+M55+M56</f>
        <v>497442207</v>
      </c>
      <c r="N10" s="114">
        <f t="shared" ref="N10:O10" si="1">N11+N21+N30+N35+N47+N51+O55+O56</f>
        <v>497442207</v>
      </c>
      <c r="O10" s="114">
        <f t="shared" si="1"/>
        <v>23927300</v>
      </c>
      <c r="P10" s="114">
        <f t="shared" ref="P10:W10" si="2">P11+P21+P30+P35+P47+P51</f>
        <v>31563259</v>
      </c>
      <c r="Q10" s="114">
        <f t="shared" si="2"/>
        <v>126890925</v>
      </c>
      <c r="R10" s="114">
        <f t="shared" si="2"/>
        <v>13263194</v>
      </c>
      <c r="S10" s="114">
        <f t="shared" si="2"/>
        <v>28957572</v>
      </c>
      <c r="T10" s="114">
        <f t="shared" si="2"/>
        <v>2244092</v>
      </c>
      <c r="U10" s="114">
        <f t="shared" si="2"/>
        <v>120378457</v>
      </c>
      <c r="V10" s="114">
        <f t="shared" si="2"/>
        <v>101137039</v>
      </c>
      <c r="W10" s="114">
        <f t="shared" si="2"/>
        <v>21659657</v>
      </c>
      <c r="X10" s="516">
        <f>SUM(O10:W10)</f>
        <v>470021495</v>
      </c>
    </row>
    <row r="11" spans="1:24" ht="15.75" thickBot="1" x14ac:dyDescent="0.3">
      <c r="A11" s="15" t="s">
        <v>84</v>
      </c>
      <c r="B11" s="13"/>
      <c r="C11" s="14"/>
      <c r="D11" s="517">
        <f>SUM(D12:D20)</f>
        <v>150352259</v>
      </c>
      <c r="E11" s="517">
        <f>SUM(E12:E20)</f>
        <v>-15160557</v>
      </c>
      <c r="F11" s="518">
        <f>SUM(F12:F20)</f>
        <v>135191702</v>
      </c>
      <c r="G11" s="519"/>
      <c r="H11" s="520"/>
      <c r="I11" s="520"/>
      <c r="J11" s="517">
        <f>SUM(J12:J20)</f>
        <v>173734496</v>
      </c>
      <c r="K11" s="517">
        <f>SUM(K12:K20)</f>
        <v>0</v>
      </c>
      <c r="L11" s="518">
        <f>SUM(L12:L20)</f>
        <v>173734496</v>
      </c>
      <c r="M11" s="518">
        <f>SUM(M12:M20)</f>
        <v>174381484</v>
      </c>
      <c r="N11" s="521">
        <f t="shared" ref="N11:N51" si="3">SUM(O11:W11)</f>
        <v>174381484</v>
      </c>
      <c r="O11" s="117">
        <f t="shared" ref="O11:W11" si="4">SUM(O12:O20)</f>
        <v>15927300</v>
      </c>
      <c r="P11" s="116">
        <f t="shared" si="4"/>
        <v>31563259</v>
      </c>
      <c r="Q11" s="116">
        <f t="shared" si="4"/>
        <v>126890925</v>
      </c>
      <c r="R11" s="116">
        <f t="shared" si="4"/>
        <v>0</v>
      </c>
      <c r="S11" s="116">
        <f t="shared" si="4"/>
        <v>0</v>
      </c>
      <c r="T11" s="116">
        <f t="shared" si="4"/>
        <v>0</v>
      </c>
      <c r="U11" s="116">
        <f t="shared" si="4"/>
        <v>0</v>
      </c>
      <c r="V11" s="116">
        <f t="shared" si="4"/>
        <v>0</v>
      </c>
      <c r="W11" s="116">
        <f t="shared" si="4"/>
        <v>0</v>
      </c>
    </row>
    <row r="12" spans="1:24" x14ac:dyDescent="0.25">
      <c r="A12" s="118" t="s">
        <v>85</v>
      </c>
      <c r="B12" s="119">
        <v>4580000</v>
      </c>
      <c r="C12" s="120">
        <v>22.17</v>
      </c>
      <c r="D12" s="522">
        <f>B12*C12</f>
        <v>101538600.00000001</v>
      </c>
      <c r="E12" s="91"/>
      <c r="F12" s="523">
        <f t="shared" ref="F12:F18" si="5">D12+E12</f>
        <v>101538600.00000001</v>
      </c>
      <c r="G12" s="119">
        <v>5475000</v>
      </c>
      <c r="H12" s="124">
        <v>5492000</v>
      </c>
      <c r="I12" s="120">
        <v>22.06</v>
      </c>
      <c r="J12" s="524">
        <v>126498145</v>
      </c>
      <c r="K12" s="91"/>
      <c r="L12" s="525">
        <f t="shared" ref="L12:L20" si="6">J12+K12</f>
        <v>126498145</v>
      </c>
      <c r="M12" s="526">
        <v>126890925</v>
      </c>
      <c r="N12" s="521">
        <f t="shared" si="3"/>
        <v>126890925</v>
      </c>
      <c r="O12" s="527"/>
      <c r="P12" s="528"/>
      <c r="Q12" s="528">
        <v>126890925</v>
      </c>
      <c r="R12" s="528"/>
      <c r="S12" s="528"/>
      <c r="T12" s="528"/>
      <c r="U12" s="528"/>
      <c r="V12" s="528"/>
      <c r="W12" s="528"/>
    </row>
    <row r="13" spans="1:24" x14ac:dyDescent="0.25">
      <c r="A13" s="16" t="s">
        <v>86</v>
      </c>
      <c r="B13" s="119">
        <v>25200</v>
      </c>
      <c r="C13" s="122">
        <v>403.9</v>
      </c>
      <c r="D13" s="529">
        <f>B13*C13</f>
        <v>10178280</v>
      </c>
      <c r="E13" s="92"/>
      <c r="F13" s="523">
        <f t="shared" si="5"/>
        <v>10178280</v>
      </c>
      <c r="G13" s="119">
        <v>25200</v>
      </c>
      <c r="H13" s="124"/>
      <c r="I13" s="122">
        <v>403.9</v>
      </c>
      <c r="J13" s="530">
        <f>G13*I13</f>
        <v>10178280</v>
      </c>
      <c r="K13" s="92"/>
      <c r="L13" s="525">
        <f t="shared" si="6"/>
        <v>10178280</v>
      </c>
      <c r="M13" s="526">
        <v>10178280</v>
      </c>
      <c r="N13" s="531">
        <f t="shared" si="3"/>
        <v>10178280</v>
      </c>
      <c r="O13" s="532"/>
      <c r="P13" s="533">
        <f>L13</f>
        <v>10178280</v>
      </c>
      <c r="Q13" s="533"/>
      <c r="R13" s="533"/>
      <c r="S13" s="533"/>
      <c r="T13" s="533"/>
      <c r="U13" s="533"/>
      <c r="V13" s="533"/>
      <c r="W13" s="533"/>
    </row>
    <row r="14" spans="1:24" x14ac:dyDescent="0.25">
      <c r="A14" s="16" t="s">
        <v>87</v>
      </c>
      <c r="B14" s="119">
        <v>320000</v>
      </c>
      <c r="C14" s="122"/>
      <c r="D14" s="534">
        <v>10048000</v>
      </c>
      <c r="E14" s="92"/>
      <c r="F14" s="523">
        <f t="shared" si="5"/>
        <v>10048000</v>
      </c>
      <c r="G14" s="119">
        <v>320000</v>
      </c>
      <c r="H14" s="124"/>
      <c r="I14" s="122"/>
      <c r="J14" s="535">
        <v>10048000</v>
      </c>
      <c r="K14" s="92"/>
      <c r="L14" s="525">
        <f t="shared" si="6"/>
        <v>10048000</v>
      </c>
      <c r="M14" s="526">
        <v>10048000</v>
      </c>
      <c r="N14" s="536">
        <f t="shared" si="3"/>
        <v>10048000</v>
      </c>
      <c r="O14" s="537"/>
      <c r="P14" s="538">
        <f>L14</f>
        <v>10048000</v>
      </c>
      <c r="Q14" s="538"/>
      <c r="R14" s="538"/>
      <c r="S14" s="538"/>
      <c r="T14" s="538"/>
      <c r="U14" s="538"/>
      <c r="V14" s="538"/>
      <c r="W14" s="538"/>
    </row>
    <row r="15" spans="1:24" x14ac:dyDescent="0.25">
      <c r="A15" s="16" t="s">
        <v>88</v>
      </c>
      <c r="B15" s="119">
        <v>69</v>
      </c>
      <c r="C15" s="121">
        <v>53051</v>
      </c>
      <c r="D15" s="539">
        <f t="shared" ref="D15:D18" si="7">B15*C15</f>
        <v>3660519</v>
      </c>
      <c r="E15" s="92"/>
      <c r="F15" s="523">
        <f t="shared" si="5"/>
        <v>3660519</v>
      </c>
      <c r="G15" s="119">
        <v>69</v>
      </c>
      <c r="H15" s="124"/>
      <c r="I15" s="121">
        <v>53051</v>
      </c>
      <c r="J15" s="540">
        <f t="shared" ref="J15:J18" si="8">G15*I15</f>
        <v>3660519</v>
      </c>
      <c r="K15" s="92"/>
      <c r="L15" s="525">
        <f t="shared" si="6"/>
        <v>3660519</v>
      </c>
      <c r="M15" s="526">
        <v>3660519</v>
      </c>
      <c r="N15" s="541">
        <f t="shared" si="3"/>
        <v>3660519</v>
      </c>
      <c r="O15" s="542"/>
      <c r="P15" s="543">
        <f>L15</f>
        <v>3660519</v>
      </c>
      <c r="Q15" s="543"/>
      <c r="R15" s="543"/>
      <c r="S15" s="543"/>
      <c r="T15" s="543"/>
      <c r="U15" s="543"/>
      <c r="V15" s="543"/>
      <c r="W15" s="543"/>
    </row>
    <row r="16" spans="1:24" x14ac:dyDescent="0.25">
      <c r="A16" s="16" t="s">
        <v>89</v>
      </c>
      <c r="B16" s="123">
        <v>227000</v>
      </c>
      <c r="C16" s="120">
        <v>31.78</v>
      </c>
      <c r="D16" s="544">
        <f t="shared" si="7"/>
        <v>7214060</v>
      </c>
      <c r="E16" s="92"/>
      <c r="F16" s="523">
        <f t="shared" si="5"/>
        <v>7214060</v>
      </c>
      <c r="G16" s="123">
        <v>227000</v>
      </c>
      <c r="H16" s="121"/>
      <c r="I16" s="545">
        <v>31.776</v>
      </c>
      <c r="J16" s="546">
        <f t="shared" si="8"/>
        <v>7213152</v>
      </c>
      <c r="K16" s="92"/>
      <c r="L16" s="525">
        <f t="shared" si="6"/>
        <v>7213152</v>
      </c>
      <c r="M16" s="547">
        <v>7467360</v>
      </c>
      <c r="N16" s="548">
        <f t="shared" si="3"/>
        <v>7467360</v>
      </c>
      <c r="O16" s="549"/>
      <c r="P16" s="550">
        <v>7467360</v>
      </c>
      <c r="Q16" s="550"/>
      <c r="R16" s="550"/>
      <c r="S16" s="550"/>
      <c r="T16" s="550"/>
      <c r="U16" s="550"/>
      <c r="V16" s="550"/>
      <c r="W16" s="550"/>
    </row>
    <row r="17" spans="1:24" x14ac:dyDescent="0.25">
      <c r="A17" s="17" t="s">
        <v>90</v>
      </c>
      <c r="B17" s="119">
        <v>2700</v>
      </c>
      <c r="C17" s="124">
        <v>5917</v>
      </c>
      <c r="D17" s="544">
        <f t="shared" si="7"/>
        <v>15975900</v>
      </c>
      <c r="E17" s="92">
        <v>-15160557</v>
      </c>
      <c r="F17" s="523">
        <f t="shared" si="5"/>
        <v>815343</v>
      </c>
      <c r="G17" s="119">
        <v>2700</v>
      </c>
      <c r="H17" s="124"/>
      <c r="I17" s="124">
        <v>5899</v>
      </c>
      <c r="J17" s="546">
        <f t="shared" si="8"/>
        <v>15927300</v>
      </c>
      <c r="K17" s="92"/>
      <c r="L17" s="525">
        <f t="shared" si="6"/>
        <v>15927300</v>
      </c>
      <c r="M17" s="526">
        <v>15927300</v>
      </c>
      <c r="N17" s="548">
        <f t="shared" si="3"/>
        <v>15927300</v>
      </c>
      <c r="O17" s="549">
        <v>15927300</v>
      </c>
      <c r="P17" s="550"/>
      <c r="Q17" s="550"/>
      <c r="R17" s="550"/>
      <c r="S17" s="550"/>
      <c r="T17" s="550"/>
      <c r="U17" s="550"/>
      <c r="V17" s="550"/>
      <c r="W17" s="550"/>
    </row>
    <row r="18" spans="1:24" x14ac:dyDescent="0.25">
      <c r="A18" s="125" t="s">
        <v>91</v>
      </c>
      <c r="B18" s="126">
        <v>2550</v>
      </c>
      <c r="C18" s="127">
        <v>78</v>
      </c>
      <c r="D18" s="544">
        <f t="shared" si="7"/>
        <v>198900</v>
      </c>
      <c r="E18" s="92"/>
      <c r="F18" s="523">
        <f t="shared" si="5"/>
        <v>198900</v>
      </c>
      <c r="G18" s="126">
        <v>2550</v>
      </c>
      <c r="H18" s="551"/>
      <c r="I18" s="127">
        <v>82</v>
      </c>
      <c r="J18" s="546">
        <f t="shared" si="8"/>
        <v>209100</v>
      </c>
      <c r="K18" s="92"/>
      <c r="L18" s="525">
        <f t="shared" si="6"/>
        <v>209100</v>
      </c>
      <c r="M18" s="526">
        <v>209100</v>
      </c>
      <c r="N18" s="548">
        <f t="shared" si="3"/>
        <v>209100</v>
      </c>
      <c r="O18" s="549"/>
      <c r="P18" s="550">
        <f>L18</f>
        <v>209100</v>
      </c>
      <c r="Q18" s="550"/>
      <c r="R18" s="550"/>
      <c r="S18" s="550"/>
      <c r="T18" s="550"/>
      <c r="U18" s="550"/>
      <c r="V18" s="550"/>
      <c r="W18" s="550"/>
    </row>
    <row r="19" spans="1:24" x14ac:dyDescent="0.25">
      <c r="A19" s="125" t="s">
        <v>325</v>
      </c>
      <c r="B19" s="126"/>
      <c r="C19" s="127"/>
      <c r="D19" s="552"/>
      <c r="E19" s="92"/>
      <c r="F19" s="523"/>
      <c r="G19" s="126"/>
      <c r="H19" s="551"/>
      <c r="I19" s="127"/>
      <c r="J19" s="173"/>
      <c r="K19" s="92"/>
      <c r="L19" s="525"/>
      <c r="M19" s="526"/>
      <c r="N19" s="548"/>
      <c r="O19" s="549"/>
      <c r="P19" s="550"/>
      <c r="Q19" s="550"/>
      <c r="R19" s="550"/>
      <c r="S19" s="550"/>
      <c r="T19" s="550"/>
      <c r="U19" s="550"/>
      <c r="V19" s="550"/>
      <c r="W19" s="550"/>
    </row>
    <row r="20" spans="1:24" ht="15.75" thickBot="1" x14ac:dyDescent="0.3">
      <c r="A20" s="93" t="s">
        <v>271</v>
      </c>
      <c r="B20" s="126"/>
      <c r="C20" s="127"/>
      <c r="D20" s="553">
        <v>1538000</v>
      </c>
      <c r="E20" s="91"/>
      <c r="F20" s="523">
        <f t="shared" ref="F20" si="9">D20+E20</f>
        <v>1538000</v>
      </c>
      <c r="G20" s="126"/>
      <c r="H20" s="551"/>
      <c r="I20" s="127"/>
      <c r="J20" s="554"/>
      <c r="K20" s="91"/>
      <c r="L20" s="525">
        <f t="shared" si="6"/>
        <v>0</v>
      </c>
      <c r="M20" s="526"/>
      <c r="N20" s="548">
        <f t="shared" si="3"/>
        <v>0</v>
      </c>
      <c r="O20" s="549">
        <f>L20</f>
        <v>0</v>
      </c>
      <c r="P20" s="550"/>
      <c r="Q20" s="550"/>
      <c r="R20" s="550"/>
      <c r="S20" s="550"/>
      <c r="T20" s="550"/>
      <c r="U20" s="550"/>
      <c r="V20" s="550"/>
      <c r="W20" s="550"/>
    </row>
    <row r="21" spans="1:24" ht="15.75" thickBot="1" x14ac:dyDescent="0.3">
      <c r="A21" s="15" t="s">
        <v>92</v>
      </c>
      <c r="B21" s="128"/>
      <c r="C21" s="129"/>
      <c r="D21" s="555">
        <f>SUM(D22:D29)</f>
        <v>146232880</v>
      </c>
      <c r="E21" s="555">
        <f>SUM(E22:E29)</f>
        <v>0</v>
      </c>
      <c r="F21" s="518">
        <f>SUM(F22:F29)</f>
        <v>146232880</v>
      </c>
      <c r="G21" s="556"/>
      <c r="H21" s="557"/>
      <c r="I21" s="557"/>
      <c r="J21" s="555">
        <f>SUM(J22:J29)</f>
        <v>160261530</v>
      </c>
      <c r="K21" s="555">
        <f>SUM(K22:K29)</f>
        <v>0</v>
      </c>
      <c r="L21" s="518">
        <f>SUM(L22:L29)</f>
        <v>160261530</v>
      </c>
      <c r="M21" s="518">
        <f>SUM(M22:M29)</f>
        <v>164485630</v>
      </c>
      <c r="N21" s="548">
        <f t="shared" si="3"/>
        <v>164485630</v>
      </c>
      <c r="O21" s="130">
        <f t="shared" ref="O21:W21" si="10">SUM(O22:O29)</f>
        <v>0</v>
      </c>
      <c r="P21" s="94">
        <f t="shared" si="10"/>
        <v>0</v>
      </c>
      <c r="Q21" s="94">
        <f t="shared" si="10"/>
        <v>0</v>
      </c>
      <c r="R21" s="94">
        <f t="shared" si="10"/>
        <v>0</v>
      </c>
      <c r="S21" s="94">
        <f t="shared" si="10"/>
        <v>0</v>
      </c>
      <c r="T21" s="94">
        <f t="shared" si="10"/>
        <v>0</v>
      </c>
      <c r="U21" s="94">
        <f t="shared" si="10"/>
        <v>88238060</v>
      </c>
      <c r="V21" s="94">
        <f t="shared" si="10"/>
        <v>59180270</v>
      </c>
      <c r="W21" s="94">
        <f t="shared" si="10"/>
        <v>17067300</v>
      </c>
    </row>
    <row r="22" spans="1:24" x14ac:dyDescent="0.25">
      <c r="A22" s="131" t="s">
        <v>326</v>
      </c>
      <c r="B22" s="132">
        <v>4371500</v>
      </c>
      <c r="C22" s="133">
        <v>20.2</v>
      </c>
      <c r="D22" s="558">
        <f>B22*C22</f>
        <v>88304300</v>
      </c>
      <c r="F22" s="523">
        <f t="shared" ref="F22:F29" si="11">D22+E22</f>
        <v>88304300</v>
      </c>
      <c r="G22" s="132">
        <v>4861500</v>
      </c>
      <c r="H22" s="559"/>
      <c r="I22" s="133">
        <v>19.7</v>
      </c>
      <c r="J22" s="560">
        <f>G22*I22</f>
        <v>95771550</v>
      </c>
      <c r="L22" s="525">
        <f t="shared" ref="L22:L29" si="12">J22+K22</f>
        <v>95771550</v>
      </c>
      <c r="M22" s="526">
        <v>94799250</v>
      </c>
      <c r="N22" s="548">
        <f t="shared" si="3"/>
        <v>94799250</v>
      </c>
      <c r="O22" s="549"/>
      <c r="P22" s="550"/>
      <c r="Q22" s="550"/>
      <c r="R22" s="550"/>
      <c r="S22" s="550"/>
      <c r="T22" s="550"/>
      <c r="U22" s="550">
        <v>47642700</v>
      </c>
      <c r="V22" s="550">
        <f>$G$22*7.5</f>
        <v>36461250</v>
      </c>
      <c r="W22" s="550">
        <f>$G$22*2.2</f>
        <v>10695300</v>
      </c>
      <c r="X22" s="561"/>
    </row>
    <row r="23" spans="1:24" x14ac:dyDescent="0.25">
      <c r="A23" s="134" t="s">
        <v>327</v>
      </c>
      <c r="B23" s="135">
        <v>2400000</v>
      </c>
      <c r="C23" s="133">
        <v>14</v>
      </c>
      <c r="D23" s="562">
        <f>B23*C23</f>
        <v>33600000</v>
      </c>
      <c r="F23" s="523">
        <f t="shared" si="11"/>
        <v>33600000</v>
      </c>
      <c r="G23" s="135">
        <v>2919000</v>
      </c>
      <c r="H23" s="121">
        <v>3318000</v>
      </c>
      <c r="I23" s="133">
        <v>14</v>
      </c>
      <c r="J23" s="563">
        <f>G23*I23</f>
        <v>40866000</v>
      </c>
      <c r="L23" s="525">
        <f t="shared" si="12"/>
        <v>40866000</v>
      </c>
      <c r="M23" s="547">
        <v>46452000</v>
      </c>
      <c r="N23" s="548">
        <f t="shared" si="3"/>
        <v>46452000</v>
      </c>
      <c r="O23" s="549"/>
      <c r="P23" s="550"/>
      <c r="Q23" s="550"/>
      <c r="R23" s="550"/>
      <c r="S23" s="550"/>
      <c r="T23" s="550"/>
      <c r="U23" s="550">
        <v>28771000</v>
      </c>
      <c r="V23" s="550">
        <v>14176000</v>
      </c>
      <c r="W23" s="550">
        <v>3505000</v>
      </c>
    </row>
    <row r="24" spans="1:24" x14ac:dyDescent="0.25">
      <c r="A24" s="131" t="s">
        <v>93</v>
      </c>
      <c r="B24" s="136">
        <v>4371500</v>
      </c>
      <c r="C24" s="133"/>
      <c r="D24" s="562">
        <f>B24*C24*4/12</f>
        <v>0</v>
      </c>
      <c r="F24" s="523">
        <f t="shared" si="11"/>
        <v>0</v>
      </c>
      <c r="G24" s="136"/>
      <c r="H24" s="559"/>
      <c r="I24" s="133"/>
      <c r="J24" s="563">
        <f>G24*I24*4/12</f>
        <v>0</v>
      </c>
      <c r="L24" s="525">
        <f t="shared" si="12"/>
        <v>0</v>
      </c>
      <c r="M24" s="526"/>
      <c r="N24" s="548">
        <f t="shared" si="3"/>
        <v>0</v>
      </c>
      <c r="O24" s="549"/>
      <c r="P24" s="550"/>
      <c r="Q24" s="550"/>
      <c r="R24" s="550"/>
      <c r="S24" s="550"/>
      <c r="T24" s="550"/>
      <c r="U24" s="550"/>
      <c r="V24" s="550"/>
      <c r="W24" s="550"/>
    </row>
    <row r="25" spans="1:24" x14ac:dyDescent="0.25">
      <c r="A25" s="134" t="s">
        <v>94</v>
      </c>
      <c r="B25" s="135">
        <v>2205000</v>
      </c>
      <c r="C25" s="133"/>
      <c r="D25" s="564">
        <f>B25*C25/12*4</f>
        <v>0</v>
      </c>
      <c r="F25" s="523">
        <f t="shared" si="11"/>
        <v>0</v>
      </c>
      <c r="G25" s="135"/>
      <c r="H25" s="121"/>
      <c r="I25" s="133"/>
      <c r="J25" s="563">
        <f>G25*I25/12*4</f>
        <v>0</v>
      </c>
      <c r="L25" s="525">
        <f t="shared" si="12"/>
        <v>0</v>
      </c>
      <c r="M25" s="526"/>
      <c r="N25" s="548">
        <f t="shared" si="3"/>
        <v>0</v>
      </c>
      <c r="O25" s="549"/>
      <c r="P25" s="550"/>
      <c r="Q25" s="550"/>
      <c r="R25" s="550"/>
      <c r="S25" s="550"/>
      <c r="T25" s="550"/>
      <c r="U25" s="550"/>
      <c r="V25" s="550"/>
      <c r="W25" s="550"/>
    </row>
    <row r="26" spans="1:24" x14ac:dyDescent="0.25">
      <c r="A26" s="134" t="s">
        <v>95</v>
      </c>
      <c r="B26" s="136">
        <v>97400</v>
      </c>
      <c r="C26" s="133">
        <v>217</v>
      </c>
      <c r="D26" s="562">
        <f>B26*C26</f>
        <v>21135800</v>
      </c>
      <c r="F26" s="523">
        <f t="shared" si="11"/>
        <v>21135800</v>
      </c>
      <c r="G26" s="136">
        <v>97400</v>
      </c>
      <c r="H26" s="559"/>
      <c r="I26" s="133">
        <v>212.7</v>
      </c>
      <c r="J26" s="563">
        <f>G26*I26</f>
        <v>20716980</v>
      </c>
      <c r="L26" s="525">
        <f t="shared" si="12"/>
        <v>20716980</v>
      </c>
      <c r="M26" s="526">
        <v>20327380</v>
      </c>
      <c r="N26" s="548">
        <f t="shared" si="3"/>
        <v>20327380</v>
      </c>
      <c r="O26" s="549"/>
      <c r="P26" s="550"/>
      <c r="Q26" s="550"/>
      <c r="R26" s="550"/>
      <c r="S26" s="550"/>
      <c r="T26" s="550"/>
      <c r="U26" s="550">
        <v>11824360</v>
      </c>
      <c r="V26" s="550">
        <v>6068020</v>
      </c>
      <c r="W26" s="550">
        <v>2435000</v>
      </c>
    </row>
    <row r="27" spans="1:24" x14ac:dyDescent="0.25">
      <c r="A27" s="134" t="s">
        <v>96</v>
      </c>
      <c r="B27" s="136">
        <v>97400</v>
      </c>
      <c r="C27" s="133"/>
      <c r="D27" s="565"/>
      <c r="F27" s="523">
        <f t="shared" si="11"/>
        <v>0</v>
      </c>
      <c r="G27" s="136">
        <v>97400</v>
      </c>
      <c r="H27" s="559"/>
      <c r="I27" s="133"/>
      <c r="J27" s="566"/>
      <c r="L27" s="525">
        <f t="shared" si="12"/>
        <v>0</v>
      </c>
      <c r="M27" s="526"/>
      <c r="N27" s="548">
        <f t="shared" si="3"/>
        <v>0</v>
      </c>
      <c r="O27" s="549"/>
      <c r="P27" s="550"/>
      <c r="Q27" s="550"/>
      <c r="R27" s="550"/>
      <c r="S27" s="550"/>
      <c r="T27" s="550"/>
      <c r="U27" s="550"/>
      <c r="V27" s="550"/>
      <c r="W27" s="550"/>
    </row>
    <row r="28" spans="1:24" x14ac:dyDescent="0.25">
      <c r="A28" s="134" t="s">
        <v>314</v>
      </c>
      <c r="B28" s="135">
        <v>396700</v>
      </c>
      <c r="C28" s="133">
        <v>4.4000000000000004</v>
      </c>
      <c r="D28" s="567">
        <f>B28*C28</f>
        <v>1745480.0000000002</v>
      </c>
      <c r="F28" s="523">
        <f t="shared" si="11"/>
        <v>1745480.0000000002</v>
      </c>
      <c r="G28" s="135">
        <v>432000</v>
      </c>
      <c r="H28" s="121"/>
      <c r="I28" s="133">
        <v>3</v>
      </c>
      <c r="J28" s="568">
        <f>G28*I28</f>
        <v>1296000</v>
      </c>
      <c r="L28" s="525">
        <f t="shared" si="12"/>
        <v>1296000</v>
      </c>
      <c r="M28" s="526">
        <v>1296000</v>
      </c>
      <c r="N28" s="548">
        <f t="shared" si="3"/>
        <v>1296000</v>
      </c>
      <c r="O28" s="549"/>
      <c r="P28" s="550"/>
      <c r="Q28" s="550"/>
      <c r="R28" s="550"/>
      <c r="S28" s="550"/>
      <c r="T28" s="550"/>
      <c r="U28" s="550"/>
      <c r="V28" s="550">
        <v>864000</v>
      </c>
      <c r="W28" s="550">
        <v>432000</v>
      </c>
    </row>
    <row r="29" spans="1:24" ht="15.75" thickBot="1" x14ac:dyDescent="0.3">
      <c r="A29" s="134" t="s">
        <v>97</v>
      </c>
      <c r="B29" s="135">
        <v>1447300</v>
      </c>
      <c r="C29" s="133">
        <v>1</v>
      </c>
      <c r="D29" s="567">
        <f>B29*C29</f>
        <v>1447300</v>
      </c>
      <c r="F29" s="523">
        <f t="shared" si="11"/>
        <v>1447300</v>
      </c>
      <c r="G29" s="135">
        <v>1611000</v>
      </c>
      <c r="H29" s="121"/>
      <c r="I29" s="133">
        <v>1</v>
      </c>
      <c r="J29" s="568">
        <f>G29*I29</f>
        <v>1611000</v>
      </c>
      <c r="L29" s="525">
        <f t="shared" si="12"/>
        <v>1611000</v>
      </c>
      <c r="M29" s="526">
        <v>1611000</v>
      </c>
      <c r="N29" s="548">
        <f t="shared" si="3"/>
        <v>1611000</v>
      </c>
      <c r="O29" s="549"/>
      <c r="P29" s="550"/>
      <c r="Q29" s="550"/>
      <c r="R29" s="550"/>
      <c r="S29" s="550"/>
      <c r="T29" s="550"/>
      <c r="U29" s="550"/>
      <c r="V29" s="550">
        <v>1611000</v>
      </c>
      <c r="W29" s="550"/>
    </row>
    <row r="30" spans="1:24" ht="15.75" thickBot="1" x14ac:dyDescent="0.3">
      <c r="A30" s="15" t="s">
        <v>1120</v>
      </c>
      <c r="B30" s="137"/>
      <c r="C30" s="138"/>
      <c r="D30" s="569">
        <f>SUM(D32:D46)</f>
        <v>120066555</v>
      </c>
      <c r="E30" s="569">
        <f>SUM(E32:E46)</f>
        <v>0</v>
      </c>
      <c r="F30" s="570">
        <f>SUM(F32:F46)</f>
        <v>120066555</v>
      </c>
      <c r="G30" s="571"/>
      <c r="H30" s="572"/>
      <c r="I30" s="572"/>
      <c r="J30" s="569">
        <f>SUM(J31:J34)</f>
        <v>63456296</v>
      </c>
      <c r="K30" s="569">
        <f t="shared" ref="K30:W30" si="13">SUM(K31:K34)</f>
        <v>0</v>
      </c>
      <c r="L30" s="569">
        <f t="shared" si="13"/>
        <v>63456296</v>
      </c>
      <c r="M30" s="569">
        <f t="shared" si="13"/>
        <v>64382523</v>
      </c>
      <c r="N30" s="569">
        <f t="shared" si="13"/>
        <v>64382523</v>
      </c>
      <c r="O30" s="569">
        <f t="shared" si="13"/>
        <v>0</v>
      </c>
      <c r="P30" s="569">
        <f t="shared" si="13"/>
        <v>0</v>
      </c>
      <c r="Q30" s="569">
        <f t="shared" si="13"/>
        <v>0</v>
      </c>
      <c r="R30" s="569">
        <f t="shared" si="13"/>
        <v>0</v>
      </c>
      <c r="S30" s="569">
        <f t="shared" si="13"/>
        <v>0</v>
      </c>
      <c r="T30" s="569">
        <f t="shared" si="13"/>
        <v>0</v>
      </c>
      <c r="U30" s="569">
        <f t="shared" si="13"/>
        <v>32140397</v>
      </c>
      <c r="V30" s="569">
        <f t="shared" si="13"/>
        <v>27649769</v>
      </c>
      <c r="W30" s="569">
        <f t="shared" si="13"/>
        <v>4592357</v>
      </c>
    </row>
    <row r="31" spans="1:24" x14ac:dyDescent="0.25">
      <c r="A31" s="139"/>
      <c r="B31" s="140"/>
      <c r="C31" s="124"/>
      <c r="D31" s="18"/>
      <c r="F31" s="573"/>
      <c r="G31" s="140"/>
      <c r="H31" s="124"/>
      <c r="I31" s="124"/>
      <c r="J31" s="174"/>
      <c r="L31" s="574"/>
      <c r="M31" s="575"/>
      <c r="N31" s="548">
        <f t="shared" si="3"/>
        <v>0</v>
      </c>
      <c r="O31" s="549"/>
      <c r="P31" s="550"/>
      <c r="Q31" s="550"/>
      <c r="R31" s="550"/>
      <c r="S31" s="550"/>
      <c r="T31" s="550"/>
      <c r="U31" s="550"/>
      <c r="V31" s="550"/>
      <c r="W31" s="550"/>
    </row>
    <row r="32" spans="1:24" x14ac:dyDescent="0.25">
      <c r="A32" s="141" t="s">
        <v>98</v>
      </c>
      <c r="B32" s="142">
        <v>2200000</v>
      </c>
      <c r="C32" s="143">
        <v>11.48</v>
      </c>
      <c r="D32" s="564">
        <f>B32*C32</f>
        <v>25256000</v>
      </c>
      <c r="F32" s="523">
        <f t="shared" ref="F32:F46" si="14">D32+E32</f>
        <v>25256000</v>
      </c>
      <c r="G32" s="142">
        <v>2376000</v>
      </c>
      <c r="H32" s="124">
        <v>2430000</v>
      </c>
      <c r="I32" s="143">
        <v>11.16</v>
      </c>
      <c r="J32" s="563">
        <f>G32*I32</f>
        <v>26516160</v>
      </c>
      <c r="L32" s="525">
        <f t="shared" ref="L32:L46" si="15">J32+K32</f>
        <v>26516160</v>
      </c>
      <c r="M32" s="547">
        <v>25806600</v>
      </c>
      <c r="N32" s="576">
        <f t="shared" si="3"/>
        <v>25806600</v>
      </c>
      <c r="O32" s="549"/>
      <c r="P32" s="550"/>
      <c r="Q32" s="550"/>
      <c r="R32" s="550"/>
      <c r="S32" s="550"/>
      <c r="T32" s="550"/>
      <c r="U32" s="550">
        <v>12817780</v>
      </c>
      <c r="V32" s="550">
        <v>11030049</v>
      </c>
      <c r="W32" s="550">
        <v>1958771</v>
      </c>
    </row>
    <row r="33" spans="1:23" x14ac:dyDescent="0.25">
      <c r="A33" s="141" t="s">
        <v>99</v>
      </c>
      <c r="B33" s="142"/>
      <c r="C33" s="144"/>
      <c r="D33" s="577">
        <v>37150119</v>
      </c>
      <c r="F33" s="523">
        <f t="shared" si="14"/>
        <v>37150119</v>
      </c>
      <c r="G33" s="142"/>
      <c r="H33" s="124"/>
      <c r="I33" s="144"/>
      <c r="J33" s="578">
        <v>35769470</v>
      </c>
      <c r="L33" s="525">
        <f t="shared" si="15"/>
        <v>35769470</v>
      </c>
      <c r="M33" s="526">
        <v>37589196</v>
      </c>
      <c r="N33" s="576">
        <f t="shared" si="3"/>
        <v>37589196</v>
      </c>
      <c r="O33" s="549"/>
      <c r="P33" s="550"/>
      <c r="Q33" s="550"/>
      <c r="R33" s="550"/>
      <c r="S33" s="550"/>
      <c r="T33" s="550"/>
      <c r="U33" s="550">
        <v>18578977</v>
      </c>
      <c r="V33" s="550">
        <v>16376633</v>
      </c>
      <c r="W33" s="550">
        <v>2633586</v>
      </c>
    </row>
    <row r="34" spans="1:23" ht="15.75" thickBot="1" x14ac:dyDescent="0.3">
      <c r="A34" s="134" t="s">
        <v>100</v>
      </c>
      <c r="B34" s="148">
        <v>542</v>
      </c>
      <c r="C34" s="145">
        <v>2990</v>
      </c>
      <c r="D34" s="579">
        <f>B34*C34</f>
        <v>1620580</v>
      </c>
      <c r="F34" s="523">
        <f t="shared" si="14"/>
        <v>1620580</v>
      </c>
      <c r="G34" s="148">
        <v>399</v>
      </c>
      <c r="H34" s="580"/>
      <c r="I34" s="145">
        <v>2934</v>
      </c>
      <c r="J34" s="566">
        <f>G34*I34</f>
        <v>1170666</v>
      </c>
      <c r="L34" s="525">
        <f t="shared" si="15"/>
        <v>1170666</v>
      </c>
      <c r="M34" s="526">
        <v>986727</v>
      </c>
      <c r="N34" s="576">
        <f t="shared" si="3"/>
        <v>986727</v>
      </c>
      <c r="O34" s="581"/>
      <c r="P34" s="582"/>
      <c r="Q34" s="582"/>
      <c r="R34" s="582"/>
      <c r="S34" s="582"/>
      <c r="T34" s="582"/>
      <c r="U34" s="582">
        <v>743640</v>
      </c>
      <c r="V34" s="582">
        <v>243087</v>
      </c>
      <c r="W34" s="582"/>
    </row>
    <row r="35" spans="1:23" ht="15.75" thickBot="1" x14ac:dyDescent="0.3">
      <c r="A35" s="583" t="s">
        <v>1121</v>
      </c>
      <c r="B35" s="584"/>
      <c r="C35" s="585"/>
      <c r="D35" s="586"/>
      <c r="E35" s="587"/>
      <c r="F35" s="588"/>
      <c r="G35" s="589"/>
      <c r="H35" s="590"/>
      <c r="I35" s="572"/>
      <c r="J35" s="591">
        <f>SUM(J36:J46)</f>
        <v>45675941</v>
      </c>
      <c r="K35" s="591">
        <f t="shared" ref="K35:W35" si="16">SUM(K36:K46)</f>
        <v>0</v>
      </c>
      <c r="L35" s="591">
        <f t="shared" si="16"/>
        <v>45675941</v>
      </c>
      <c r="M35" s="591">
        <f t="shared" si="16"/>
        <v>53508664</v>
      </c>
      <c r="N35" s="591">
        <f t="shared" si="16"/>
        <v>53508664</v>
      </c>
      <c r="O35" s="591">
        <f t="shared" si="16"/>
        <v>8000000</v>
      </c>
      <c r="P35" s="591">
        <f t="shared" si="16"/>
        <v>0</v>
      </c>
      <c r="Q35" s="591">
        <f t="shared" si="16"/>
        <v>0</v>
      </c>
      <c r="R35" s="591">
        <f t="shared" si="16"/>
        <v>0</v>
      </c>
      <c r="S35" s="591">
        <f t="shared" si="16"/>
        <v>28957572</v>
      </c>
      <c r="T35" s="591">
        <f t="shared" si="16"/>
        <v>2244092</v>
      </c>
      <c r="U35" s="591">
        <f t="shared" si="16"/>
        <v>0</v>
      </c>
      <c r="V35" s="591">
        <f t="shared" si="16"/>
        <v>14307000</v>
      </c>
      <c r="W35" s="591">
        <f t="shared" si="16"/>
        <v>0</v>
      </c>
    </row>
    <row r="36" spans="1:23" x14ac:dyDescent="0.25">
      <c r="A36" s="592" t="s">
        <v>1122</v>
      </c>
      <c r="B36" s="140"/>
      <c r="C36" s="145"/>
      <c r="D36" s="593">
        <v>34834144</v>
      </c>
      <c r="E36" s="594"/>
      <c r="F36" s="523">
        <f t="shared" si="14"/>
        <v>34834144</v>
      </c>
      <c r="G36" s="140"/>
      <c r="H36" s="580"/>
      <c r="I36" s="145"/>
      <c r="J36" s="595">
        <v>20479617</v>
      </c>
      <c r="K36" s="175"/>
      <c r="L36" s="525">
        <f t="shared" si="15"/>
        <v>20479617</v>
      </c>
      <c r="M36" s="526">
        <v>20479617</v>
      </c>
      <c r="N36" s="596">
        <f t="shared" si="3"/>
        <v>20479617</v>
      </c>
      <c r="O36" s="597">
        <v>8000000</v>
      </c>
      <c r="P36" s="598"/>
      <c r="Q36" s="598"/>
      <c r="R36" s="598"/>
      <c r="S36" s="598">
        <v>12479617</v>
      </c>
      <c r="T36" s="598"/>
      <c r="U36" s="598"/>
      <c r="V36" s="598"/>
      <c r="W36" s="598"/>
    </row>
    <row r="37" spans="1:23" x14ac:dyDescent="0.25">
      <c r="A37" s="146" t="s">
        <v>1123</v>
      </c>
      <c r="B37" s="142"/>
      <c r="C37" s="145"/>
      <c r="D37" s="599"/>
      <c r="E37" s="594"/>
      <c r="F37" s="523"/>
      <c r="G37" s="142">
        <v>5100000</v>
      </c>
      <c r="H37" s="580"/>
      <c r="I37" s="145">
        <v>1</v>
      </c>
      <c r="J37" s="600">
        <f>G37*I37</f>
        <v>5100000</v>
      </c>
      <c r="K37" s="175"/>
      <c r="L37" s="525">
        <f t="shared" si="15"/>
        <v>5100000</v>
      </c>
      <c r="M37" s="526">
        <v>5100000</v>
      </c>
      <c r="N37" s="596">
        <f t="shared" si="3"/>
        <v>5100000</v>
      </c>
      <c r="O37" s="601"/>
      <c r="P37" s="602"/>
      <c r="Q37" s="602"/>
      <c r="R37" s="602"/>
      <c r="S37" s="602"/>
      <c r="T37" s="602"/>
      <c r="U37" s="602"/>
      <c r="V37" s="602">
        <v>5100000</v>
      </c>
      <c r="W37" s="602"/>
    </row>
    <row r="38" spans="1:23" x14ac:dyDescent="0.25">
      <c r="A38" s="141" t="s">
        <v>1124</v>
      </c>
      <c r="B38" s="142">
        <v>2993000</v>
      </c>
      <c r="C38" s="144">
        <v>3</v>
      </c>
      <c r="D38" s="603">
        <f>B38*C38</f>
        <v>8979000</v>
      </c>
      <c r="F38" s="523">
        <f t="shared" si="14"/>
        <v>8979000</v>
      </c>
      <c r="G38" s="142">
        <v>4260000</v>
      </c>
      <c r="H38" s="124"/>
      <c r="I38" s="144">
        <v>2</v>
      </c>
      <c r="J38" s="600">
        <f>G38*I38</f>
        <v>8520000</v>
      </c>
      <c r="L38" s="525">
        <f t="shared" si="15"/>
        <v>8520000</v>
      </c>
      <c r="M38" s="526">
        <v>8520000</v>
      </c>
      <c r="N38" s="596">
        <f t="shared" si="3"/>
        <v>8520000</v>
      </c>
      <c r="O38" s="601"/>
      <c r="P38" s="602"/>
      <c r="Q38" s="602"/>
      <c r="R38" s="602"/>
      <c r="S38" s="602"/>
      <c r="T38" s="602"/>
      <c r="U38" s="602"/>
      <c r="V38" s="602">
        <v>8520000</v>
      </c>
      <c r="W38" s="602"/>
    </row>
    <row r="39" spans="1:23" x14ac:dyDescent="0.25">
      <c r="A39" s="141" t="s">
        <v>272</v>
      </c>
      <c r="B39" s="142"/>
      <c r="C39" s="144"/>
      <c r="D39" s="604">
        <v>1916000</v>
      </c>
      <c r="F39" s="523">
        <f t="shared" si="14"/>
        <v>1916000</v>
      </c>
      <c r="G39" s="142"/>
      <c r="H39" s="124"/>
      <c r="I39" s="144"/>
      <c r="J39" s="563"/>
      <c r="L39" s="525">
        <f t="shared" si="15"/>
        <v>0</v>
      </c>
      <c r="M39" s="526">
        <v>687000</v>
      </c>
      <c r="N39" s="596">
        <f t="shared" si="3"/>
        <v>687000</v>
      </c>
      <c r="O39" s="527"/>
      <c r="P39" s="528"/>
      <c r="Q39" s="528"/>
      <c r="R39" s="528"/>
      <c r="S39" s="528"/>
      <c r="T39" s="528"/>
      <c r="U39" s="528"/>
      <c r="V39" s="528">
        <v>687000</v>
      </c>
      <c r="W39" s="528"/>
    </row>
    <row r="40" spans="1:23" x14ac:dyDescent="0.25">
      <c r="A40" s="141" t="s">
        <v>315</v>
      </c>
      <c r="B40" s="142">
        <v>3400000</v>
      </c>
      <c r="C40" s="133">
        <v>1.3</v>
      </c>
      <c r="D40" s="605">
        <v>4420000</v>
      </c>
      <c r="F40" s="523">
        <f t="shared" si="14"/>
        <v>4420000</v>
      </c>
      <c r="G40" s="142">
        <v>4100000</v>
      </c>
      <c r="H40" s="124">
        <v>4256200</v>
      </c>
      <c r="I40" s="133">
        <v>1.3</v>
      </c>
      <c r="J40" s="606">
        <f>G40*I40</f>
        <v>5330000</v>
      </c>
      <c r="L40" s="525">
        <f t="shared" si="15"/>
        <v>5330000</v>
      </c>
      <c r="M40" s="547">
        <v>5533060</v>
      </c>
      <c r="N40" s="596">
        <f t="shared" si="3"/>
        <v>5533060</v>
      </c>
      <c r="O40" s="527"/>
      <c r="P40" s="528"/>
      <c r="Q40" s="528"/>
      <c r="R40" s="528"/>
      <c r="S40" s="528">
        <v>4715618</v>
      </c>
      <c r="T40" s="528">
        <v>817442</v>
      </c>
      <c r="U40" s="528"/>
      <c r="V40" s="528"/>
      <c r="W40" s="528"/>
    </row>
    <row r="41" spans="1:23" x14ac:dyDescent="0.25">
      <c r="A41" s="141" t="s">
        <v>101</v>
      </c>
      <c r="B41" s="142">
        <v>71896</v>
      </c>
      <c r="C41" s="144">
        <v>22</v>
      </c>
      <c r="D41" s="564">
        <f>B41*C41</f>
        <v>1581712</v>
      </c>
      <c r="F41" s="523">
        <f t="shared" si="14"/>
        <v>1581712</v>
      </c>
      <c r="G41" s="176">
        <v>72996</v>
      </c>
      <c r="H41" s="144">
        <v>74328</v>
      </c>
      <c r="I41" s="144">
        <v>19</v>
      </c>
      <c r="J41" s="563">
        <f>G41*I41</f>
        <v>1386924</v>
      </c>
      <c r="L41" s="525">
        <f t="shared" si="15"/>
        <v>1386924</v>
      </c>
      <c r="M41" s="547">
        <v>1486560</v>
      </c>
      <c r="N41" s="596">
        <f t="shared" si="3"/>
        <v>1486560</v>
      </c>
      <c r="O41" s="527"/>
      <c r="P41" s="528"/>
      <c r="Q41" s="528"/>
      <c r="R41" s="528"/>
      <c r="S41" s="528">
        <v>1114920</v>
      </c>
      <c r="T41" s="528">
        <v>371640</v>
      </c>
      <c r="U41" s="528"/>
      <c r="V41" s="528"/>
      <c r="W41" s="528"/>
    </row>
    <row r="42" spans="1:23" x14ac:dyDescent="0.25">
      <c r="A42" s="141" t="s">
        <v>273</v>
      </c>
      <c r="B42" s="607">
        <v>429000</v>
      </c>
      <c r="C42" s="144">
        <v>6</v>
      </c>
      <c r="D42" s="562">
        <f>B42*C42</f>
        <v>2574000</v>
      </c>
      <c r="F42" s="523">
        <f t="shared" si="14"/>
        <v>2574000</v>
      </c>
      <c r="G42" s="176">
        <v>471900</v>
      </c>
      <c r="H42" s="144">
        <v>491550</v>
      </c>
      <c r="I42" s="144">
        <v>6</v>
      </c>
      <c r="J42" s="563">
        <f>G42*I42</f>
        <v>2831400</v>
      </c>
      <c r="L42" s="525">
        <f t="shared" si="15"/>
        <v>2831400</v>
      </c>
      <c r="M42" s="547">
        <v>1474650</v>
      </c>
      <c r="N42" s="596">
        <f t="shared" si="3"/>
        <v>1474650</v>
      </c>
      <c r="O42" s="527"/>
      <c r="P42" s="528"/>
      <c r="Q42" s="528"/>
      <c r="R42" s="528"/>
      <c r="S42" s="528">
        <v>983100</v>
      </c>
      <c r="T42" s="528">
        <v>491550</v>
      </c>
      <c r="U42" s="528"/>
      <c r="V42" s="528"/>
      <c r="W42" s="528"/>
    </row>
    <row r="43" spans="1:23" x14ac:dyDescent="0.25">
      <c r="A43" s="134" t="s">
        <v>274</v>
      </c>
      <c r="B43" s="147">
        <v>25000</v>
      </c>
      <c r="C43" s="144">
        <v>1</v>
      </c>
      <c r="D43" s="562">
        <f>B43*C43</f>
        <v>25000</v>
      </c>
      <c r="F43" s="523">
        <f t="shared" si="14"/>
        <v>25000</v>
      </c>
      <c r="G43" s="147">
        <v>25000</v>
      </c>
      <c r="H43" s="144"/>
      <c r="I43" s="144">
        <v>3</v>
      </c>
      <c r="J43" s="563">
        <f>G43*I43</f>
        <v>75000</v>
      </c>
      <c r="L43" s="525">
        <f t="shared" si="15"/>
        <v>75000</v>
      </c>
      <c r="M43" s="526">
        <v>50000</v>
      </c>
      <c r="N43" s="596">
        <f t="shared" si="3"/>
        <v>50000</v>
      </c>
      <c r="O43" s="527"/>
      <c r="P43" s="528"/>
      <c r="Q43" s="528"/>
      <c r="R43" s="528"/>
      <c r="S43" s="528">
        <v>50000</v>
      </c>
      <c r="T43" s="528"/>
      <c r="U43" s="528"/>
      <c r="V43" s="528"/>
      <c r="W43" s="528"/>
    </row>
    <row r="44" spans="1:23" x14ac:dyDescent="0.25">
      <c r="A44" s="134" t="s">
        <v>102</v>
      </c>
      <c r="B44" s="148">
        <v>285000</v>
      </c>
      <c r="C44" s="144">
        <v>6</v>
      </c>
      <c r="D44" s="562">
        <f>B44*C44</f>
        <v>1710000</v>
      </c>
      <c r="F44" s="523">
        <f t="shared" si="14"/>
        <v>1710000</v>
      </c>
      <c r="G44" s="147">
        <v>325500</v>
      </c>
      <c r="H44" s="144">
        <v>336285</v>
      </c>
      <c r="I44" s="144">
        <v>6</v>
      </c>
      <c r="J44" s="563">
        <f>G44*I44</f>
        <v>1953000</v>
      </c>
      <c r="L44" s="525">
        <f t="shared" si="15"/>
        <v>1953000</v>
      </c>
      <c r="M44" s="547">
        <v>2017710</v>
      </c>
      <c r="N44" s="608">
        <f t="shared" si="3"/>
        <v>2017710</v>
      </c>
      <c r="O44" s="601"/>
      <c r="P44" s="602"/>
      <c r="Q44" s="602"/>
      <c r="R44" s="602"/>
      <c r="S44" s="602">
        <v>2017710</v>
      </c>
      <c r="T44" s="602"/>
      <c r="U44" s="602"/>
      <c r="V44" s="602"/>
      <c r="W44" s="602"/>
    </row>
    <row r="45" spans="1:23" x14ac:dyDescent="0.25">
      <c r="A45" s="134" t="s">
        <v>275</v>
      </c>
      <c r="B45" s="609"/>
      <c r="C45" s="124"/>
      <c r="D45" s="564"/>
      <c r="F45" s="523">
        <f t="shared" si="14"/>
        <v>0</v>
      </c>
      <c r="G45" s="147"/>
      <c r="H45" s="144"/>
      <c r="I45" s="124"/>
      <c r="J45" s="563"/>
      <c r="L45" s="525">
        <f t="shared" si="15"/>
        <v>0</v>
      </c>
      <c r="M45" s="526">
        <v>8160067</v>
      </c>
      <c r="N45" s="608">
        <f t="shared" si="3"/>
        <v>8160067</v>
      </c>
      <c r="O45" s="601"/>
      <c r="P45" s="602"/>
      <c r="Q45" s="602"/>
      <c r="R45" s="602"/>
      <c r="S45" s="610">
        <v>7596607</v>
      </c>
      <c r="T45" s="610">
        <v>563460</v>
      </c>
      <c r="U45" s="602"/>
      <c r="V45" s="602"/>
      <c r="W45" s="602"/>
    </row>
    <row r="46" spans="1:23" ht="15.75" thickBot="1" x14ac:dyDescent="0.3">
      <c r="A46" s="134"/>
      <c r="B46" s="148"/>
      <c r="C46" s="124"/>
      <c r="D46" s="564"/>
      <c r="F46" s="523">
        <f t="shared" si="14"/>
        <v>0</v>
      </c>
      <c r="G46" s="148"/>
      <c r="H46" s="124"/>
      <c r="I46" s="124"/>
      <c r="J46" s="563"/>
      <c r="L46" s="525">
        <f t="shared" si="15"/>
        <v>0</v>
      </c>
      <c r="M46" s="526"/>
      <c r="N46" s="608">
        <f t="shared" si="3"/>
        <v>0</v>
      </c>
      <c r="O46" s="601"/>
      <c r="P46" s="602"/>
      <c r="Q46" s="602"/>
      <c r="R46" s="602"/>
      <c r="S46" s="602"/>
      <c r="T46" s="602"/>
      <c r="U46" s="602"/>
      <c r="V46" s="602"/>
      <c r="W46" s="602"/>
    </row>
    <row r="47" spans="1:23" x14ac:dyDescent="0.25">
      <c r="A47" s="149" t="s">
        <v>103</v>
      </c>
      <c r="B47" s="150"/>
      <c r="C47" s="151"/>
      <c r="D47" s="611">
        <f t="shared" ref="D47:F47" si="17">SUM(D48:D50)</f>
        <v>7402167</v>
      </c>
      <c r="E47" s="611">
        <f t="shared" si="17"/>
        <v>0</v>
      </c>
      <c r="F47" s="612">
        <f t="shared" si="17"/>
        <v>7402167</v>
      </c>
      <c r="G47" s="613"/>
      <c r="H47" s="614"/>
      <c r="I47" s="614"/>
      <c r="J47" s="611">
        <f t="shared" ref="J47:M47" si="18">SUM(J48:J50)</f>
        <v>12800830</v>
      </c>
      <c r="K47" s="611">
        <f t="shared" si="18"/>
        <v>0</v>
      </c>
      <c r="L47" s="612">
        <f t="shared" si="18"/>
        <v>12800830</v>
      </c>
      <c r="M47" s="612">
        <f t="shared" si="18"/>
        <v>13263194</v>
      </c>
      <c r="N47" s="608">
        <f t="shared" si="3"/>
        <v>13263194</v>
      </c>
      <c r="O47" s="152">
        <f t="shared" ref="O47:W47" si="19">SUM(O48:O50)</f>
        <v>0</v>
      </c>
      <c r="P47" s="95">
        <f t="shared" si="19"/>
        <v>0</v>
      </c>
      <c r="Q47" s="95">
        <f t="shared" si="19"/>
        <v>0</v>
      </c>
      <c r="R47" s="95">
        <f t="shared" si="19"/>
        <v>13263194</v>
      </c>
      <c r="S47" s="95">
        <f t="shared" si="19"/>
        <v>0</v>
      </c>
      <c r="T47" s="95">
        <f t="shared" si="19"/>
        <v>0</v>
      </c>
      <c r="U47" s="95">
        <f t="shared" si="19"/>
        <v>0</v>
      </c>
      <c r="V47" s="95">
        <f t="shared" si="19"/>
        <v>0</v>
      </c>
      <c r="W47" s="95">
        <f t="shared" si="19"/>
        <v>0</v>
      </c>
    </row>
    <row r="48" spans="1:23" x14ac:dyDescent="0.25">
      <c r="A48" s="615" t="s">
        <v>276</v>
      </c>
      <c r="B48" s="616">
        <v>1251</v>
      </c>
      <c r="C48" s="617">
        <v>5917</v>
      </c>
      <c r="D48" s="618">
        <f>B48*C48</f>
        <v>7402167</v>
      </c>
      <c r="E48" s="618"/>
      <c r="F48" s="619">
        <f>D48+E48</f>
        <v>7402167</v>
      </c>
      <c r="G48" s="616">
        <v>1251</v>
      </c>
      <c r="H48" s="616"/>
      <c r="I48" s="617">
        <v>5917</v>
      </c>
      <c r="J48" s="620">
        <v>12800830</v>
      </c>
      <c r="K48" s="621"/>
      <c r="L48" s="622">
        <f>J48+K48</f>
        <v>12800830</v>
      </c>
      <c r="M48" s="623">
        <v>13013194</v>
      </c>
      <c r="N48" s="608">
        <f t="shared" si="3"/>
        <v>13013194</v>
      </c>
      <c r="O48" s="601"/>
      <c r="P48" s="602"/>
      <c r="Q48" s="602"/>
      <c r="R48" s="602">
        <v>13013194</v>
      </c>
      <c r="S48" s="602"/>
      <c r="T48" s="602"/>
      <c r="U48" s="602"/>
      <c r="V48" s="602"/>
      <c r="W48" s="602"/>
    </row>
    <row r="49" spans="1:23" x14ac:dyDescent="0.25">
      <c r="A49" s="615" t="s">
        <v>316</v>
      </c>
      <c r="B49" s="124"/>
      <c r="C49" s="153"/>
      <c r="D49" s="18"/>
      <c r="E49" s="18"/>
      <c r="F49" s="619">
        <f>D49+E49</f>
        <v>0</v>
      </c>
      <c r="G49" s="124"/>
      <c r="H49" s="124"/>
      <c r="I49" s="153"/>
      <c r="J49" s="174"/>
      <c r="K49" s="624"/>
      <c r="L49" s="622">
        <f>J49+K49</f>
        <v>0</v>
      </c>
      <c r="M49" s="625">
        <v>250000</v>
      </c>
      <c r="N49" s="608">
        <f t="shared" si="3"/>
        <v>250000</v>
      </c>
      <c r="O49" s="601"/>
      <c r="P49" s="602"/>
      <c r="Q49" s="602"/>
      <c r="R49" s="602">
        <v>250000</v>
      </c>
      <c r="S49" s="602"/>
      <c r="T49" s="602"/>
      <c r="U49" s="602"/>
      <c r="V49" s="602"/>
      <c r="W49" s="602"/>
    </row>
    <row r="50" spans="1:23" ht="15.75" thickBot="1" x14ac:dyDescent="0.3">
      <c r="A50" s="626" t="s">
        <v>1125</v>
      </c>
      <c r="B50" s="627"/>
      <c r="C50" s="628"/>
      <c r="D50" s="628"/>
      <c r="E50" s="628"/>
      <c r="F50" s="629">
        <f>D50+E50</f>
        <v>0</v>
      </c>
      <c r="G50" s="627"/>
      <c r="H50" s="627"/>
      <c r="I50" s="628"/>
      <c r="J50" s="628"/>
      <c r="K50" s="628"/>
      <c r="L50" s="629">
        <f>J50+K50</f>
        <v>0</v>
      </c>
      <c r="M50" s="630"/>
      <c r="N50" s="608">
        <f t="shared" si="3"/>
        <v>0</v>
      </c>
      <c r="O50" s="601"/>
      <c r="P50" s="602"/>
      <c r="Q50" s="602"/>
      <c r="R50" s="602"/>
      <c r="S50" s="602"/>
      <c r="T50" s="602"/>
      <c r="U50" s="602"/>
      <c r="V50" s="602"/>
      <c r="W50" s="602"/>
    </row>
    <row r="51" spans="1:23" ht="15.75" thickBot="1" x14ac:dyDescent="0.3">
      <c r="A51" s="154" t="s">
        <v>277</v>
      </c>
      <c r="B51" s="631"/>
      <c r="C51" s="632"/>
      <c r="D51" s="633">
        <f>SUM(D52:D53)</f>
        <v>0</v>
      </c>
      <c r="E51" s="633">
        <f t="shared" ref="E51:F51" si="20">SUM(E52:E53)</f>
        <v>0</v>
      </c>
      <c r="F51" s="633">
        <f t="shared" si="20"/>
        <v>0</v>
      </c>
      <c r="G51" s="631"/>
      <c r="H51" s="631"/>
      <c r="I51" s="632"/>
      <c r="J51" s="633">
        <f>SUM(J52:J53)</f>
        <v>0</v>
      </c>
      <c r="K51" s="633">
        <f t="shared" ref="K51:L51" si="21">SUM(K52:K53)</f>
        <v>0</v>
      </c>
      <c r="L51" s="633">
        <f t="shared" si="21"/>
        <v>0</v>
      </c>
      <c r="M51" s="630"/>
      <c r="N51" s="608">
        <f t="shared" si="3"/>
        <v>0</v>
      </c>
      <c r="O51" s="155">
        <f>SUM(O52:O52)</f>
        <v>0</v>
      </c>
      <c r="P51" s="96">
        <f t="shared" ref="P51:W51" si="22">SUM(P52:P55)</f>
        <v>0</v>
      </c>
      <c r="Q51" s="96">
        <f t="shared" si="22"/>
        <v>0</v>
      </c>
      <c r="R51" s="96">
        <f t="shared" si="22"/>
        <v>0</v>
      </c>
      <c r="S51" s="96">
        <f t="shared" si="22"/>
        <v>0</v>
      </c>
      <c r="T51" s="96">
        <f t="shared" si="22"/>
        <v>0</v>
      </c>
      <c r="U51" s="96">
        <f t="shared" si="22"/>
        <v>0</v>
      </c>
      <c r="V51" s="96">
        <f t="shared" si="22"/>
        <v>0</v>
      </c>
      <c r="W51" s="96">
        <f t="shared" si="22"/>
        <v>0</v>
      </c>
    </row>
    <row r="52" spans="1:23" x14ac:dyDescent="0.25">
      <c r="A52" s="156"/>
      <c r="B52" s="627"/>
      <c r="C52" s="628"/>
      <c r="D52" s="628"/>
      <c r="E52" s="634"/>
      <c r="F52" s="635"/>
      <c r="G52" s="636"/>
      <c r="H52" s="636"/>
      <c r="I52" s="636"/>
      <c r="J52" s="636"/>
      <c r="K52" s="636"/>
      <c r="L52" s="635"/>
      <c r="M52" s="635"/>
      <c r="N52" s="637"/>
      <c r="O52" s="638"/>
      <c r="P52" s="582"/>
      <c r="Q52" s="582"/>
      <c r="R52" s="582"/>
      <c r="S52" s="582"/>
      <c r="T52" s="582"/>
      <c r="U52" s="582"/>
      <c r="V52" s="582"/>
      <c r="W52" s="582"/>
    </row>
    <row r="53" spans="1:23" ht="15.75" thickBot="1" x14ac:dyDescent="0.3">
      <c r="A53" s="156"/>
      <c r="B53" s="627"/>
      <c r="C53" s="628"/>
      <c r="D53" s="628"/>
      <c r="E53" s="634"/>
      <c r="F53" s="635"/>
      <c r="G53" s="636"/>
      <c r="H53" s="636"/>
      <c r="I53" s="636"/>
      <c r="J53" s="636"/>
      <c r="K53" s="636"/>
      <c r="L53" s="635"/>
      <c r="M53" s="635"/>
      <c r="N53" s="639"/>
      <c r="O53" s="640"/>
      <c r="P53" s="157"/>
      <c r="Q53" s="157"/>
      <c r="R53" s="157"/>
      <c r="S53" s="157"/>
      <c r="T53" s="157"/>
      <c r="U53" s="157"/>
      <c r="V53" s="157"/>
      <c r="W53" s="157"/>
    </row>
    <row r="54" spans="1:23" ht="16.5" thickTop="1" thickBot="1" x14ac:dyDescent="0.3">
      <c r="A54" s="641" t="s">
        <v>1126</v>
      </c>
      <c r="B54" s="642"/>
      <c r="C54" s="642"/>
      <c r="D54" s="642"/>
      <c r="E54" s="643"/>
      <c r="F54" s="644">
        <f>D54+E54</f>
        <v>0</v>
      </c>
      <c r="G54" s="632"/>
      <c r="H54" s="632"/>
      <c r="I54" s="632"/>
      <c r="J54" s="633"/>
      <c r="K54" s="632"/>
      <c r="L54" s="645">
        <v>18001826</v>
      </c>
      <c r="M54" s="646">
        <v>18001826</v>
      </c>
      <c r="N54" s="639"/>
      <c r="O54" s="647"/>
      <c r="P54" s="647"/>
      <c r="Q54" s="647"/>
      <c r="R54" s="647"/>
      <c r="S54" s="647"/>
      <c r="T54" s="647"/>
      <c r="U54" s="647"/>
      <c r="V54" s="647"/>
      <c r="W54" s="647"/>
    </row>
    <row r="55" spans="1:23" ht="16.5" thickTop="1" x14ac:dyDescent="0.25">
      <c r="A55" s="97" t="s">
        <v>1127</v>
      </c>
      <c r="F55" s="648"/>
      <c r="M55" s="630">
        <v>1222484</v>
      </c>
      <c r="N55" s="639"/>
      <c r="O55" s="630">
        <v>1222484</v>
      </c>
      <c r="P55" s="636"/>
      <c r="Q55" s="636"/>
      <c r="R55" s="636"/>
      <c r="S55" s="636"/>
      <c r="T55" s="636"/>
      <c r="U55" s="636"/>
      <c r="V55" s="636"/>
      <c r="W55" s="636"/>
    </row>
    <row r="56" spans="1:23" x14ac:dyDescent="0.25">
      <c r="A56" s="486" t="s">
        <v>1128</v>
      </c>
      <c r="M56" s="649">
        <v>26198228</v>
      </c>
      <c r="O56" s="649">
        <v>26198228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pane ySplit="5" topLeftCell="A6" activePane="bottomLeft" state="frozen"/>
      <selection activeCell="C2" sqref="C2"/>
      <selection pane="bottomLeft" activeCell="C1" sqref="C1"/>
    </sheetView>
  </sheetViews>
  <sheetFormatPr defaultRowHeight="12.75" x14ac:dyDescent="0.2"/>
  <cols>
    <col min="1" max="1" width="8.140625" style="733" customWidth="1"/>
    <col min="2" max="2" width="41" style="733" customWidth="1"/>
    <col min="3" max="5" width="13.7109375" style="733" customWidth="1"/>
    <col min="6" max="256" width="9.140625" style="733"/>
    <col min="257" max="257" width="8.140625" style="733" customWidth="1"/>
    <col min="258" max="258" width="41" style="733" customWidth="1"/>
    <col min="259" max="261" width="32.85546875" style="733" customWidth="1"/>
    <col min="262" max="512" width="9.140625" style="733"/>
    <col min="513" max="513" width="8.140625" style="733" customWidth="1"/>
    <col min="514" max="514" width="41" style="733" customWidth="1"/>
    <col min="515" max="517" width="32.85546875" style="733" customWidth="1"/>
    <col min="518" max="768" width="9.140625" style="733"/>
    <col min="769" max="769" width="8.140625" style="733" customWidth="1"/>
    <col min="770" max="770" width="41" style="733" customWidth="1"/>
    <col min="771" max="773" width="32.85546875" style="733" customWidth="1"/>
    <col min="774" max="1024" width="9.140625" style="733"/>
    <col min="1025" max="1025" width="8.140625" style="733" customWidth="1"/>
    <col min="1026" max="1026" width="41" style="733" customWidth="1"/>
    <col min="1027" max="1029" width="32.85546875" style="733" customWidth="1"/>
    <col min="1030" max="1280" width="9.140625" style="733"/>
    <col min="1281" max="1281" width="8.140625" style="733" customWidth="1"/>
    <col min="1282" max="1282" width="41" style="733" customWidth="1"/>
    <col min="1283" max="1285" width="32.85546875" style="733" customWidth="1"/>
    <col min="1286" max="1536" width="9.140625" style="733"/>
    <col min="1537" max="1537" width="8.140625" style="733" customWidth="1"/>
    <col min="1538" max="1538" width="41" style="733" customWidth="1"/>
    <col min="1539" max="1541" width="32.85546875" style="733" customWidth="1"/>
    <col min="1542" max="1792" width="9.140625" style="733"/>
    <col min="1793" max="1793" width="8.140625" style="733" customWidth="1"/>
    <col min="1794" max="1794" width="41" style="733" customWidth="1"/>
    <col min="1795" max="1797" width="32.85546875" style="733" customWidth="1"/>
    <col min="1798" max="2048" width="9.140625" style="733"/>
    <col min="2049" max="2049" width="8.140625" style="733" customWidth="1"/>
    <col min="2050" max="2050" width="41" style="733" customWidth="1"/>
    <col min="2051" max="2053" width="32.85546875" style="733" customWidth="1"/>
    <col min="2054" max="2304" width="9.140625" style="733"/>
    <col min="2305" max="2305" width="8.140625" style="733" customWidth="1"/>
    <col min="2306" max="2306" width="41" style="733" customWidth="1"/>
    <col min="2307" max="2309" width="32.85546875" style="733" customWidth="1"/>
    <col min="2310" max="2560" width="9.140625" style="733"/>
    <col min="2561" max="2561" width="8.140625" style="733" customWidth="1"/>
    <col min="2562" max="2562" width="41" style="733" customWidth="1"/>
    <col min="2563" max="2565" width="32.85546875" style="733" customWidth="1"/>
    <col min="2566" max="2816" width="9.140625" style="733"/>
    <col min="2817" max="2817" width="8.140625" style="733" customWidth="1"/>
    <col min="2818" max="2818" width="41" style="733" customWidth="1"/>
    <col min="2819" max="2821" width="32.85546875" style="733" customWidth="1"/>
    <col min="2822" max="3072" width="9.140625" style="733"/>
    <col min="3073" max="3073" width="8.140625" style="733" customWidth="1"/>
    <col min="3074" max="3074" width="41" style="733" customWidth="1"/>
    <col min="3075" max="3077" width="32.85546875" style="733" customWidth="1"/>
    <col min="3078" max="3328" width="9.140625" style="733"/>
    <col min="3329" max="3329" width="8.140625" style="733" customWidth="1"/>
    <col min="3330" max="3330" width="41" style="733" customWidth="1"/>
    <col min="3331" max="3333" width="32.85546875" style="733" customWidth="1"/>
    <col min="3334" max="3584" width="9.140625" style="733"/>
    <col min="3585" max="3585" width="8.140625" style="733" customWidth="1"/>
    <col min="3586" max="3586" width="41" style="733" customWidth="1"/>
    <col min="3587" max="3589" width="32.85546875" style="733" customWidth="1"/>
    <col min="3590" max="3840" width="9.140625" style="733"/>
    <col min="3841" max="3841" width="8.140625" style="733" customWidth="1"/>
    <col min="3842" max="3842" width="41" style="733" customWidth="1"/>
    <col min="3843" max="3845" width="32.85546875" style="733" customWidth="1"/>
    <col min="3846" max="4096" width="9.140625" style="733"/>
    <col min="4097" max="4097" width="8.140625" style="733" customWidth="1"/>
    <col min="4098" max="4098" width="41" style="733" customWidth="1"/>
    <col min="4099" max="4101" width="32.85546875" style="733" customWidth="1"/>
    <col min="4102" max="4352" width="9.140625" style="733"/>
    <col min="4353" max="4353" width="8.140625" style="733" customWidth="1"/>
    <col min="4354" max="4354" width="41" style="733" customWidth="1"/>
    <col min="4355" max="4357" width="32.85546875" style="733" customWidth="1"/>
    <col min="4358" max="4608" width="9.140625" style="733"/>
    <col min="4609" max="4609" width="8.140625" style="733" customWidth="1"/>
    <col min="4610" max="4610" width="41" style="733" customWidth="1"/>
    <col min="4611" max="4613" width="32.85546875" style="733" customWidth="1"/>
    <col min="4614" max="4864" width="9.140625" style="733"/>
    <col min="4865" max="4865" width="8.140625" style="733" customWidth="1"/>
    <col min="4866" max="4866" width="41" style="733" customWidth="1"/>
    <col min="4867" max="4869" width="32.85546875" style="733" customWidth="1"/>
    <col min="4870" max="5120" width="9.140625" style="733"/>
    <col min="5121" max="5121" width="8.140625" style="733" customWidth="1"/>
    <col min="5122" max="5122" width="41" style="733" customWidth="1"/>
    <col min="5123" max="5125" width="32.85546875" style="733" customWidth="1"/>
    <col min="5126" max="5376" width="9.140625" style="733"/>
    <col min="5377" max="5377" width="8.140625" style="733" customWidth="1"/>
    <col min="5378" max="5378" width="41" style="733" customWidth="1"/>
    <col min="5379" max="5381" width="32.85546875" style="733" customWidth="1"/>
    <col min="5382" max="5632" width="9.140625" style="733"/>
    <col min="5633" max="5633" width="8.140625" style="733" customWidth="1"/>
    <col min="5634" max="5634" width="41" style="733" customWidth="1"/>
    <col min="5635" max="5637" width="32.85546875" style="733" customWidth="1"/>
    <col min="5638" max="5888" width="9.140625" style="733"/>
    <col min="5889" max="5889" width="8.140625" style="733" customWidth="1"/>
    <col min="5890" max="5890" width="41" style="733" customWidth="1"/>
    <col min="5891" max="5893" width="32.85546875" style="733" customWidth="1"/>
    <col min="5894" max="6144" width="9.140625" style="733"/>
    <col min="6145" max="6145" width="8.140625" style="733" customWidth="1"/>
    <col min="6146" max="6146" width="41" style="733" customWidth="1"/>
    <col min="6147" max="6149" width="32.85546875" style="733" customWidth="1"/>
    <col min="6150" max="6400" width="9.140625" style="733"/>
    <col min="6401" max="6401" width="8.140625" style="733" customWidth="1"/>
    <col min="6402" max="6402" width="41" style="733" customWidth="1"/>
    <col min="6403" max="6405" width="32.85546875" style="733" customWidth="1"/>
    <col min="6406" max="6656" width="9.140625" style="733"/>
    <col min="6657" max="6657" width="8.140625" style="733" customWidth="1"/>
    <col min="6658" max="6658" width="41" style="733" customWidth="1"/>
    <col min="6659" max="6661" width="32.85546875" style="733" customWidth="1"/>
    <col min="6662" max="6912" width="9.140625" style="733"/>
    <col min="6913" max="6913" width="8.140625" style="733" customWidth="1"/>
    <col min="6914" max="6914" width="41" style="733" customWidth="1"/>
    <col min="6915" max="6917" width="32.85546875" style="733" customWidth="1"/>
    <col min="6918" max="7168" width="9.140625" style="733"/>
    <col min="7169" max="7169" width="8.140625" style="733" customWidth="1"/>
    <col min="7170" max="7170" width="41" style="733" customWidth="1"/>
    <col min="7171" max="7173" width="32.85546875" style="733" customWidth="1"/>
    <col min="7174" max="7424" width="9.140625" style="733"/>
    <col min="7425" max="7425" width="8.140625" style="733" customWidth="1"/>
    <col min="7426" max="7426" width="41" style="733" customWidth="1"/>
    <col min="7427" max="7429" width="32.85546875" style="733" customWidth="1"/>
    <col min="7430" max="7680" width="9.140625" style="733"/>
    <col min="7681" max="7681" width="8.140625" style="733" customWidth="1"/>
    <col min="7682" max="7682" width="41" style="733" customWidth="1"/>
    <col min="7683" max="7685" width="32.85546875" style="733" customWidth="1"/>
    <col min="7686" max="7936" width="9.140625" style="733"/>
    <col min="7937" max="7937" width="8.140625" style="733" customWidth="1"/>
    <col min="7938" max="7938" width="41" style="733" customWidth="1"/>
    <col min="7939" max="7941" width="32.85546875" style="733" customWidth="1"/>
    <col min="7942" max="8192" width="9.140625" style="733"/>
    <col min="8193" max="8193" width="8.140625" style="733" customWidth="1"/>
    <col min="8194" max="8194" width="41" style="733" customWidth="1"/>
    <col min="8195" max="8197" width="32.85546875" style="733" customWidth="1"/>
    <col min="8198" max="8448" width="9.140625" style="733"/>
    <col min="8449" max="8449" width="8.140625" style="733" customWidth="1"/>
    <col min="8450" max="8450" width="41" style="733" customWidth="1"/>
    <col min="8451" max="8453" width="32.85546875" style="733" customWidth="1"/>
    <col min="8454" max="8704" width="9.140625" style="733"/>
    <col min="8705" max="8705" width="8.140625" style="733" customWidth="1"/>
    <col min="8706" max="8706" width="41" style="733" customWidth="1"/>
    <col min="8707" max="8709" width="32.85546875" style="733" customWidth="1"/>
    <col min="8710" max="8960" width="9.140625" style="733"/>
    <col min="8961" max="8961" width="8.140625" style="733" customWidth="1"/>
    <col min="8962" max="8962" width="41" style="733" customWidth="1"/>
    <col min="8963" max="8965" width="32.85546875" style="733" customWidth="1"/>
    <col min="8966" max="9216" width="9.140625" style="733"/>
    <col min="9217" max="9217" width="8.140625" style="733" customWidth="1"/>
    <col min="9218" max="9218" width="41" style="733" customWidth="1"/>
    <col min="9219" max="9221" width="32.85546875" style="733" customWidth="1"/>
    <col min="9222" max="9472" width="9.140625" style="733"/>
    <col min="9473" max="9473" width="8.140625" style="733" customWidth="1"/>
    <col min="9474" max="9474" width="41" style="733" customWidth="1"/>
    <col min="9475" max="9477" width="32.85546875" style="733" customWidth="1"/>
    <col min="9478" max="9728" width="9.140625" style="733"/>
    <col min="9729" max="9729" width="8.140625" style="733" customWidth="1"/>
    <col min="9730" max="9730" width="41" style="733" customWidth="1"/>
    <col min="9731" max="9733" width="32.85546875" style="733" customWidth="1"/>
    <col min="9734" max="9984" width="9.140625" style="733"/>
    <col min="9985" max="9985" width="8.140625" style="733" customWidth="1"/>
    <col min="9986" max="9986" width="41" style="733" customWidth="1"/>
    <col min="9987" max="9989" width="32.85546875" style="733" customWidth="1"/>
    <col min="9990" max="10240" width="9.140625" style="733"/>
    <col min="10241" max="10241" width="8.140625" style="733" customWidth="1"/>
    <col min="10242" max="10242" width="41" style="733" customWidth="1"/>
    <col min="10243" max="10245" width="32.85546875" style="733" customWidth="1"/>
    <col min="10246" max="10496" width="9.140625" style="733"/>
    <col min="10497" max="10497" width="8.140625" style="733" customWidth="1"/>
    <col min="10498" max="10498" width="41" style="733" customWidth="1"/>
    <col min="10499" max="10501" width="32.85546875" style="733" customWidth="1"/>
    <col min="10502" max="10752" width="9.140625" style="733"/>
    <col min="10753" max="10753" width="8.140625" style="733" customWidth="1"/>
    <col min="10754" max="10754" width="41" style="733" customWidth="1"/>
    <col min="10755" max="10757" width="32.85546875" style="733" customWidth="1"/>
    <col min="10758" max="11008" width="9.140625" style="733"/>
    <col min="11009" max="11009" width="8.140625" style="733" customWidth="1"/>
    <col min="11010" max="11010" width="41" style="733" customWidth="1"/>
    <col min="11011" max="11013" width="32.85546875" style="733" customWidth="1"/>
    <col min="11014" max="11264" width="9.140625" style="733"/>
    <col min="11265" max="11265" width="8.140625" style="733" customWidth="1"/>
    <col min="11266" max="11266" width="41" style="733" customWidth="1"/>
    <col min="11267" max="11269" width="32.85546875" style="733" customWidth="1"/>
    <col min="11270" max="11520" width="9.140625" style="733"/>
    <col min="11521" max="11521" width="8.140625" style="733" customWidth="1"/>
    <col min="11522" max="11522" width="41" style="733" customWidth="1"/>
    <col min="11523" max="11525" width="32.85546875" style="733" customWidth="1"/>
    <col min="11526" max="11776" width="9.140625" style="733"/>
    <col min="11777" max="11777" width="8.140625" style="733" customWidth="1"/>
    <col min="11778" max="11778" width="41" style="733" customWidth="1"/>
    <col min="11779" max="11781" width="32.85546875" style="733" customWidth="1"/>
    <col min="11782" max="12032" width="9.140625" style="733"/>
    <col min="12033" max="12033" width="8.140625" style="733" customWidth="1"/>
    <col min="12034" max="12034" width="41" style="733" customWidth="1"/>
    <col min="12035" max="12037" width="32.85546875" style="733" customWidth="1"/>
    <col min="12038" max="12288" width="9.140625" style="733"/>
    <col min="12289" max="12289" width="8.140625" style="733" customWidth="1"/>
    <col min="12290" max="12290" width="41" style="733" customWidth="1"/>
    <col min="12291" max="12293" width="32.85546875" style="733" customWidth="1"/>
    <col min="12294" max="12544" width="9.140625" style="733"/>
    <col min="12545" max="12545" width="8.140625" style="733" customWidth="1"/>
    <col min="12546" max="12546" width="41" style="733" customWidth="1"/>
    <col min="12547" max="12549" width="32.85546875" style="733" customWidth="1"/>
    <col min="12550" max="12800" width="9.140625" style="733"/>
    <col min="12801" max="12801" width="8.140625" style="733" customWidth="1"/>
    <col min="12802" max="12802" width="41" style="733" customWidth="1"/>
    <col min="12803" max="12805" width="32.85546875" style="733" customWidth="1"/>
    <col min="12806" max="13056" width="9.140625" style="733"/>
    <col min="13057" max="13057" width="8.140625" style="733" customWidth="1"/>
    <col min="13058" max="13058" width="41" style="733" customWidth="1"/>
    <col min="13059" max="13061" width="32.85546875" style="733" customWidth="1"/>
    <col min="13062" max="13312" width="9.140625" style="733"/>
    <col min="13313" max="13313" width="8.140625" style="733" customWidth="1"/>
    <col min="13314" max="13314" width="41" style="733" customWidth="1"/>
    <col min="13315" max="13317" width="32.85546875" style="733" customWidth="1"/>
    <col min="13318" max="13568" width="9.140625" style="733"/>
    <col min="13569" max="13569" width="8.140625" style="733" customWidth="1"/>
    <col min="13570" max="13570" width="41" style="733" customWidth="1"/>
    <col min="13571" max="13573" width="32.85546875" style="733" customWidth="1"/>
    <col min="13574" max="13824" width="9.140625" style="733"/>
    <col min="13825" max="13825" width="8.140625" style="733" customWidth="1"/>
    <col min="13826" max="13826" width="41" style="733" customWidth="1"/>
    <col min="13827" max="13829" width="32.85546875" style="733" customWidth="1"/>
    <col min="13830" max="14080" width="9.140625" style="733"/>
    <col min="14081" max="14081" width="8.140625" style="733" customWidth="1"/>
    <col min="14082" max="14082" width="41" style="733" customWidth="1"/>
    <col min="14083" max="14085" width="32.85546875" style="733" customWidth="1"/>
    <col min="14086" max="14336" width="9.140625" style="733"/>
    <col min="14337" max="14337" width="8.140625" style="733" customWidth="1"/>
    <col min="14338" max="14338" width="41" style="733" customWidth="1"/>
    <col min="14339" max="14341" width="32.85546875" style="733" customWidth="1"/>
    <col min="14342" max="14592" width="9.140625" style="733"/>
    <col min="14593" max="14593" width="8.140625" style="733" customWidth="1"/>
    <col min="14594" max="14594" width="41" style="733" customWidth="1"/>
    <col min="14595" max="14597" width="32.85546875" style="733" customWidth="1"/>
    <col min="14598" max="14848" width="9.140625" style="733"/>
    <col min="14849" max="14849" width="8.140625" style="733" customWidth="1"/>
    <col min="14850" max="14850" width="41" style="733" customWidth="1"/>
    <col min="14851" max="14853" width="32.85546875" style="733" customWidth="1"/>
    <col min="14854" max="15104" width="9.140625" style="733"/>
    <col min="15105" max="15105" width="8.140625" style="733" customWidth="1"/>
    <col min="15106" max="15106" width="41" style="733" customWidth="1"/>
    <col min="15107" max="15109" width="32.85546875" style="733" customWidth="1"/>
    <col min="15110" max="15360" width="9.140625" style="733"/>
    <col min="15361" max="15361" width="8.140625" style="733" customWidth="1"/>
    <col min="15362" max="15362" width="41" style="733" customWidth="1"/>
    <col min="15363" max="15365" width="32.85546875" style="733" customWidth="1"/>
    <col min="15366" max="15616" width="9.140625" style="733"/>
    <col min="15617" max="15617" width="8.140625" style="733" customWidth="1"/>
    <col min="15618" max="15618" width="41" style="733" customWidth="1"/>
    <col min="15619" max="15621" width="32.85546875" style="733" customWidth="1"/>
    <col min="15622" max="15872" width="9.140625" style="733"/>
    <col min="15873" max="15873" width="8.140625" style="733" customWidth="1"/>
    <col min="15874" max="15874" width="41" style="733" customWidth="1"/>
    <col min="15875" max="15877" width="32.85546875" style="733" customWidth="1"/>
    <col min="15878" max="16128" width="9.140625" style="733"/>
    <col min="16129" max="16129" width="8.140625" style="733" customWidth="1"/>
    <col min="16130" max="16130" width="41" style="733" customWidth="1"/>
    <col min="16131" max="16133" width="32.85546875" style="733" customWidth="1"/>
    <col min="16134" max="16384" width="9.140625" style="733"/>
  </cols>
  <sheetData>
    <row r="1" spans="1:5" x14ac:dyDescent="0.2">
      <c r="B1" s="84" t="s">
        <v>225</v>
      </c>
      <c r="C1" s="733" t="s">
        <v>1437</v>
      </c>
    </row>
    <row r="2" spans="1:5" x14ac:dyDescent="0.2">
      <c r="B2" s="84" t="s">
        <v>346</v>
      </c>
      <c r="D2" s="57" t="s">
        <v>118</v>
      </c>
    </row>
    <row r="3" spans="1:5" x14ac:dyDescent="0.2">
      <c r="A3" s="1014" t="s">
        <v>526</v>
      </c>
      <c r="B3" s="1015"/>
      <c r="C3" s="1015"/>
      <c r="D3" s="1015"/>
      <c r="E3" s="1015"/>
    </row>
    <row r="4" spans="1:5" ht="30" x14ac:dyDescent="0.2">
      <c r="A4" s="396" t="s">
        <v>1197</v>
      </c>
      <c r="B4" s="396" t="s">
        <v>457</v>
      </c>
      <c r="C4" s="396" t="s">
        <v>527</v>
      </c>
      <c r="D4" s="396" t="s">
        <v>528</v>
      </c>
      <c r="E4" s="396" t="s">
        <v>529</v>
      </c>
    </row>
    <row r="5" spans="1:5" ht="15" x14ac:dyDescent="0.2">
      <c r="A5" s="396">
        <v>1</v>
      </c>
      <c r="B5" s="396">
        <v>2</v>
      </c>
      <c r="C5" s="396">
        <v>3</v>
      </c>
      <c r="D5" s="396">
        <v>4</v>
      </c>
      <c r="E5" s="396">
        <v>5</v>
      </c>
    </row>
    <row r="6" spans="1:5" x14ac:dyDescent="0.2">
      <c r="A6" s="397" t="s">
        <v>462</v>
      </c>
      <c r="B6" s="398" t="s">
        <v>530</v>
      </c>
      <c r="C6" s="399">
        <v>2018093</v>
      </c>
      <c r="D6" s="399">
        <v>0</v>
      </c>
      <c r="E6" s="399">
        <v>1116649</v>
      </c>
    </row>
    <row r="7" spans="1:5" x14ac:dyDescent="0.2">
      <c r="A7" s="400" t="s">
        <v>464</v>
      </c>
      <c r="B7" s="401" t="s">
        <v>531</v>
      </c>
      <c r="C7" s="402">
        <v>2018093</v>
      </c>
      <c r="D7" s="402">
        <v>0</v>
      </c>
      <c r="E7" s="402">
        <v>1116649</v>
      </c>
    </row>
    <row r="8" spans="1:5" ht="25.5" x14ac:dyDescent="0.2">
      <c r="A8" s="397" t="s">
        <v>484</v>
      </c>
      <c r="B8" s="398" t="s">
        <v>532</v>
      </c>
      <c r="C8" s="399">
        <v>1896721559</v>
      </c>
      <c r="D8" s="399">
        <v>0</v>
      </c>
      <c r="E8" s="399">
        <v>2109236783</v>
      </c>
    </row>
    <row r="9" spans="1:5" ht="25.5" x14ac:dyDescent="0.2">
      <c r="A9" s="397" t="s">
        <v>485</v>
      </c>
      <c r="B9" s="398" t="s">
        <v>533</v>
      </c>
      <c r="C9" s="399">
        <v>48876826</v>
      </c>
      <c r="D9" s="399">
        <v>0</v>
      </c>
      <c r="E9" s="399">
        <v>55396913</v>
      </c>
    </row>
    <row r="10" spans="1:5" x14ac:dyDescent="0.2">
      <c r="A10" s="397" t="s">
        <v>487</v>
      </c>
      <c r="B10" s="398" t="s">
        <v>534</v>
      </c>
      <c r="C10" s="399">
        <v>286732845</v>
      </c>
      <c r="D10" s="399">
        <v>0</v>
      </c>
      <c r="E10" s="399">
        <v>148333826</v>
      </c>
    </row>
    <row r="11" spans="1:5" x14ac:dyDescent="0.2">
      <c r="A11" s="400" t="s">
        <v>488</v>
      </c>
      <c r="B11" s="401" t="s">
        <v>535</v>
      </c>
      <c r="C11" s="402">
        <v>2232331230</v>
      </c>
      <c r="D11" s="402">
        <v>0</v>
      </c>
      <c r="E11" s="402">
        <v>2312967522</v>
      </c>
    </row>
    <row r="12" spans="1:5" ht="25.5" x14ac:dyDescent="0.2">
      <c r="A12" s="397" t="s">
        <v>489</v>
      </c>
      <c r="B12" s="398" t="s">
        <v>1199</v>
      </c>
      <c r="C12" s="399">
        <v>11150000</v>
      </c>
      <c r="D12" s="399">
        <v>0</v>
      </c>
      <c r="E12" s="399">
        <v>11150000</v>
      </c>
    </row>
    <row r="13" spans="1:5" ht="25.5" x14ac:dyDescent="0.2">
      <c r="A13" s="397" t="s">
        <v>493</v>
      </c>
      <c r="B13" s="398" t="s">
        <v>536</v>
      </c>
      <c r="C13" s="399">
        <v>11150000</v>
      </c>
      <c r="D13" s="399">
        <v>0</v>
      </c>
      <c r="E13" s="399">
        <v>11150000</v>
      </c>
    </row>
    <row r="14" spans="1:5" ht="25.5" x14ac:dyDescent="0.2">
      <c r="A14" s="400" t="s">
        <v>539</v>
      </c>
      <c r="B14" s="401" t="s">
        <v>538</v>
      </c>
      <c r="C14" s="402">
        <v>11150000</v>
      </c>
      <c r="D14" s="402">
        <v>0</v>
      </c>
      <c r="E14" s="402">
        <v>11150000</v>
      </c>
    </row>
    <row r="15" spans="1:5" ht="25.5" x14ac:dyDescent="0.2">
      <c r="A15" s="397" t="s">
        <v>500</v>
      </c>
      <c r="B15" s="398" t="s">
        <v>540</v>
      </c>
      <c r="C15" s="399">
        <v>1351062394</v>
      </c>
      <c r="D15" s="399">
        <v>0</v>
      </c>
      <c r="E15" s="399">
        <v>1364881481</v>
      </c>
    </row>
    <row r="16" spans="1:5" x14ac:dyDescent="0.2">
      <c r="A16" s="397" t="s">
        <v>467</v>
      </c>
      <c r="B16" s="398" t="s">
        <v>541</v>
      </c>
      <c r="C16" s="399">
        <v>1351062394</v>
      </c>
      <c r="D16" s="399">
        <v>0</v>
      </c>
      <c r="E16" s="399">
        <v>1364881481</v>
      </c>
    </row>
    <row r="17" spans="1:5" ht="25.5" x14ac:dyDescent="0.2">
      <c r="A17" s="400" t="s">
        <v>468</v>
      </c>
      <c r="B17" s="401" t="s">
        <v>542</v>
      </c>
      <c r="C17" s="402">
        <v>1351062394</v>
      </c>
      <c r="D17" s="402">
        <v>0</v>
      </c>
      <c r="E17" s="402">
        <v>1364881481</v>
      </c>
    </row>
    <row r="18" spans="1:5" ht="38.25" x14ac:dyDescent="0.2">
      <c r="A18" s="400" t="s">
        <v>469</v>
      </c>
      <c r="B18" s="401" t="s">
        <v>543</v>
      </c>
      <c r="C18" s="402">
        <v>3596561717</v>
      </c>
      <c r="D18" s="402">
        <v>0</v>
      </c>
      <c r="E18" s="402">
        <v>3690115652</v>
      </c>
    </row>
    <row r="19" spans="1:5" x14ac:dyDescent="0.2">
      <c r="A19" s="397" t="s">
        <v>878</v>
      </c>
      <c r="B19" s="398" t="s">
        <v>544</v>
      </c>
      <c r="C19" s="399">
        <v>958176</v>
      </c>
      <c r="D19" s="399">
        <v>0</v>
      </c>
      <c r="E19" s="399">
        <v>778927</v>
      </c>
    </row>
    <row r="20" spans="1:5" x14ac:dyDescent="0.2">
      <c r="A20" s="400" t="s">
        <v>757</v>
      </c>
      <c r="B20" s="401" t="s">
        <v>545</v>
      </c>
      <c r="C20" s="402">
        <v>958176</v>
      </c>
      <c r="D20" s="402">
        <v>0</v>
      </c>
      <c r="E20" s="402">
        <v>778927</v>
      </c>
    </row>
    <row r="21" spans="1:5" ht="25.5" x14ac:dyDescent="0.2">
      <c r="A21" s="400" t="s">
        <v>772</v>
      </c>
      <c r="B21" s="401" t="s">
        <v>546</v>
      </c>
      <c r="C21" s="402">
        <v>958176</v>
      </c>
      <c r="D21" s="402">
        <v>0</v>
      </c>
      <c r="E21" s="402">
        <v>778927</v>
      </c>
    </row>
    <row r="22" spans="1:5" x14ac:dyDescent="0.2">
      <c r="A22" s="397" t="s">
        <v>549</v>
      </c>
      <c r="B22" s="398" t="s">
        <v>548</v>
      </c>
      <c r="C22" s="399">
        <v>169275</v>
      </c>
      <c r="D22" s="399">
        <v>0</v>
      </c>
      <c r="E22" s="399">
        <v>290450</v>
      </c>
    </row>
    <row r="23" spans="1:5" ht="25.5" x14ac:dyDescent="0.2">
      <c r="A23" s="400" t="s">
        <v>553</v>
      </c>
      <c r="B23" s="401" t="s">
        <v>550</v>
      </c>
      <c r="C23" s="402">
        <v>169275</v>
      </c>
      <c r="D23" s="402">
        <v>0</v>
      </c>
      <c r="E23" s="402">
        <v>290450</v>
      </c>
    </row>
    <row r="24" spans="1:5" x14ac:dyDescent="0.2">
      <c r="A24" s="397" t="s">
        <v>1200</v>
      </c>
      <c r="B24" s="398" t="s">
        <v>551</v>
      </c>
      <c r="C24" s="399">
        <v>504485727</v>
      </c>
      <c r="D24" s="399">
        <v>0</v>
      </c>
      <c r="E24" s="399">
        <v>926196282</v>
      </c>
    </row>
    <row r="25" spans="1:5" x14ac:dyDescent="0.2">
      <c r="A25" s="397" t="s">
        <v>1201</v>
      </c>
      <c r="B25" s="398" t="s">
        <v>552</v>
      </c>
      <c r="C25" s="399">
        <v>283015601</v>
      </c>
      <c r="D25" s="399">
        <v>0</v>
      </c>
      <c r="E25" s="399">
        <v>302380993</v>
      </c>
    </row>
    <row r="26" spans="1:5" x14ac:dyDescent="0.2">
      <c r="A26" s="400" t="s">
        <v>1202</v>
      </c>
      <c r="B26" s="401" t="s">
        <v>554</v>
      </c>
      <c r="C26" s="402">
        <v>787501328</v>
      </c>
      <c r="D26" s="402">
        <v>0</v>
      </c>
      <c r="E26" s="402">
        <v>1228577275</v>
      </c>
    </row>
    <row r="27" spans="1:5" x14ac:dyDescent="0.2">
      <c r="A27" s="400" t="s">
        <v>782</v>
      </c>
      <c r="B27" s="401" t="s">
        <v>555</v>
      </c>
      <c r="C27" s="402">
        <v>787670603</v>
      </c>
      <c r="D27" s="402">
        <v>0</v>
      </c>
      <c r="E27" s="402">
        <v>1228867725</v>
      </c>
    </row>
    <row r="28" spans="1:5" ht="38.25" x14ac:dyDescent="0.2">
      <c r="A28" s="397" t="s">
        <v>1203</v>
      </c>
      <c r="B28" s="398" t="s">
        <v>556</v>
      </c>
      <c r="C28" s="399">
        <v>19268112</v>
      </c>
      <c r="D28" s="399">
        <v>0</v>
      </c>
      <c r="E28" s="399">
        <v>6352393</v>
      </c>
    </row>
    <row r="29" spans="1:5" ht="25.5" x14ac:dyDescent="0.2">
      <c r="A29" s="397" t="s">
        <v>560</v>
      </c>
      <c r="B29" s="398" t="s">
        <v>557</v>
      </c>
      <c r="C29" s="399">
        <v>6777933</v>
      </c>
      <c r="D29" s="399">
        <v>0</v>
      </c>
      <c r="E29" s="399">
        <v>5114355</v>
      </c>
    </row>
    <row r="30" spans="1:5" ht="25.5" x14ac:dyDescent="0.2">
      <c r="A30" s="397" t="s">
        <v>562</v>
      </c>
      <c r="B30" s="398" t="s">
        <v>558</v>
      </c>
      <c r="C30" s="399">
        <v>10759648</v>
      </c>
      <c r="D30" s="399">
        <v>0</v>
      </c>
      <c r="E30" s="399">
        <v>466209</v>
      </c>
    </row>
    <row r="31" spans="1:5" ht="25.5" x14ac:dyDescent="0.2">
      <c r="A31" s="397" t="s">
        <v>564</v>
      </c>
      <c r="B31" s="398" t="s">
        <v>559</v>
      </c>
      <c r="C31" s="399">
        <v>1730531</v>
      </c>
      <c r="D31" s="399">
        <v>0</v>
      </c>
      <c r="E31" s="399">
        <v>771829</v>
      </c>
    </row>
    <row r="32" spans="1:5" ht="38.25" x14ac:dyDescent="0.2">
      <c r="A32" s="397" t="s">
        <v>566</v>
      </c>
      <c r="B32" s="398" t="s">
        <v>561</v>
      </c>
      <c r="C32" s="399">
        <v>5531510</v>
      </c>
      <c r="D32" s="399">
        <v>0</v>
      </c>
      <c r="E32" s="399">
        <v>2983022</v>
      </c>
    </row>
    <row r="33" spans="1:5" ht="51" x14ac:dyDescent="0.2">
      <c r="A33" s="397" t="s">
        <v>568</v>
      </c>
      <c r="B33" s="398" t="s">
        <v>563</v>
      </c>
      <c r="C33" s="399">
        <v>878042</v>
      </c>
      <c r="D33" s="399">
        <v>0</v>
      </c>
      <c r="E33" s="399">
        <v>599321</v>
      </c>
    </row>
    <row r="34" spans="1:5" ht="25.5" x14ac:dyDescent="0.2">
      <c r="A34" s="397" t="s">
        <v>570</v>
      </c>
      <c r="B34" s="398" t="s">
        <v>565</v>
      </c>
      <c r="C34" s="399">
        <v>1268734</v>
      </c>
      <c r="D34" s="399">
        <v>0</v>
      </c>
      <c r="E34" s="399">
        <v>930091</v>
      </c>
    </row>
    <row r="35" spans="1:5" ht="25.5" x14ac:dyDescent="0.2">
      <c r="A35" s="397" t="s">
        <v>1204</v>
      </c>
      <c r="B35" s="398" t="s">
        <v>567</v>
      </c>
      <c r="C35" s="399">
        <v>2590132</v>
      </c>
      <c r="D35" s="399">
        <v>0</v>
      </c>
      <c r="E35" s="399">
        <v>950760</v>
      </c>
    </row>
    <row r="36" spans="1:5" ht="38.25" x14ac:dyDescent="0.2">
      <c r="A36" s="397" t="s">
        <v>1205</v>
      </c>
      <c r="B36" s="398" t="s">
        <v>569</v>
      </c>
      <c r="C36" s="399">
        <v>639344</v>
      </c>
      <c r="D36" s="399">
        <v>0</v>
      </c>
      <c r="E36" s="399">
        <v>440593</v>
      </c>
    </row>
    <row r="37" spans="1:5" ht="38.25" x14ac:dyDescent="0.2">
      <c r="A37" s="397" t="s">
        <v>1206</v>
      </c>
      <c r="B37" s="398" t="s">
        <v>571</v>
      </c>
      <c r="C37" s="399">
        <v>93000</v>
      </c>
      <c r="D37" s="399">
        <v>0</v>
      </c>
      <c r="E37" s="399">
        <v>0</v>
      </c>
    </row>
    <row r="38" spans="1:5" ht="25.5" x14ac:dyDescent="0.2">
      <c r="A38" s="397" t="s">
        <v>831</v>
      </c>
      <c r="B38" s="398" t="s">
        <v>572</v>
      </c>
      <c r="C38" s="399">
        <v>62258</v>
      </c>
      <c r="D38" s="399">
        <v>0</v>
      </c>
      <c r="E38" s="399">
        <v>62257</v>
      </c>
    </row>
    <row r="39" spans="1:5" ht="38.25" x14ac:dyDescent="0.2">
      <c r="A39" s="397" t="s">
        <v>574</v>
      </c>
      <c r="B39" s="398" t="s">
        <v>573</v>
      </c>
      <c r="C39" s="399">
        <v>1848098</v>
      </c>
      <c r="D39" s="399">
        <v>0</v>
      </c>
      <c r="E39" s="399">
        <v>333297</v>
      </c>
    </row>
    <row r="40" spans="1:5" ht="51" x14ac:dyDescent="0.2">
      <c r="A40" s="397" t="s">
        <v>1207</v>
      </c>
      <c r="B40" s="398" t="s">
        <v>575</v>
      </c>
      <c r="C40" s="399">
        <v>1848098</v>
      </c>
      <c r="D40" s="399">
        <v>0</v>
      </c>
      <c r="E40" s="399">
        <v>333297</v>
      </c>
    </row>
    <row r="41" spans="1:5" ht="25.5" x14ac:dyDescent="0.2">
      <c r="A41" s="400" t="s">
        <v>1208</v>
      </c>
      <c r="B41" s="401" t="s">
        <v>576</v>
      </c>
      <c r="C41" s="402">
        <v>26647720</v>
      </c>
      <c r="D41" s="402">
        <v>0</v>
      </c>
      <c r="E41" s="402">
        <v>9668712</v>
      </c>
    </row>
    <row r="42" spans="1:5" x14ac:dyDescent="0.2">
      <c r="A42" s="397" t="s">
        <v>1209</v>
      </c>
      <c r="B42" s="398" t="s">
        <v>577</v>
      </c>
      <c r="C42" s="399">
        <v>26927290</v>
      </c>
      <c r="D42" s="399">
        <v>0</v>
      </c>
      <c r="E42" s="399">
        <v>9745516</v>
      </c>
    </row>
    <row r="43" spans="1:5" ht="25.5" x14ac:dyDescent="0.2">
      <c r="A43" s="397" t="s">
        <v>1210</v>
      </c>
      <c r="B43" s="398" t="s">
        <v>578</v>
      </c>
      <c r="C43" s="399">
        <v>0</v>
      </c>
      <c r="D43" s="399">
        <v>0</v>
      </c>
      <c r="E43" s="399">
        <v>9545516</v>
      </c>
    </row>
    <row r="44" spans="1:5" ht="25.5" x14ac:dyDescent="0.2">
      <c r="A44" s="397" t="s">
        <v>580</v>
      </c>
      <c r="B44" s="398" t="s">
        <v>579</v>
      </c>
      <c r="C44" s="399">
        <v>26927290</v>
      </c>
      <c r="D44" s="399">
        <v>0</v>
      </c>
      <c r="E44" s="399">
        <v>200000</v>
      </c>
    </row>
    <row r="45" spans="1:5" x14ac:dyDescent="0.2">
      <c r="A45" s="397" t="s">
        <v>583</v>
      </c>
      <c r="B45" s="398" t="s">
        <v>581</v>
      </c>
      <c r="C45" s="399">
        <v>1000000</v>
      </c>
      <c r="D45" s="399">
        <v>0</v>
      </c>
      <c r="E45" s="399">
        <v>1000000</v>
      </c>
    </row>
    <row r="46" spans="1:5" ht="38.25" x14ac:dyDescent="0.2">
      <c r="A46" s="397" t="s">
        <v>1211</v>
      </c>
      <c r="B46" s="398" t="s">
        <v>582</v>
      </c>
      <c r="C46" s="399">
        <v>670701806</v>
      </c>
      <c r="D46" s="399">
        <v>0</v>
      </c>
      <c r="E46" s="399">
        <v>657683751</v>
      </c>
    </row>
    <row r="47" spans="1:5" ht="38.25" x14ac:dyDescent="0.2">
      <c r="A47" s="397" t="s">
        <v>585</v>
      </c>
      <c r="B47" s="398" t="s">
        <v>584</v>
      </c>
      <c r="C47" s="399">
        <v>305604</v>
      </c>
      <c r="D47" s="399">
        <v>0</v>
      </c>
      <c r="E47" s="399">
        <v>582209</v>
      </c>
    </row>
    <row r="48" spans="1:5" ht="25.5" x14ac:dyDescent="0.2">
      <c r="A48" s="400" t="s">
        <v>588</v>
      </c>
      <c r="B48" s="401" t="s">
        <v>586</v>
      </c>
      <c r="C48" s="402">
        <v>698934700</v>
      </c>
      <c r="D48" s="402">
        <v>0</v>
      </c>
      <c r="E48" s="402">
        <v>669011476</v>
      </c>
    </row>
    <row r="49" spans="1:5" x14ac:dyDescent="0.2">
      <c r="A49" s="400" t="s">
        <v>590</v>
      </c>
      <c r="B49" s="401" t="s">
        <v>587</v>
      </c>
      <c r="C49" s="402">
        <v>725582420</v>
      </c>
      <c r="D49" s="402">
        <v>0</v>
      </c>
      <c r="E49" s="402">
        <v>678680188</v>
      </c>
    </row>
    <row r="50" spans="1:5" ht="25.5" x14ac:dyDescent="0.2">
      <c r="A50" s="397" t="s">
        <v>592</v>
      </c>
      <c r="B50" s="398" t="s">
        <v>589</v>
      </c>
      <c r="C50" s="399">
        <v>22241106</v>
      </c>
      <c r="D50" s="399">
        <v>0</v>
      </c>
      <c r="E50" s="399">
        <v>24132068</v>
      </c>
    </row>
    <row r="51" spans="1:5" ht="38.25" x14ac:dyDescent="0.2">
      <c r="A51" s="397" t="s">
        <v>841</v>
      </c>
      <c r="B51" s="398" t="s">
        <v>591</v>
      </c>
      <c r="C51" s="399">
        <v>0</v>
      </c>
      <c r="D51" s="399">
        <v>0</v>
      </c>
      <c r="E51" s="399">
        <v>2577289</v>
      </c>
    </row>
    <row r="52" spans="1:5" ht="25.5" x14ac:dyDescent="0.2">
      <c r="A52" s="400" t="s">
        <v>595</v>
      </c>
      <c r="B52" s="401" t="s">
        <v>593</v>
      </c>
      <c r="C52" s="402">
        <v>22241106</v>
      </c>
      <c r="D52" s="402">
        <v>0</v>
      </c>
      <c r="E52" s="402">
        <v>26709357</v>
      </c>
    </row>
    <row r="53" spans="1:5" x14ac:dyDescent="0.2">
      <c r="A53" s="397" t="s">
        <v>1212</v>
      </c>
      <c r="B53" s="398" t="s">
        <v>594</v>
      </c>
      <c r="C53" s="399">
        <v>2662021</v>
      </c>
      <c r="D53" s="399">
        <v>0</v>
      </c>
      <c r="E53" s="399">
        <v>2005946</v>
      </c>
    </row>
    <row r="54" spans="1:5" ht="25.5" x14ac:dyDescent="0.2">
      <c r="A54" s="400" t="s">
        <v>1213</v>
      </c>
      <c r="B54" s="401" t="s">
        <v>596</v>
      </c>
      <c r="C54" s="402">
        <v>2662021</v>
      </c>
      <c r="D54" s="402">
        <v>0</v>
      </c>
      <c r="E54" s="402">
        <v>2005946</v>
      </c>
    </row>
    <row r="55" spans="1:5" ht="25.5" x14ac:dyDescent="0.2">
      <c r="A55" s="400" t="s">
        <v>1214</v>
      </c>
      <c r="B55" s="401" t="s">
        <v>597</v>
      </c>
      <c r="C55" s="402">
        <v>24903127</v>
      </c>
      <c r="D55" s="402">
        <v>0</v>
      </c>
      <c r="E55" s="402">
        <v>28715303</v>
      </c>
    </row>
    <row r="56" spans="1:5" ht="25.5" x14ac:dyDescent="0.2">
      <c r="A56" s="397" t="s">
        <v>600</v>
      </c>
      <c r="B56" s="398" t="s">
        <v>598</v>
      </c>
      <c r="C56" s="399">
        <v>166274</v>
      </c>
      <c r="D56" s="399">
        <v>0</v>
      </c>
      <c r="E56" s="399">
        <v>123138</v>
      </c>
    </row>
    <row r="57" spans="1:5" ht="25.5" x14ac:dyDescent="0.2">
      <c r="A57" s="397" t="s">
        <v>602</v>
      </c>
      <c r="B57" s="398" t="s">
        <v>599</v>
      </c>
      <c r="C57" s="399">
        <v>14044755</v>
      </c>
      <c r="D57" s="399">
        <v>0</v>
      </c>
      <c r="E57" s="399">
        <v>572114</v>
      </c>
    </row>
    <row r="58" spans="1:5" ht="25.5" x14ac:dyDescent="0.2">
      <c r="A58" s="400" t="s">
        <v>606</v>
      </c>
      <c r="B58" s="401" t="s">
        <v>601</v>
      </c>
      <c r="C58" s="402">
        <v>14211029</v>
      </c>
      <c r="D58" s="402">
        <v>0</v>
      </c>
      <c r="E58" s="402">
        <v>695252</v>
      </c>
    </row>
    <row r="59" spans="1:5" x14ac:dyDescent="0.2">
      <c r="A59" s="400" t="s">
        <v>608</v>
      </c>
      <c r="B59" s="401" t="s">
        <v>603</v>
      </c>
      <c r="C59" s="402">
        <v>5149887072</v>
      </c>
      <c r="D59" s="402">
        <v>0</v>
      </c>
      <c r="E59" s="402">
        <v>5627853047</v>
      </c>
    </row>
    <row r="60" spans="1:5" x14ac:dyDescent="0.2">
      <c r="A60" s="397" t="s">
        <v>610</v>
      </c>
      <c r="B60" s="398" t="s">
        <v>605</v>
      </c>
      <c r="C60" s="399">
        <v>2828232187</v>
      </c>
      <c r="D60" s="399">
        <v>0</v>
      </c>
      <c r="E60" s="399">
        <v>2828232187</v>
      </c>
    </row>
    <row r="61" spans="1:5" x14ac:dyDescent="0.2">
      <c r="A61" s="397" t="s">
        <v>798</v>
      </c>
      <c r="B61" s="398" t="s">
        <v>607</v>
      </c>
      <c r="C61" s="399">
        <v>405981588</v>
      </c>
      <c r="D61" s="399">
        <v>0</v>
      </c>
      <c r="E61" s="399">
        <v>392963533</v>
      </c>
    </row>
    <row r="62" spans="1:5" ht="25.5" x14ac:dyDescent="0.2">
      <c r="A62" s="397" t="s">
        <v>612</v>
      </c>
      <c r="B62" s="398" t="s">
        <v>609</v>
      </c>
      <c r="C62" s="399">
        <v>216457125</v>
      </c>
      <c r="D62" s="399">
        <v>0</v>
      </c>
      <c r="E62" s="399">
        <v>216457125</v>
      </c>
    </row>
    <row r="63" spans="1:5" x14ac:dyDescent="0.2">
      <c r="A63" s="397" t="s">
        <v>614</v>
      </c>
      <c r="B63" s="398" t="s">
        <v>611</v>
      </c>
      <c r="C63" s="399">
        <v>229354444</v>
      </c>
      <c r="D63" s="399">
        <v>0</v>
      </c>
      <c r="E63" s="399">
        <v>73348438</v>
      </c>
    </row>
    <row r="64" spans="1:5" x14ac:dyDescent="0.2">
      <c r="A64" s="397" t="s">
        <v>618</v>
      </c>
      <c r="B64" s="398" t="s">
        <v>613</v>
      </c>
      <c r="C64" s="399">
        <v>-156006006</v>
      </c>
      <c r="D64" s="399">
        <v>0</v>
      </c>
      <c r="E64" s="399">
        <v>12679956</v>
      </c>
    </row>
    <row r="65" spans="1:5" x14ac:dyDescent="0.2">
      <c r="A65" s="400" t="s">
        <v>620</v>
      </c>
      <c r="B65" s="401" t="s">
        <v>615</v>
      </c>
      <c r="C65" s="402">
        <v>3524019338</v>
      </c>
      <c r="D65" s="402">
        <v>0</v>
      </c>
      <c r="E65" s="402">
        <v>3523681239</v>
      </c>
    </row>
    <row r="66" spans="1:5" ht="25.5" x14ac:dyDescent="0.2">
      <c r="A66" s="397" t="s">
        <v>847</v>
      </c>
      <c r="B66" s="398" t="s">
        <v>617</v>
      </c>
      <c r="C66" s="399">
        <v>4821</v>
      </c>
      <c r="D66" s="399">
        <v>0</v>
      </c>
      <c r="E66" s="399">
        <v>9442</v>
      </c>
    </row>
    <row r="67" spans="1:5" ht="38.25" x14ac:dyDescent="0.2">
      <c r="A67" s="397" t="s">
        <v>1215</v>
      </c>
      <c r="B67" s="398" t="s">
        <v>619</v>
      </c>
      <c r="C67" s="399">
        <v>544000</v>
      </c>
      <c r="D67" s="399">
        <v>0</v>
      </c>
      <c r="E67" s="399">
        <v>507000</v>
      </c>
    </row>
    <row r="68" spans="1:5" ht="25.5" x14ac:dyDescent="0.2">
      <c r="A68" s="397" t="s">
        <v>849</v>
      </c>
      <c r="B68" s="398" t="s">
        <v>621</v>
      </c>
      <c r="C68" s="399">
        <v>1833258</v>
      </c>
      <c r="D68" s="399">
        <v>0</v>
      </c>
      <c r="E68" s="399">
        <v>3185099</v>
      </c>
    </row>
    <row r="69" spans="1:5" ht="25.5" x14ac:dyDescent="0.2">
      <c r="A69" s="397" t="s">
        <v>805</v>
      </c>
      <c r="B69" s="398" t="s">
        <v>623</v>
      </c>
      <c r="C69" s="399">
        <v>300000</v>
      </c>
      <c r="D69" s="399">
        <v>0</v>
      </c>
      <c r="E69" s="399">
        <v>293370</v>
      </c>
    </row>
    <row r="70" spans="1:5" ht="25.5" x14ac:dyDescent="0.2">
      <c r="A70" s="397" t="s">
        <v>807</v>
      </c>
      <c r="B70" s="398" t="s">
        <v>625</v>
      </c>
      <c r="C70" s="399">
        <v>88454</v>
      </c>
      <c r="D70" s="399">
        <v>0</v>
      </c>
      <c r="E70" s="399">
        <v>60614025</v>
      </c>
    </row>
    <row r="71" spans="1:5" ht="25.5" x14ac:dyDescent="0.2">
      <c r="A71" s="400" t="s">
        <v>627</v>
      </c>
      <c r="B71" s="401" t="s">
        <v>626</v>
      </c>
      <c r="C71" s="402">
        <v>2770533</v>
      </c>
      <c r="D71" s="402">
        <v>0</v>
      </c>
      <c r="E71" s="402">
        <v>64608936</v>
      </c>
    </row>
    <row r="72" spans="1:5" ht="25.5" x14ac:dyDescent="0.2">
      <c r="A72" s="397" t="s">
        <v>1216</v>
      </c>
      <c r="B72" s="398" t="s">
        <v>628</v>
      </c>
      <c r="C72" s="399">
        <v>3359747</v>
      </c>
      <c r="D72" s="399">
        <v>0</v>
      </c>
      <c r="E72" s="399">
        <v>3978337</v>
      </c>
    </row>
    <row r="73" spans="1:5" ht="25.5" x14ac:dyDescent="0.2">
      <c r="A73" s="397" t="s">
        <v>862</v>
      </c>
      <c r="B73" s="398" t="s">
        <v>1217</v>
      </c>
      <c r="C73" s="399">
        <v>0</v>
      </c>
      <c r="D73" s="399">
        <v>0</v>
      </c>
      <c r="E73" s="399">
        <v>7823200</v>
      </c>
    </row>
    <row r="74" spans="1:5" ht="38.25" x14ac:dyDescent="0.2">
      <c r="A74" s="397" t="s">
        <v>631</v>
      </c>
      <c r="B74" s="398" t="s">
        <v>630</v>
      </c>
      <c r="C74" s="399">
        <v>13652152</v>
      </c>
      <c r="D74" s="399">
        <v>0</v>
      </c>
      <c r="E74" s="399">
        <v>0</v>
      </c>
    </row>
    <row r="75" spans="1:5" ht="38.25" x14ac:dyDescent="0.2">
      <c r="A75" s="397" t="s">
        <v>865</v>
      </c>
      <c r="B75" s="398" t="s">
        <v>632</v>
      </c>
      <c r="C75" s="399">
        <v>18237164</v>
      </c>
      <c r="D75" s="399">
        <v>0</v>
      </c>
      <c r="E75" s="399">
        <v>17579909</v>
      </c>
    </row>
    <row r="76" spans="1:5" ht="38.25" x14ac:dyDescent="0.2">
      <c r="A76" s="397" t="s">
        <v>1218</v>
      </c>
      <c r="B76" s="398" t="s">
        <v>633</v>
      </c>
      <c r="C76" s="399">
        <v>18237164</v>
      </c>
      <c r="D76" s="399">
        <v>0</v>
      </c>
      <c r="E76" s="399">
        <v>17579909</v>
      </c>
    </row>
    <row r="77" spans="1:5" ht="25.5" x14ac:dyDescent="0.2">
      <c r="A77" s="400" t="s">
        <v>636</v>
      </c>
      <c r="B77" s="401" t="s">
        <v>634</v>
      </c>
      <c r="C77" s="402">
        <v>35249063</v>
      </c>
      <c r="D77" s="402">
        <v>0</v>
      </c>
      <c r="E77" s="402">
        <v>29381446</v>
      </c>
    </row>
    <row r="78" spans="1:5" x14ac:dyDescent="0.2">
      <c r="A78" s="397" t="s">
        <v>1219</v>
      </c>
      <c r="B78" s="398" t="s">
        <v>635</v>
      </c>
      <c r="C78" s="399">
        <v>10702659</v>
      </c>
      <c r="D78" s="399">
        <v>0</v>
      </c>
      <c r="E78" s="399">
        <v>16177222</v>
      </c>
    </row>
    <row r="79" spans="1:5" ht="25.5" x14ac:dyDescent="0.2">
      <c r="A79" s="397" t="s">
        <v>1220</v>
      </c>
      <c r="B79" s="398" t="s">
        <v>637</v>
      </c>
      <c r="C79" s="399">
        <v>584873</v>
      </c>
      <c r="D79" s="399">
        <v>0</v>
      </c>
      <c r="E79" s="399">
        <v>115368</v>
      </c>
    </row>
    <row r="80" spans="1:5" ht="25.5" x14ac:dyDescent="0.2">
      <c r="A80" s="397" t="s">
        <v>639</v>
      </c>
      <c r="B80" s="398" t="s">
        <v>638</v>
      </c>
      <c r="C80" s="399">
        <v>11429024</v>
      </c>
      <c r="D80" s="399">
        <v>0</v>
      </c>
      <c r="E80" s="399">
        <v>11429024</v>
      </c>
    </row>
    <row r="81" spans="1:5" ht="25.5" x14ac:dyDescent="0.2">
      <c r="A81" s="400" t="s">
        <v>642</v>
      </c>
      <c r="B81" s="401" t="s">
        <v>640</v>
      </c>
      <c r="C81" s="402">
        <v>22716556</v>
      </c>
      <c r="D81" s="402">
        <v>0</v>
      </c>
      <c r="E81" s="402">
        <v>27721614</v>
      </c>
    </row>
    <row r="82" spans="1:5" x14ac:dyDescent="0.2">
      <c r="A82" s="400" t="s">
        <v>867</v>
      </c>
      <c r="B82" s="401" t="s">
        <v>641</v>
      </c>
      <c r="C82" s="402">
        <v>60736152</v>
      </c>
      <c r="D82" s="402">
        <v>0</v>
      </c>
      <c r="E82" s="402">
        <v>121711996</v>
      </c>
    </row>
    <row r="83" spans="1:5" ht="25.5" x14ac:dyDescent="0.2">
      <c r="A83" s="397" t="s">
        <v>645</v>
      </c>
      <c r="B83" s="398" t="s">
        <v>643</v>
      </c>
      <c r="C83" s="399">
        <v>61222575</v>
      </c>
      <c r="D83" s="399">
        <v>0</v>
      </c>
      <c r="E83" s="399">
        <v>58513243</v>
      </c>
    </row>
    <row r="84" spans="1:5" ht="25.5" x14ac:dyDescent="0.2">
      <c r="A84" s="397" t="s">
        <v>647</v>
      </c>
      <c r="B84" s="398" t="s">
        <v>1221</v>
      </c>
      <c r="C84" s="399">
        <v>0</v>
      </c>
      <c r="D84" s="399">
        <v>0</v>
      </c>
      <c r="E84" s="399">
        <v>33844674</v>
      </c>
    </row>
    <row r="85" spans="1:5" x14ac:dyDescent="0.2">
      <c r="A85" s="397" t="s">
        <v>1222</v>
      </c>
      <c r="B85" s="398" t="s">
        <v>644</v>
      </c>
      <c r="C85" s="399">
        <v>1503909007</v>
      </c>
      <c r="D85" s="399">
        <v>0</v>
      </c>
      <c r="E85" s="399">
        <v>1890101895</v>
      </c>
    </row>
    <row r="86" spans="1:5" ht="25.5" x14ac:dyDescent="0.2">
      <c r="A86" s="400" t="s">
        <v>1223</v>
      </c>
      <c r="B86" s="401" t="s">
        <v>646</v>
      </c>
      <c r="C86" s="402">
        <v>1565131582</v>
      </c>
      <c r="D86" s="402">
        <v>0</v>
      </c>
      <c r="E86" s="402">
        <v>1982459812</v>
      </c>
    </row>
    <row r="87" spans="1:5" x14ac:dyDescent="0.2">
      <c r="A87" s="400" t="s">
        <v>1224</v>
      </c>
      <c r="B87" s="401" t="s">
        <v>648</v>
      </c>
      <c r="C87" s="402">
        <v>5149887072</v>
      </c>
      <c r="D87" s="402">
        <v>0</v>
      </c>
      <c r="E87" s="402">
        <v>5627853047</v>
      </c>
    </row>
    <row r="88" spans="1:5" x14ac:dyDescent="0.2">
      <c r="A88" s="781"/>
      <c r="B88" s="781"/>
      <c r="C88" s="781"/>
      <c r="D88" s="781"/>
      <c r="E88" s="781"/>
    </row>
  </sheetData>
  <mergeCells count="1">
    <mergeCell ref="A3:E3"/>
  </mergeCells>
  <pageMargins left="0.75" right="0.75" top="1" bottom="1" header="0.5" footer="0.5"/>
  <pageSetup scale="9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0"/>
  <sheetViews>
    <sheetView zoomScaleNormal="100" workbookViewId="0">
      <selection activeCell="U2" sqref="U2"/>
    </sheetView>
  </sheetViews>
  <sheetFormatPr defaultColWidth="9" defaultRowHeight="12.75" x14ac:dyDescent="0.2"/>
  <cols>
    <col min="1" max="1" width="7.140625" style="392" customWidth="1"/>
    <col min="2" max="6" width="3.28515625" style="392" customWidth="1"/>
    <col min="7" max="7" width="3.85546875" style="392" customWidth="1"/>
    <col min="8" max="11" width="3.28515625" style="392" customWidth="1"/>
    <col min="12" max="12" width="3.85546875" style="392" customWidth="1"/>
    <col min="13" max="47" width="3.28515625" style="392" customWidth="1"/>
    <col min="48" max="256" width="9" style="392"/>
    <col min="257" max="257" width="7.140625" style="392" customWidth="1"/>
    <col min="258" max="262" width="3.28515625" style="392" customWidth="1"/>
    <col min="263" max="263" width="3.85546875" style="392" customWidth="1"/>
    <col min="264" max="267" width="3.28515625" style="392" customWidth="1"/>
    <col min="268" max="268" width="3.85546875" style="392" customWidth="1"/>
    <col min="269" max="303" width="3.28515625" style="392" customWidth="1"/>
    <col min="304" max="512" width="9" style="392"/>
    <col min="513" max="513" width="7.140625" style="392" customWidth="1"/>
    <col min="514" max="518" width="3.28515625" style="392" customWidth="1"/>
    <col min="519" max="519" width="3.85546875" style="392" customWidth="1"/>
    <col min="520" max="523" width="3.28515625" style="392" customWidth="1"/>
    <col min="524" max="524" width="3.85546875" style="392" customWidth="1"/>
    <col min="525" max="559" width="3.28515625" style="392" customWidth="1"/>
    <col min="560" max="768" width="9" style="392"/>
    <col min="769" max="769" width="7.140625" style="392" customWidth="1"/>
    <col min="770" max="774" width="3.28515625" style="392" customWidth="1"/>
    <col min="775" max="775" width="3.85546875" style="392" customWidth="1"/>
    <col min="776" max="779" width="3.28515625" style="392" customWidth="1"/>
    <col min="780" max="780" width="3.85546875" style="392" customWidth="1"/>
    <col min="781" max="815" width="3.28515625" style="392" customWidth="1"/>
    <col min="816" max="1024" width="9" style="392"/>
    <col min="1025" max="1025" width="7.140625" style="392" customWidth="1"/>
    <col min="1026" max="1030" width="3.28515625" style="392" customWidth="1"/>
    <col min="1031" max="1031" width="3.85546875" style="392" customWidth="1"/>
    <col min="1032" max="1035" width="3.28515625" style="392" customWidth="1"/>
    <col min="1036" max="1036" width="3.85546875" style="392" customWidth="1"/>
    <col min="1037" max="1071" width="3.28515625" style="392" customWidth="1"/>
    <col min="1072" max="1280" width="9" style="392"/>
    <col min="1281" max="1281" width="7.140625" style="392" customWidth="1"/>
    <col min="1282" max="1286" width="3.28515625" style="392" customWidth="1"/>
    <col min="1287" max="1287" width="3.85546875" style="392" customWidth="1"/>
    <col min="1288" max="1291" width="3.28515625" style="392" customWidth="1"/>
    <col min="1292" max="1292" width="3.85546875" style="392" customWidth="1"/>
    <col min="1293" max="1327" width="3.28515625" style="392" customWidth="1"/>
    <col min="1328" max="1536" width="9" style="392"/>
    <col min="1537" max="1537" width="7.140625" style="392" customWidth="1"/>
    <col min="1538" max="1542" width="3.28515625" style="392" customWidth="1"/>
    <col min="1543" max="1543" width="3.85546875" style="392" customWidth="1"/>
    <col min="1544" max="1547" width="3.28515625" style="392" customWidth="1"/>
    <col min="1548" max="1548" width="3.85546875" style="392" customWidth="1"/>
    <col min="1549" max="1583" width="3.28515625" style="392" customWidth="1"/>
    <col min="1584" max="1792" width="9" style="392"/>
    <col min="1793" max="1793" width="7.140625" style="392" customWidth="1"/>
    <col min="1794" max="1798" width="3.28515625" style="392" customWidth="1"/>
    <col min="1799" max="1799" width="3.85546875" style="392" customWidth="1"/>
    <col min="1800" max="1803" width="3.28515625" style="392" customWidth="1"/>
    <col min="1804" max="1804" width="3.85546875" style="392" customWidth="1"/>
    <col min="1805" max="1839" width="3.28515625" style="392" customWidth="1"/>
    <col min="1840" max="2048" width="9" style="392"/>
    <col min="2049" max="2049" width="7.140625" style="392" customWidth="1"/>
    <col min="2050" max="2054" width="3.28515625" style="392" customWidth="1"/>
    <col min="2055" max="2055" width="3.85546875" style="392" customWidth="1"/>
    <col min="2056" max="2059" width="3.28515625" style="392" customWidth="1"/>
    <col min="2060" max="2060" width="3.85546875" style="392" customWidth="1"/>
    <col min="2061" max="2095" width="3.28515625" style="392" customWidth="1"/>
    <col min="2096" max="2304" width="9" style="392"/>
    <col min="2305" max="2305" width="7.140625" style="392" customWidth="1"/>
    <col min="2306" max="2310" width="3.28515625" style="392" customWidth="1"/>
    <col min="2311" max="2311" width="3.85546875" style="392" customWidth="1"/>
    <col min="2312" max="2315" width="3.28515625" style="392" customWidth="1"/>
    <col min="2316" max="2316" width="3.85546875" style="392" customWidth="1"/>
    <col min="2317" max="2351" width="3.28515625" style="392" customWidth="1"/>
    <col min="2352" max="2560" width="9" style="392"/>
    <col min="2561" max="2561" width="7.140625" style="392" customWidth="1"/>
    <col min="2562" max="2566" width="3.28515625" style="392" customWidth="1"/>
    <col min="2567" max="2567" width="3.85546875" style="392" customWidth="1"/>
    <col min="2568" max="2571" width="3.28515625" style="392" customWidth="1"/>
    <col min="2572" max="2572" width="3.85546875" style="392" customWidth="1"/>
    <col min="2573" max="2607" width="3.28515625" style="392" customWidth="1"/>
    <col min="2608" max="2816" width="9" style="392"/>
    <col min="2817" max="2817" width="7.140625" style="392" customWidth="1"/>
    <col min="2818" max="2822" width="3.28515625" style="392" customWidth="1"/>
    <col min="2823" max="2823" width="3.85546875" style="392" customWidth="1"/>
    <col min="2824" max="2827" width="3.28515625" style="392" customWidth="1"/>
    <col min="2828" max="2828" width="3.85546875" style="392" customWidth="1"/>
    <col min="2829" max="2863" width="3.28515625" style="392" customWidth="1"/>
    <col min="2864" max="3072" width="9" style="392"/>
    <col min="3073" max="3073" width="7.140625" style="392" customWidth="1"/>
    <col min="3074" max="3078" width="3.28515625" style="392" customWidth="1"/>
    <col min="3079" max="3079" width="3.85546875" style="392" customWidth="1"/>
    <col min="3080" max="3083" width="3.28515625" style="392" customWidth="1"/>
    <col min="3084" max="3084" width="3.85546875" style="392" customWidth="1"/>
    <col min="3085" max="3119" width="3.28515625" style="392" customWidth="1"/>
    <col min="3120" max="3328" width="9" style="392"/>
    <col min="3329" max="3329" width="7.140625" style="392" customWidth="1"/>
    <col min="3330" max="3334" width="3.28515625" style="392" customWidth="1"/>
    <col min="3335" max="3335" width="3.85546875" style="392" customWidth="1"/>
    <col min="3336" max="3339" width="3.28515625" style="392" customWidth="1"/>
    <col min="3340" max="3340" width="3.85546875" style="392" customWidth="1"/>
    <col min="3341" max="3375" width="3.28515625" style="392" customWidth="1"/>
    <col min="3376" max="3584" width="9" style="392"/>
    <col min="3585" max="3585" width="7.140625" style="392" customWidth="1"/>
    <col min="3586" max="3590" width="3.28515625" style="392" customWidth="1"/>
    <col min="3591" max="3591" width="3.85546875" style="392" customWidth="1"/>
    <col min="3592" max="3595" width="3.28515625" style="392" customWidth="1"/>
    <col min="3596" max="3596" width="3.85546875" style="392" customWidth="1"/>
    <col min="3597" max="3631" width="3.28515625" style="392" customWidth="1"/>
    <col min="3632" max="3840" width="9" style="392"/>
    <col min="3841" max="3841" width="7.140625" style="392" customWidth="1"/>
    <col min="3842" max="3846" width="3.28515625" style="392" customWidth="1"/>
    <col min="3847" max="3847" width="3.85546875" style="392" customWidth="1"/>
    <col min="3848" max="3851" width="3.28515625" style="392" customWidth="1"/>
    <col min="3852" max="3852" width="3.85546875" style="392" customWidth="1"/>
    <col min="3853" max="3887" width="3.28515625" style="392" customWidth="1"/>
    <col min="3888" max="4096" width="9" style="392"/>
    <col min="4097" max="4097" width="7.140625" style="392" customWidth="1"/>
    <col min="4098" max="4102" width="3.28515625" style="392" customWidth="1"/>
    <col min="4103" max="4103" width="3.85546875" style="392" customWidth="1"/>
    <col min="4104" max="4107" width="3.28515625" style="392" customWidth="1"/>
    <col min="4108" max="4108" width="3.85546875" style="392" customWidth="1"/>
    <col min="4109" max="4143" width="3.28515625" style="392" customWidth="1"/>
    <col min="4144" max="4352" width="9" style="392"/>
    <col min="4353" max="4353" width="7.140625" style="392" customWidth="1"/>
    <col min="4354" max="4358" width="3.28515625" style="392" customWidth="1"/>
    <col min="4359" max="4359" width="3.85546875" style="392" customWidth="1"/>
    <col min="4360" max="4363" width="3.28515625" style="392" customWidth="1"/>
    <col min="4364" max="4364" width="3.85546875" style="392" customWidth="1"/>
    <col min="4365" max="4399" width="3.28515625" style="392" customWidth="1"/>
    <col min="4400" max="4608" width="9" style="392"/>
    <col min="4609" max="4609" width="7.140625" style="392" customWidth="1"/>
    <col min="4610" max="4614" width="3.28515625" style="392" customWidth="1"/>
    <col min="4615" max="4615" width="3.85546875" style="392" customWidth="1"/>
    <col min="4616" max="4619" width="3.28515625" style="392" customWidth="1"/>
    <col min="4620" max="4620" width="3.85546875" style="392" customWidth="1"/>
    <col min="4621" max="4655" width="3.28515625" style="392" customWidth="1"/>
    <col min="4656" max="4864" width="9" style="392"/>
    <col min="4865" max="4865" width="7.140625" style="392" customWidth="1"/>
    <col min="4866" max="4870" width="3.28515625" style="392" customWidth="1"/>
    <col min="4871" max="4871" width="3.85546875" style="392" customWidth="1"/>
    <col min="4872" max="4875" width="3.28515625" style="392" customWidth="1"/>
    <col min="4876" max="4876" width="3.85546875" style="392" customWidth="1"/>
    <col min="4877" max="4911" width="3.28515625" style="392" customWidth="1"/>
    <col min="4912" max="5120" width="9" style="392"/>
    <col min="5121" max="5121" width="7.140625" style="392" customWidth="1"/>
    <col min="5122" max="5126" width="3.28515625" style="392" customWidth="1"/>
    <col min="5127" max="5127" width="3.85546875" style="392" customWidth="1"/>
    <col min="5128" max="5131" width="3.28515625" style="392" customWidth="1"/>
    <col min="5132" max="5132" width="3.85546875" style="392" customWidth="1"/>
    <col min="5133" max="5167" width="3.28515625" style="392" customWidth="1"/>
    <col min="5168" max="5376" width="9" style="392"/>
    <col min="5377" max="5377" width="7.140625" style="392" customWidth="1"/>
    <col min="5378" max="5382" width="3.28515625" style="392" customWidth="1"/>
    <col min="5383" max="5383" width="3.85546875" style="392" customWidth="1"/>
    <col min="5384" max="5387" width="3.28515625" style="392" customWidth="1"/>
    <col min="5388" max="5388" width="3.85546875" style="392" customWidth="1"/>
    <col min="5389" max="5423" width="3.28515625" style="392" customWidth="1"/>
    <col min="5424" max="5632" width="9" style="392"/>
    <col min="5633" max="5633" width="7.140625" style="392" customWidth="1"/>
    <col min="5634" max="5638" width="3.28515625" style="392" customWidth="1"/>
    <col min="5639" max="5639" width="3.85546875" style="392" customWidth="1"/>
    <col min="5640" max="5643" width="3.28515625" style="392" customWidth="1"/>
    <col min="5644" max="5644" width="3.85546875" style="392" customWidth="1"/>
    <col min="5645" max="5679" width="3.28515625" style="392" customWidth="1"/>
    <col min="5680" max="5888" width="9" style="392"/>
    <col min="5889" max="5889" width="7.140625" style="392" customWidth="1"/>
    <col min="5890" max="5894" width="3.28515625" style="392" customWidth="1"/>
    <col min="5895" max="5895" width="3.85546875" style="392" customWidth="1"/>
    <col min="5896" max="5899" width="3.28515625" style="392" customWidth="1"/>
    <col min="5900" max="5900" width="3.85546875" style="392" customWidth="1"/>
    <col min="5901" max="5935" width="3.28515625" style="392" customWidth="1"/>
    <col min="5936" max="6144" width="9" style="392"/>
    <col min="6145" max="6145" width="7.140625" style="392" customWidth="1"/>
    <col min="6146" max="6150" width="3.28515625" style="392" customWidth="1"/>
    <col min="6151" max="6151" width="3.85546875" style="392" customWidth="1"/>
    <col min="6152" max="6155" width="3.28515625" style="392" customWidth="1"/>
    <col min="6156" max="6156" width="3.85546875" style="392" customWidth="1"/>
    <col min="6157" max="6191" width="3.28515625" style="392" customWidth="1"/>
    <col min="6192" max="6400" width="9" style="392"/>
    <col min="6401" max="6401" width="7.140625" style="392" customWidth="1"/>
    <col min="6402" max="6406" width="3.28515625" style="392" customWidth="1"/>
    <col min="6407" max="6407" width="3.85546875" style="392" customWidth="1"/>
    <col min="6408" max="6411" width="3.28515625" style="392" customWidth="1"/>
    <col min="6412" max="6412" width="3.85546875" style="392" customWidth="1"/>
    <col min="6413" max="6447" width="3.28515625" style="392" customWidth="1"/>
    <col min="6448" max="6656" width="9" style="392"/>
    <col min="6657" max="6657" width="7.140625" style="392" customWidth="1"/>
    <col min="6658" max="6662" width="3.28515625" style="392" customWidth="1"/>
    <col min="6663" max="6663" width="3.85546875" style="392" customWidth="1"/>
    <col min="6664" max="6667" width="3.28515625" style="392" customWidth="1"/>
    <col min="6668" max="6668" width="3.85546875" style="392" customWidth="1"/>
    <col min="6669" max="6703" width="3.28515625" style="392" customWidth="1"/>
    <col min="6704" max="6912" width="9" style="392"/>
    <col min="6913" max="6913" width="7.140625" style="392" customWidth="1"/>
    <col min="6914" max="6918" width="3.28515625" style="392" customWidth="1"/>
    <col min="6919" max="6919" width="3.85546875" style="392" customWidth="1"/>
    <col min="6920" max="6923" width="3.28515625" style="392" customWidth="1"/>
    <col min="6924" max="6924" width="3.85546875" style="392" customWidth="1"/>
    <col min="6925" max="6959" width="3.28515625" style="392" customWidth="1"/>
    <col min="6960" max="7168" width="9" style="392"/>
    <col min="7169" max="7169" width="7.140625" style="392" customWidth="1"/>
    <col min="7170" max="7174" width="3.28515625" style="392" customWidth="1"/>
    <col min="7175" max="7175" width="3.85546875" style="392" customWidth="1"/>
    <col min="7176" max="7179" width="3.28515625" style="392" customWidth="1"/>
    <col min="7180" max="7180" width="3.85546875" style="392" customWidth="1"/>
    <col min="7181" max="7215" width="3.28515625" style="392" customWidth="1"/>
    <col min="7216" max="7424" width="9" style="392"/>
    <col min="7425" max="7425" width="7.140625" style="392" customWidth="1"/>
    <col min="7426" max="7430" width="3.28515625" style="392" customWidth="1"/>
    <col min="7431" max="7431" width="3.85546875" style="392" customWidth="1"/>
    <col min="7432" max="7435" width="3.28515625" style="392" customWidth="1"/>
    <col min="7436" max="7436" width="3.85546875" style="392" customWidth="1"/>
    <col min="7437" max="7471" width="3.28515625" style="392" customWidth="1"/>
    <col min="7472" max="7680" width="9" style="392"/>
    <col min="7681" max="7681" width="7.140625" style="392" customWidth="1"/>
    <col min="7682" max="7686" width="3.28515625" style="392" customWidth="1"/>
    <col min="7687" max="7687" width="3.85546875" style="392" customWidth="1"/>
    <col min="7688" max="7691" width="3.28515625" style="392" customWidth="1"/>
    <col min="7692" max="7692" width="3.85546875" style="392" customWidth="1"/>
    <col min="7693" max="7727" width="3.28515625" style="392" customWidth="1"/>
    <col min="7728" max="7936" width="9" style="392"/>
    <col min="7937" max="7937" width="7.140625" style="392" customWidth="1"/>
    <col min="7938" max="7942" width="3.28515625" style="392" customWidth="1"/>
    <col min="7943" max="7943" width="3.85546875" style="392" customWidth="1"/>
    <col min="7944" max="7947" width="3.28515625" style="392" customWidth="1"/>
    <col min="7948" max="7948" width="3.85546875" style="392" customWidth="1"/>
    <col min="7949" max="7983" width="3.28515625" style="392" customWidth="1"/>
    <col min="7984" max="8192" width="9" style="392"/>
    <col min="8193" max="8193" width="7.140625" style="392" customWidth="1"/>
    <col min="8194" max="8198" width="3.28515625" style="392" customWidth="1"/>
    <col min="8199" max="8199" width="3.85546875" style="392" customWidth="1"/>
    <col min="8200" max="8203" width="3.28515625" style="392" customWidth="1"/>
    <col min="8204" max="8204" width="3.85546875" style="392" customWidth="1"/>
    <col min="8205" max="8239" width="3.28515625" style="392" customWidth="1"/>
    <col min="8240" max="8448" width="9" style="392"/>
    <col min="8449" max="8449" width="7.140625" style="392" customWidth="1"/>
    <col min="8450" max="8454" width="3.28515625" style="392" customWidth="1"/>
    <col min="8455" max="8455" width="3.85546875" style="392" customWidth="1"/>
    <col min="8456" max="8459" width="3.28515625" style="392" customWidth="1"/>
    <col min="8460" max="8460" width="3.85546875" style="392" customWidth="1"/>
    <col min="8461" max="8495" width="3.28515625" style="392" customWidth="1"/>
    <col min="8496" max="8704" width="9" style="392"/>
    <col min="8705" max="8705" width="7.140625" style="392" customWidth="1"/>
    <col min="8706" max="8710" width="3.28515625" style="392" customWidth="1"/>
    <col min="8711" max="8711" width="3.85546875" style="392" customWidth="1"/>
    <col min="8712" max="8715" width="3.28515625" style="392" customWidth="1"/>
    <col min="8716" max="8716" width="3.85546875" style="392" customWidth="1"/>
    <col min="8717" max="8751" width="3.28515625" style="392" customWidth="1"/>
    <col min="8752" max="8960" width="9" style="392"/>
    <col min="8961" max="8961" width="7.140625" style="392" customWidth="1"/>
    <col min="8962" max="8966" width="3.28515625" style="392" customWidth="1"/>
    <col min="8967" max="8967" width="3.85546875" style="392" customWidth="1"/>
    <col min="8968" max="8971" width="3.28515625" style="392" customWidth="1"/>
    <col min="8972" max="8972" width="3.85546875" style="392" customWidth="1"/>
    <col min="8973" max="9007" width="3.28515625" style="392" customWidth="1"/>
    <col min="9008" max="9216" width="9" style="392"/>
    <col min="9217" max="9217" width="7.140625" style="392" customWidth="1"/>
    <col min="9218" max="9222" width="3.28515625" style="392" customWidth="1"/>
    <col min="9223" max="9223" width="3.85546875" style="392" customWidth="1"/>
    <col min="9224" max="9227" width="3.28515625" style="392" customWidth="1"/>
    <col min="9228" max="9228" width="3.85546875" style="392" customWidth="1"/>
    <col min="9229" max="9263" width="3.28515625" style="392" customWidth="1"/>
    <col min="9264" max="9472" width="9" style="392"/>
    <col min="9473" max="9473" width="7.140625" style="392" customWidth="1"/>
    <col min="9474" max="9478" width="3.28515625" style="392" customWidth="1"/>
    <col min="9479" max="9479" width="3.85546875" style="392" customWidth="1"/>
    <col min="9480" max="9483" width="3.28515625" style="392" customWidth="1"/>
    <col min="9484" max="9484" width="3.85546875" style="392" customWidth="1"/>
    <col min="9485" max="9519" width="3.28515625" style="392" customWidth="1"/>
    <col min="9520" max="9728" width="9" style="392"/>
    <col min="9729" max="9729" width="7.140625" style="392" customWidth="1"/>
    <col min="9730" max="9734" width="3.28515625" style="392" customWidth="1"/>
    <col min="9735" max="9735" width="3.85546875" style="392" customWidth="1"/>
    <col min="9736" max="9739" width="3.28515625" style="392" customWidth="1"/>
    <col min="9740" max="9740" width="3.85546875" style="392" customWidth="1"/>
    <col min="9741" max="9775" width="3.28515625" style="392" customWidth="1"/>
    <col min="9776" max="9984" width="9" style="392"/>
    <col min="9985" max="9985" width="7.140625" style="392" customWidth="1"/>
    <col min="9986" max="9990" width="3.28515625" style="392" customWidth="1"/>
    <col min="9991" max="9991" width="3.85546875" style="392" customWidth="1"/>
    <col min="9992" max="9995" width="3.28515625" style="392" customWidth="1"/>
    <col min="9996" max="9996" width="3.85546875" style="392" customWidth="1"/>
    <col min="9997" max="10031" width="3.28515625" style="392" customWidth="1"/>
    <col min="10032" max="10240" width="9" style="392"/>
    <col min="10241" max="10241" width="7.140625" style="392" customWidth="1"/>
    <col min="10242" max="10246" width="3.28515625" style="392" customWidth="1"/>
    <col min="10247" max="10247" width="3.85546875" style="392" customWidth="1"/>
    <col min="10248" max="10251" width="3.28515625" style="392" customWidth="1"/>
    <col min="10252" max="10252" width="3.85546875" style="392" customWidth="1"/>
    <col min="10253" max="10287" width="3.28515625" style="392" customWidth="1"/>
    <col min="10288" max="10496" width="9" style="392"/>
    <col min="10497" max="10497" width="7.140625" style="392" customWidth="1"/>
    <col min="10498" max="10502" width="3.28515625" style="392" customWidth="1"/>
    <col min="10503" max="10503" width="3.85546875" style="392" customWidth="1"/>
    <col min="10504" max="10507" width="3.28515625" style="392" customWidth="1"/>
    <col min="10508" max="10508" width="3.85546875" style="392" customWidth="1"/>
    <col min="10509" max="10543" width="3.28515625" style="392" customWidth="1"/>
    <col min="10544" max="10752" width="9" style="392"/>
    <col min="10753" max="10753" width="7.140625" style="392" customWidth="1"/>
    <col min="10754" max="10758" width="3.28515625" style="392" customWidth="1"/>
    <col min="10759" max="10759" width="3.85546875" style="392" customWidth="1"/>
    <col min="10760" max="10763" width="3.28515625" style="392" customWidth="1"/>
    <col min="10764" max="10764" width="3.85546875" style="392" customWidth="1"/>
    <col min="10765" max="10799" width="3.28515625" style="392" customWidth="1"/>
    <col min="10800" max="11008" width="9" style="392"/>
    <col min="11009" max="11009" width="7.140625" style="392" customWidth="1"/>
    <col min="11010" max="11014" width="3.28515625" style="392" customWidth="1"/>
    <col min="11015" max="11015" width="3.85546875" style="392" customWidth="1"/>
    <col min="11016" max="11019" width="3.28515625" style="392" customWidth="1"/>
    <col min="11020" max="11020" width="3.85546875" style="392" customWidth="1"/>
    <col min="11021" max="11055" width="3.28515625" style="392" customWidth="1"/>
    <col min="11056" max="11264" width="9" style="392"/>
    <col min="11265" max="11265" width="7.140625" style="392" customWidth="1"/>
    <col min="11266" max="11270" width="3.28515625" style="392" customWidth="1"/>
    <col min="11271" max="11271" width="3.85546875" style="392" customWidth="1"/>
    <col min="11272" max="11275" width="3.28515625" style="392" customWidth="1"/>
    <col min="11276" max="11276" width="3.85546875" style="392" customWidth="1"/>
    <col min="11277" max="11311" width="3.28515625" style="392" customWidth="1"/>
    <col min="11312" max="11520" width="9" style="392"/>
    <col min="11521" max="11521" width="7.140625" style="392" customWidth="1"/>
    <col min="11522" max="11526" width="3.28515625" style="392" customWidth="1"/>
    <col min="11527" max="11527" width="3.85546875" style="392" customWidth="1"/>
    <col min="11528" max="11531" width="3.28515625" style="392" customWidth="1"/>
    <col min="11532" max="11532" width="3.85546875" style="392" customWidth="1"/>
    <col min="11533" max="11567" width="3.28515625" style="392" customWidth="1"/>
    <col min="11568" max="11776" width="9" style="392"/>
    <col min="11777" max="11777" width="7.140625" style="392" customWidth="1"/>
    <col min="11778" max="11782" width="3.28515625" style="392" customWidth="1"/>
    <col min="11783" max="11783" width="3.85546875" style="392" customWidth="1"/>
    <col min="11784" max="11787" width="3.28515625" style="392" customWidth="1"/>
    <col min="11788" max="11788" width="3.85546875" style="392" customWidth="1"/>
    <col min="11789" max="11823" width="3.28515625" style="392" customWidth="1"/>
    <col min="11824" max="12032" width="9" style="392"/>
    <col min="12033" max="12033" width="7.140625" style="392" customWidth="1"/>
    <col min="12034" max="12038" width="3.28515625" style="392" customWidth="1"/>
    <col min="12039" max="12039" width="3.85546875" style="392" customWidth="1"/>
    <col min="12040" max="12043" width="3.28515625" style="392" customWidth="1"/>
    <col min="12044" max="12044" width="3.85546875" style="392" customWidth="1"/>
    <col min="12045" max="12079" width="3.28515625" style="392" customWidth="1"/>
    <col min="12080" max="12288" width="9" style="392"/>
    <col min="12289" max="12289" width="7.140625" style="392" customWidth="1"/>
    <col min="12290" max="12294" width="3.28515625" style="392" customWidth="1"/>
    <col min="12295" max="12295" width="3.85546875" style="392" customWidth="1"/>
    <col min="12296" max="12299" width="3.28515625" style="392" customWidth="1"/>
    <col min="12300" max="12300" width="3.85546875" style="392" customWidth="1"/>
    <col min="12301" max="12335" width="3.28515625" style="392" customWidth="1"/>
    <col min="12336" max="12544" width="9" style="392"/>
    <col min="12545" max="12545" width="7.140625" style="392" customWidth="1"/>
    <col min="12546" max="12550" width="3.28515625" style="392" customWidth="1"/>
    <col min="12551" max="12551" width="3.85546875" style="392" customWidth="1"/>
    <col min="12552" max="12555" width="3.28515625" style="392" customWidth="1"/>
    <col min="12556" max="12556" width="3.85546875" style="392" customWidth="1"/>
    <col min="12557" max="12591" width="3.28515625" style="392" customWidth="1"/>
    <col min="12592" max="12800" width="9" style="392"/>
    <col min="12801" max="12801" width="7.140625" style="392" customWidth="1"/>
    <col min="12802" max="12806" width="3.28515625" style="392" customWidth="1"/>
    <col min="12807" max="12807" width="3.85546875" style="392" customWidth="1"/>
    <col min="12808" max="12811" width="3.28515625" style="392" customWidth="1"/>
    <col min="12812" max="12812" width="3.85546875" style="392" customWidth="1"/>
    <col min="12813" max="12847" width="3.28515625" style="392" customWidth="1"/>
    <col min="12848" max="13056" width="9" style="392"/>
    <col min="13057" max="13057" width="7.140625" style="392" customWidth="1"/>
    <col min="13058" max="13062" width="3.28515625" style="392" customWidth="1"/>
    <col min="13063" max="13063" width="3.85546875" style="392" customWidth="1"/>
    <col min="13064" max="13067" width="3.28515625" style="392" customWidth="1"/>
    <col min="13068" max="13068" width="3.85546875" style="392" customWidth="1"/>
    <col min="13069" max="13103" width="3.28515625" style="392" customWidth="1"/>
    <col min="13104" max="13312" width="9" style="392"/>
    <col min="13313" max="13313" width="7.140625" style="392" customWidth="1"/>
    <col min="13314" max="13318" width="3.28515625" style="392" customWidth="1"/>
    <col min="13319" max="13319" width="3.85546875" style="392" customWidth="1"/>
    <col min="13320" max="13323" width="3.28515625" style="392" customWidth="1"/>
    <col min="13324" max="13324" width="3.85546875" style="392" customWidth="1"/>
    <col min="13325" max="13359" width="3.28515625" style="392" customWidth="1"/>
    <col min="13360" max="13568" width="9" style="392"/>
    <col min="13569" max="13569" width="7.140625" style="392" customWidth="1"/>
    <col min="13570" max="13574" width="3.28515625" style="392" customWidth="1"/>
    <col min="13575" max="13575" width="3.85546875" style="392" customWidth="1"/>
    <col min="13576" max="13579" width="3.28515625" style="392" customWidth="1"/>
    <col min="13580" max="13580" width="3.85546875" style="392" customWidth="1"/>
    <col min="13581" max="13615" width="3.28515625" style="392" customWidth="1"/>
    <col min="13616" max="13824" width="9" style="392"/>
    <col min="13825" max="13825" width="7.140625" style="392" customWidth="1"/>
    <col min="13826" max="13830" width="3.28515625" style="392" customWidth="1"/>
    <col min="13831" max="13831" width="3.85546875" style="392" customWidth="1"/>
    <col min="13832" max="13835" width="3.28515625" style="392" customWidth="1"/>
    <col min="13836" max="13836" width="3.85546875" style="392" customWidth="1"/>
    <col min="13837" max="13871" width="3.28515625" style="392" customWidth="1"/>
    <col min="13872" max="14080" width="9" style="392"/>
    <col min="14081" max="14081" width="7.140625" style="392" customWidth="1"/>
    <col min="14082" max="14086" width="3.28515625" style="392" customWidth="1"/>
    <col min="14087" max="14087" width="3.85546875" style="392" customWidth="1"/>
    <col min="14088" max="14091" width="3.28515625" style="392" customWidth="1"/>
    <col min="14092" max="14092" width="3.85546875" style="392" customWidth="1"/>
    <col min="14093" max="14127" width="3.28515625" style="392" customWidth="1"/>
    <col min="14128" max="14336" width="9" style="392"/>
    <col min="14337" max="14337" width="7.140625" style="392" customWidth="1"/>
    <col min="14338" max="14342" width="3.28515625" style="392" customWidth="1"/>
    <col min="14343" max="14343" width="3.85546875" style="392" customWidth="1"/>
    <col min="14344" max="14347" width="3.28515625" style="392" customWidth="1"/>
    <col min="14348" max="14348" width="3.85546875" style="392" customWidth="1"/>
    <col min="14349" max="14383" width="3.28515625" style="392" customWidth="1"/>
    <col min="14384" max="14592" width="9" style="392"/>
    <col min="14593" max="14593" width="7.140625" style="392" customWidth="1"/>
    <col min="14594" max="14598" width="3.28515625" style="392" customWidth="1"/>
    <col min="14599" max="14599" width="3.85546875" style="392" customWidth="1"/>
    <col min="14600" max="14603" width="3.28515625" style="392" customWidth="1"/>
    <col min="14604" max="14604" width="3.85546875" style="392" customWidth="1"/>
    <col min="14605" max="14639" width="3.28515625" style="392" customWidth="1"/>
    <col min="14640" max="14848" width="9" style="392"/>
    <col min="14849" max="14849" width="7.140625" style="392" customWidth="1"/>
    <col min="14850" max="14854" width="3.28515625" style="392" customWidth="1"/>
    <col min="14855" max="14855" width="3.85546875" style="392" customWidth="1"/>
    <col min="14856" max="14859" width="3.28515625" style="392" customWidth="1"/>
    <col min="14860" max="14860" width="3.85546875" style="392" customWidth="1"/>
    <col min="14861" max="14895" width="3.28515625" style="392" customWidth="1"/>
    <col min="14896" max="15104" width="9" style="392"/>
    <col min="15105" max="15105" width="7.140625" style="392" customWidth="1"/>
    <col min="15106" max="15110" width="3.28515625" style="392" customWidth="1"/>
    <col min="15111" max="15111" width="3.85546875" style="392" customWidth="1"/>
    <col min="15112" max="15115" width="3.28515625" style="392" customWidth="1"/>
    <col min="15116" max="15116" width="3.85546875" style="392" customWidth="1"/>
    <col min="15117" max="15151" width="3.28515625" style="392" customWidth="1"/>
    <col min="15152" max="15360" width="9" style="392"/>
    <col min="15361" max="15361" width="7.140625" style="392" customWidth="1"/>
    <col min="15362" max="15366" width="3.28515625" style="392" customWidth="1"/>
    <col min="15367" max="15367" width="3.85546875" style="392" customWidth="1"/>
    <col min="15368" max="15371" width="3.28515625" style="392" customWidth="1"/>
    <col min="15372" max="15372" width="3.85546875" style="392" customWidth="1"/>
    <col min="15373" max="15407" width="3.28515625" style="392" customWidth="1"/>
    <col min="15408" max="15616" width="9" style="392"/>
    <col min="15617" max="15617" width="7.140625" style="392" customWidth="1"/>
    <col min="15618" max="15622" width="3.28515625" style="392" customWidth="1"/>
    <col min="15623" max="15623" width="3.85546875" style="392" customWidth="1"/>
    <col min="15624" max="15627" width="3.28515625" style="392" customWidth="1"/>
    <col min="15628" max="15628" width="3.85546875" style="392" customWidth="1"/>
    <col min="15629" max="15663" width="3.28515625" style="392" customWidth="1"/>
    <col min="15664" max="15872" width="9" style="392"/>
    <col min="15873" max="15873" width="7.140625" style="392" customWidth="1"/>
    <col min="15874" max="15878" width="3.28515625" style="392" customWidth="1"/>
    <col min="15879" max="15879" width="3.85546875" style="392" customWidth="1"/>
    <col min="15880" max="15883" width="3.28515625" style="392" customWidth="1"/>
    <col min="15884" max="15884" width="3.85546875" style="392" customWidth="1"/>
    <col min="15885" max="15919" width="3.28515625" style="392" customWidth="1"/>
    <col min="15920" max="16128" width="9" style="392"/>
    <col min="16129" max="16129" width="7.140625" style="392" customWidth="1"/>
    <col min="16130" max="16134" width="3.28515625" style="392" customWidth="1"/>
    <col min="16135" max="16135" width="3.85546875" style="392" customWidth="1"/>
    <col min="16136" max="16139" width="3.28515625" style="392" customWidth="1"/>
    <col min="16140" max="16140" width="3.85546875" style="392" customWidth="1"/>
    <col min="16141" max="16175" width="3.28515625" style="392" customWidth="1"/>
    <col min="16176" max="16384" width="9" style="392"/>
  </cols>
  <sheetData>
    <row r="1" spans="1:48" s="391" customFormat="1" ht="9.9499999999999993" customHeight="1" x14ac:dyDescent="0.2">
      <c r="A1" s="389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</row>
    <row r="2" spans="1:48" s="733" customFormat="1" x14ac:dyDescent="0.2">
      <c r="B2" s="84" t="s">
        <v>225</v>
      </c>
      <c r="N2" s="733" t="s">
        <v>1227</v>
      </c>
      <c r="R2" s="733" t="s">
        <v>1438</v>
      </c>
      <c r="U2" s="733" t="s">
        <v>1439</v>
      </c>
    </row>
    <row r="3" spans="1:48" s="733" customFormat="1" x14ac:dyDescent="0.2">
      <c r="B3" s="84" t="s">
        <v>346</v>
      </c>
    </row>
    <row r="4" spans="1:48" ht="25.5" customHeight="1" x14ac:dyDescent="0.2">
      <c r="A4" s="1059" t="s">
        <v>1226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59"/>
      <c r="O4" s="1059"/>
      <c r="P4" s="1059"/>
      <c r="Q4" s="1059"/>
      <c r="R4" s="1059"/>
      <c r="S4" s="1059"/>
      <c r="T4" s="1059"/>
      <c r="U4" s="1059"/>
      <c r="V4" s="1059"/>
      <c r="W4" s="1059"/>
      <c r="X4" s="1059"/>
      <c r="Y4" s="1059"/>
      <c r="Z4" s="1059"/>
      <c r="AA4" s="1059"/>
      <c r="AB4" s="1059"/>
      <c r="AC4" s="1059"/>
      <c r="AD4" s="1059"/>
      <c r="AE4" s="1059"/>
      <c r="AF4" s="1059"/>
    </row>
    <row r="5" spans="1:48" ht="13.5" thickBot="1" x14ac:dyDescent="0.25">
      <c r="A5" s="1060" t="s">
        <v>118</v>
      </c>
      <c r="B5" s="1060"/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R5" s="393"/>
      <c r="AS5" s="393"/>
      <c r="AT5" s="393"/>
      <c r="AU5" s="393"/>
      <c r="AV5" s="394"/>
    </row>
    <row r="6" spans="1:48" ht="12.75" customHeight="1" thickTop="1" thickBot="1" x14ac:dyDescent="0.25">
      <c r="A6" s="1061" t="s">
        <v>457</v>
      </c>
      <c r="B6" s="1061"/>
      <c r="C6" s="1061"/>
      <c r="D6" s="1061"/>
      <c r="E6" s="1061"/>
      <c r="F6" s="1061"/>
      <c r="G6" s="1061"/>
      <c r="H6" s="1061"/>
      <c r="I6" s="1061"/>
      <c r="J6" s="1061"/>
      <c r="K6" s="1062" t="s">
        <v>191</v>
      </c>
      <c r="L6" s="1062"/>
      <c r="M6" s="1062"/>
      <c r="N6" s="1062"/>
      <c r="O6" s="1062" t="s">
        <v>1225</v>
      </c>
      <c r="P6" s="1063"/>
      <c r="Q6" s="1063"/>
      <c r="R6" s="1063"/>
      <c r="S6" s="1063"/>
      <c r="T6" s="1064"/>
      <c r="U6" s="1062" t="s">
        <v>881</v>
      </c>
      <c r="V6" s="1062"/>
      <c r="W6" s="1062"/>
      <c r="X6" s="1062"/>
      <c r="Y6" s="1062"/>
      <c r="Z6" s="1062"/>
      <c r="AA6" s="1065" t="s">
        <v>882</v>
      </c>
      <c r="AB6" s="1065"/>
      <c r="AC6" s="1065"/>
      <c r="AD6" s="1065"/>
      <c r="AE6" s="1065"/>
      <c r="AF6" s="1065"/>
      <c r="AV6" s="394"/>
    </row>
    <row r="7" spans="1:48" ht="13.5" thickTop="1" x14ac:dyDescent="0.2">
      <c r="A7" s="1066" t="s">
        <v>883</v>
      </c>
      <c r="B7" s="1066"/>
      <c r="C7" s="1066"/>
      <c r="D7" s="1066"/>
      <c r="E7" s="1066"/>
      <c r="F7" s="1066"/>
      <c r="G7" s="1066"/>
      <c r="H7" s="1066"/>
      <c r="I7" s="1066"/>
      <c r="J7" s="1066"/>
      <c r="K7" s="1067" t="s">
        <v>884</v>
      </c>
      <c r="L7" s="1067"/>
      <c r="M7" s="1067"/>
      <c r="N7" s="1067"/>
      <c r="O7" s="1068" t="s">
        <v>885</v>
      </c>
      <c r="P7" s="1069"/>
      <c r="Q7" s="1069"/>
      <c r="R7" s="1069"/>
      <c r="S7" s="1069"/>
      <c r="T7" s="1070"/>
      <c r="U7" s="1067" t="s">
        <v>885</v>
      </c>
      <c r="V7" s="1067"/>
      <c r="W7" s="1067"/>
      <c r="X7" s="1067"/>
      <c r="Y7" s="1067"/>
      <c r="Z7" s="1067"/>
      <c r="AA7" s="1071" t="s">
        <v>886</v>
      </c>
      <c r="AB7" s="1071"/>
      <c r="AC7" s="1071"/>
      <c r="AD7" s="1071"/>
      <c r="AE7" s="1071"/>
      <c r="AF7" s="1071"/>
      <c r="AV7" s="394"/>
    </row>
    <row r="8" spans="1:48" ht="15.2" customHeight="1" thickBot="1" x14ac:dyDescent="0.25">
      <c r="A8" s="1072" t="s">
        <v>887</v>
      </c>
      <c r="B8" s="1072"/>
      <c r="C8" s="1072"/>
      <c r="D8" s="1072"/>
      <c r="E8" s="1072"/>
      <c r="F8" s="1072"/>
      <c r="G8" s="1072"/>
      <c r="H8" s="1072"/>
      <c r="I8" s="1072"/>
      <c r="J8" s="1072"/>
      <c r="K8" s="1073" t="s">
        <v>888</v>
      </c>
      <c r="L8" s="1073"/>
      <c r="M8" s="1073"/>
      <c r="N8" s="1073"/>
      <c r="O8" s="1074" t="s">
        <v>888</v>
      </c>
      <c r="P8" s="1075"/>
      <c r="Q8" s="1075"/>
      <c r="R8" s="1075"/>
      <c r="S8" s="1075"/>
      <c r="T8" s="1076"/>
      <c r="U8" s="1073" t="s">
        <v>888</v>
      </c>
      <c r="V8" s="1073"/>
      <c r="W8" s="1073"/>
      <c r="X8" s="1073"/>
      <c r="Y8" s="1073"/>
      <c r="Z8" s="1073"/>
      <c r="AA8" s="1077" t="s">
        <v>888</v>
      </c>
      <c r="AB8" s="1077"/>
      <c r="AC8" s="1077"/>
      <c r="AD8" s="1077"/>
      <c r="AE8" s="1077"/>
      <c r="AF8" s="1077"/>
      <c r="AV8" s="394"/>
    </row>
    <row r="9" spans="1:48" ht="25.35" customHeight="1" thickTop="1" thickBot="1" x14ac:dyDescent="0.25">
      <c r="A9" s="1072" t="s">
        <v>889</v>
      </c>
      <c r="B9" s="1072"/>
      <c r="C9" s="1072"/>
      <c r="D9" s="1072"/>
      <c r="E9" s="1072"/>
      <c r="F9" s="1072"/>
      <c r="G9" s="1072"/>
      <c r="H9" s="1072"/>
      <c r="I9" s="1072"/>
      <c r="J9" s="1072"/>
      <c r="K9" s="1073" t="s">
        <v>104</v>
      </c>
      <c r="L9" s="1073"/>
      <c r="M9" s="1073"/>
      <c r="N9" s="1073"/>
      <c r="O9" s="1078" t="s">
        <v>890</v>
      </c>
      <c r="P9" s="1079"/>
      <c r="Q9" s="1079"/>
      <c r="R9" s="1079"/>
      <c r="S9" s="1079"/>
      <c r="T9" s="1080"/>
      <c r="U9" s="1081" t="s">
        <v>1228</v>
      </c>
      <c r="V9" s="1081"/>
      <c r="W9" s="1081"/>
      <c r="X9" s="1081"/>
      <c r="Y9" s="1081"/>
      <c r="Z9" s="1081"/>
      <c r="AA9" s="1082">
        <f>U9/O9</f>
        <v>1.0260120477170724</v>
      </c>
      <c r="AB9" s="1082"/>
      <c r="AC9" s="1082"/>
      <c r="AD9" s="1082"/>
      <c r="AE9" s="1082"/>
      <c r="AF9" s="1082"/>
    </row>
    <row r="10" spans="1:48" ht="15.2" customHeight="1" thickTop="1" thickBot="1" x14ac:dyDescent="0.25">
      <c r="A10" s="1072" t="s">
        <v>891</v>
      </c>
      <c r="B10" s="1072"/>
      <c r="C10" s="1072"/>
      <c r="D10" s="1072"/>
      <c r="E10" s="1072"/>
      <c r="F10" s="1072"/>
      <c r="G10" s="1072"/>
      <c r="H10" s="1072"/>
      <c r="I10" s="1072"/>
      <c r="J10" s="1072"/>
      <c r="K10" s="1073" t="s">
        <v>892</v>
      </c>
      <c r="L10" s="1073"/>
      <c r="M10" s="1073"/>
      <c r="N10" s="1073"/>
      <c r="O10" s="1078" t="s">
        <v>893</v>
      </c>
      <c r="P10" s="1079"/>
      <c r="Q10" s="1079"/>
      <c r="R10" s="1079"/>
      <c r="S10" s="1079"/>
      <c r="T10" s="1080"/>
      <c r="U10" s="1081" t="s">
        <v>1229</v>
      </c>
      <c r="V10" s="1081"/>
      <c r="W10" s="1081"/>
      <c r="X10" s="1081"/>
      <c r="Y10" s="1081"/>
      <c r="Z10" s="1081"/>
      <c r="AA10" s="1082">
        <f t="shared" ref="AA10:AA72" si="0">U10/O10</f>
        <v>0.55331890056602939</v>
      </c>
      <c r="AB10" s="1082"/>
      <c r="AC10" s="1082"/>
      <c r="AD10" s="1082"/>
      <c r="AE10" s="1082"/>
      <c r="AF10" s="1082"/>
    </row>
    <row r="11" spans="1:48" ht="15.2" customHeight="1" thickTop="1" thickBot="1" x14ac:dyDescent="0.25">
      <c r="A11" s="1072" t="s">
        <v>894</v>
      </c>
      <c r="B11" s="1072"/>
      <c r="C11" s="1072"/>
      <c r="D11" s="1072"/>
      <c r="E11" s="1072"/>
      <c r="F11" s="1072"/>
      <c r="G11" s="1072"/>
      <c r="H11" s="1072"/>
      <c r="I11" s="1072"/>
      <c r="J11" s="1072"/>
      <c r="K11" s="1073" t="s">
        <v>895</v>
      </c>
      <c r="L11" s="1073"/>
      <c r="M11" s="1073"/>
      <c r="N11" s="1073"/>
      <c r="O11" s="1078" t="s">
        <v>893</v>
      </c>
      <c r="P11" s="1079"/>
      <c r="Q11" s="1079"/>
      <c r="R11" s="1079"/>
      <c r="S11" s="1079"/>
      <c r="T11" s="1080"/>
      <c r="U11" s="1081" t="s">
        <v>1229</v>
      </c>
      <c r="V11" s="1081"/>
      <c r="W11" s="1081"/>
      <c r="X11" s="1081"/>
      <c r="Y11" s="1081"/>
      <c r="Z11" s="1081"/>
      <c r="AA11" s="1082">
        <f t="shared" si="0"/>
        <v>0.55331890056602939</v>
      </c>
      <c r="AB11" s="1082"/>
      <c r="AC11" s="1082"/>
      <c r="AD11" s="1082"/>
      <c r="AE11" s="1082"/>
      <c r="AF11" s="1082"/>
    </row>
    <row r="12" spans="1:48" ht="15.2" customHeight="1" thickTop="1" thickBot="1" x14ac:dyDescent="0.25">
      <c r="A12" s="1072" t="s">
        <v>896</v>
      </c>
      <c r="B12" s="1072"/>
      <c r="C12" s="1072"/>
      <c r="D12" s="1072"/>
      <c r="E12" s="1072"/>
      <c r="F12" s="1072"/>
      <c r="G12" s="1072"/>
      <c r="H12" s="1072"/>
      <c r="I12" s="1072"/>
      <c r="J12" s="1072"/>
      <c r="K12" s="1073" t="s">
        <v>897</v>
      </c>
      <c r="L12" s="1073"/>
      <c r="M12" s="1073"/>
      <c r="N12" s="1073"/>
      <c r="O12" s="1078" t="s">
        <v>898</v>
      </c>
      <c r="P12" s="1079"/>
      <c r="Q12" s="1079"/>
      <c r="R12" s="1079"/>
      <c r="S12" s="1079"/>
      <c r="T12" s="1080"/>
      <c r="U12" s="1081" t="s">
        <v>898</v>
      </c>
      <c r="V12" s="1081"/>
      <c r="W12" s="1081"/>
      <c r="X12" s="1081"/>
      <c r="Y12" s="1081"/>
      <c r="Z12" s="1081"/>
      <c r="AA12" s="1082"/>
      <c r="AB12" s="1082"/>
      <c r="AC12" s="1082"/>
      <c r="AD12" s="1082"/>
      <c r="AE12" s="1082"/>
      <c r="AF12" s="1082"/>
    </row>
    <row r="13" spans="1:48" ht="25.35" customHeight="1" thickTop="1" thickBot="1" x14ac:dyDescent="0.25">
      <c r="A13" s="1072" t="s">
        <v>899</v>
      </c>
      <c r="B13" s="1072"/>
      <c r="C13" s="1072"/>
      <c r="D13" s="1072"/>
      <c r="E13" s="1072"/>
      <c r="F13" s="1072"/>
      <c r="G13" s="1072"/>
      <c r="H13" s="1072"/>
      <c r="I13" s="1072"/>
      <c r="J13" s="1072"/>
      <c r="K13" s="1073" t="s">
        <v>900</v>
      </c>
      <c r="L13" s="1073"/>
      <c r="M13" s="1073"/>
      <c r="N13" s="1073"/>
      <c r="O13" s="1078" t="s">
        <v>898</v>
      </c>
      <c r="P13" s="1079"/>
      <c r="Q13" s="1079"/>
      <c r="R13" s="1079"/>
      <c r="S13" s="1079"/>
      <c r="T13" s="1080"/>
      <c r="U13" s="1081" t="s">
        <v>898</v>
      </c>
      <c r="V13" s="1081"/>
      <c r="W13" s="1081"/>
      <c r="X13" s="1081"/>
      <c r="Y13" s="1081"/>
      <c r="Z13" s="1081"/>
      <c r="AA13" s="1082"/>
      <c r="AB13" s="1082"/>
      <c r="AC13" s="1082"/>
      <c r="AD13" s="1082"/>
      <c r="AE13" s="1082"/>
      <c r="AF13" s="1082"/>
    </row>
    <row r="14" spans="1:48" ht="15.2" customHeight="1" thickTop="1" thickBot="1" x14ac:dyDescent="0.25">
      <c r="A14" s="1072" t="s">
        <v>901</v>
      </c>
      <c r="B14" s="1072"/>
      <c r="C14" s="1072"/>
      <c r="D14" s="1072"/>
      <c r="E14" s="1072"/>
      <c r="F14" s="1072"/>
      <c r="G14" s="1072"/>
      <c r="H14" s="1072"/>
      <c r="I14" s="1072"/>
      <c r="J14" s="1072"/>
      <c r="K14" s="1073" t="s">
        <v>902</v>
      </c>
      <c r="L14" s="1073"/>
      <c r="M14" s="1073"/>
      <c r="N14" s="1073"/>
      <c r="O14" s="1078" t="s">
        <v>1082</v>
      </c>
      <c r="P14" s="1079"/>
      <c r="Q14" s="1079"/>
      <c r="R14" s="1079"/>
      <c r="S14" s="1079"/>
      <c r="T14" s="1080"/>
      <c r="U14" s="1081" t="s">
        <v>1229</v>
      </c>
      <c r="V14" s="1081"/>
      <c r="W14" s="1081"/>
      <c r="X14" s="1081"/>
      <c r="Y14" s="1081"/>
      <c r="Z14" s="1081"/>
      <c r="AA14" s="1082">
        <f t="shared" si="0"/>
        <v>0.55331890056602939</v>
      </c>
      <c r="AB14" s="1082"/>
      <c r="AC14" s="1082"/>
      <c r="AD14" s="1082"/>
      <c r="AE14" s="1082"/>
      <c r="AF14" s="1082"/>
    </row>
    <row r="15" spans="1:48" ht="15.2" customHeight="1" thickTop="1" thickBot="1" x14ac:dyDescent="0.25">
      <c r="A15" s="1072" t="s">
        <v>903</v>
      </c>
      <c r="B15" s="1072"/>
      <c r="C15" s="1072"/>
      <c r="D15" s="1072"/>
      <c r="E15" s="1072"/>
      <c r="F15" s="1072"/>
      <c r="G15" s="1072"/>
      <c r="H15" s="1072"/>
      <c r="I15" s="1072"/>
      <c r="J15" s="1072"/>
      <c r="K15" s="1073" t="s">
        <v>904</v>
      </c>
      <c r="L15" s="1073"/>
      <c r="M15" s="1073"/>
      <c r="N15" s="1073"/>
      <c r="O15" s="1078"/>
      <c r="P15" s="1079"/>
      <c r="Q15" s="1079"/>
      <c r="R15" s="1079"/>
      <c r="S15" s="1079"/>
      <c r="T15" s="1080"/>
      <c r="U15" s="1081"/>
      <c r="V15" s="1081"/>
      <c r="W15" s="1081"/>
      <c r="X15" s="1081"/>
      <c r="Y15" s="1081"/>
      <c r="Z15" s="1081"/>
      <c r="AA15" s="1082"/>
      <c r="AB15" s="1082"/>
      <c r="AC15" s="1082"/>
      <c r="AD15" s="1082"/>
      <c r="AE15" s="1082"/>
      <c r="AF15" s="1082"/>
    </row>
    <row r="16" spans="1:48" ht="15.2" customHeight="1" thickTop="1" thickBot="1" x14ac:dyDescent="0.25">
      <c r="A16" s="1072" t="s">
        <v>905</v>
      </c>
      <c r="B16" s="1072"/>
      <c r="C16" s="1072"/>
      <c r="D16" s="1072"/>
      <c r="E16" s="1072"/>
      <c r="F16" s="1072"/>
      <c r="G16" s="1072"/>
      <c r="H16" s="1072"/>
      <c r="I16" s="1072"/>
      <c r="J16" s="1072"/>
      <c r="K16" s="1073" t="s">
        <v>906</v>
      </c>
      <c r="L16" s="1073"/>
      <c r="M16" s="1073"/>
      <c r="N16" s="1073"/>
      <c r="O16" s="1078" t="s">
        <v>898</v>
      </c>
      <c r="P16" s="1079"/>
      <c r="Q16" s="1079"/>
      <c r="R16" s="1079"/>
      <c r="S16" s="1079"/>
      <c r="T16" s="1080"/>
      <c r="U16" s="1081" t="s">
        <v>898</v>
      </c>
      <c r="V16" s="1081"/>
      <c r="W16" s="1081"/>
      <c r="X16" s="1081"/>
      <c r="Y16" s="1081"/>
      <c r="Z16" s="1081"/>
      <c r="AA16" s="1082"/>
      <c r="AB16" s="1082"/>
      <c r="AC16" s="1082"/>
      <c r="AD16" s="1082"/>
      <c r="AE16" s="1082"/>
      <c r="AF16" s="1082"/>
    </row>
    <row r="17" spans="1:32" ht="15.2" customHeight="1" thickTop="1" thickBot="1" x14ac:dyDescent="0.25">
      <c r="A17" s="1072" t="s">
        <v>896</v>
      </c>
      <c r="B17" s="1072"/>
      <c r="C17" s="1072"/>
      <c r="D17" s="1072"/>
      <c r="E17" s="1072"/>
      <c r="F17" s="1072"/>
      <c r="G17" s="1072"/>
      <c r="H17" s="1072"/>
      <c r="I17" s="1072"/>
      <c r="J17" s="1072"/>
      <c r="K17" s="1073" t="s">
        <v>907</v>
      </c>
      <c r="L17" s="1073"/>
      <c r="M17" s="1073"/>
      <c r="N17" s="1073"/>
      <c r="O17" s="1078" t="s">
        <v>898</v>
      </c>
      <c r="P17" s="1079"/>
      <c r="Q17" s="1079"/>
      <c r="R17" s="1079"/>
      <c r="S17" s="1079"/>
      <c r="T17" s="1080"/>
      <c r="U17" s="1081" t="s">
        <v>898</v>
      </c>
      <c r="V17" s="1081"/>
      <c r="W17" s="1081"/>
      <c r="X17" s="1081"/>
      <c r="Y17" s="1081"/>
      <c r="Z17" s="1081"/>
      <c r="AA17" s="1082"/>
      <c r="AB17" s="1082"/>
      <c r="AC17" s="1082"/>
      <c r="AD17" s="1082"/>
      <c r="AE17" s="1082"/>
      <c r="AF17" s="1082"/>
    </row>
    <row r="18" spans="1:32" ht="25.35" customHeight="1" thickTop="1" thickBot="1" x14ac:dyDescent="0.25">
      <c r="A18" s="1072" t="s">
        <v>899</v>
      </c>
      <c r="B18" s="1072"/>
      <c r="C18" s="1072"/>
      <c r="D18" s="1072"/>
      <c r="E18" s="1072"/>
      <c r="F18" s="1072"/>
      <c r="G18" s="1072"/>
      <c r="H18" s="1072"/>
      <c r="I18" s="1072"/>
      <c r="J18" s="1072"/>
      <c r="K18" s="1073" t="s">
        <v>908</v>
      </c>
      <c r="L18" s="1073"/>
      <c r="M18" s="1073"/>
      <c r="N18" s="1073"/>
      <c r="O18" s="1078" t="s">
        <v>898</v>
      </c>
      <c r="P18" s="1079"/>
      <c r="Q18" s="1079"/>
      <c r="R18" s="1079"/>
      <c r="S18" s="1079"/>
      <c r="T18" s="1080"/>
      <c r="U18" s="1081" t="s">
        <v>898</v>
      </c>
      <c r="V18" s="1081"/>
      <c r="W18" s="1081"/>
      <c r="X18" s="1081"/>
      <c r="Y18" s="1081"/>
      <c r="Z18" s="1081"/>
      <c r="AA18" s="1082"/>
      <c r="AB18" s="1082"/>
      <c r="AC18" s="1082"/>
      <c r="AD18" s="1082"/>
      <c r="AE18" s="1082"/>
      <c r="AF18" s="1082"/>
    </row>
    <row r="19" spans="1:32" ht="15.2" customHeight="1" thickTop="1" thickBot="1" x14ac:dyDescent="0.25">
      <c r="A19" s="1072" t="s">
        <v>901</v>
      </c>
      <c r="B19" s="1072"/>
      <c r="C19" s="1072"/>
      <c r="D19" s="1072"/>
      <c r="E19" s="1072"/>
      <c r="F19" s="1072"/>
      <c r="G19" s="1072"/>
      <c r="H19" s="1072"/>
      <c r="I19" s="1072"/>
      <c r="J19" s="1072"/>
      <c r="K19" s="1073" t="s">
        <v>909</v>
      </c>
      <c r="L19" s="1073"/>
      <c r="M19" s="1073"/>
      <c r="N19" s="1073"/>
      <c r="O19" s="1078" t="s">
        <v>898</v>
      </c>
      <c r="P19" s="1079"/>
      <c r="Q19" s="1079"/>
      <c r="R19" s="1079"/>
      <c r="S19" s="1079"/>
      <c r="T19" s="1080"/>
      <c r="U19" s="1081" t="s">
        <v>898</v>
      </c>
      <c r="V19" s="1081"/>
      <c r="W19" s="1081"/>
      <c r="X19" s="1081"/>
      <c r="Y19" s="1081"/>
      <c r="Z19" s="1081"/>
      <c r="AA19" s="1082"/>
      <c r="AB19" s="1082"/>
      <c r="AC19" s="1082"/>
      <c r="AD19" s="1082"/>
      <c r="AE19" s="1082"/>
      <c r="AF19" s="1082"/>
    </row>
    <row r="20" spans="1:32" ht="15.2" customHeight="1" thickTop="1" thickBot="1" x14ac:dyDescent="0.25">
      <c r="A20" s="1072" t="s">
        <v>903</v>
      </c>
      <c r="B20" s="1072"/>
      <c r="C20" s="1072"/>
      <c r="D20" s="1072"/>
      <c r="E20" s="1072"/>
      <c r="F20" s="1072"/>
      <c r="G20" s="1072"/>
      <c r="H20" s="1072"/>
      <c r="I20" s="1072"/>
      <c r="J20" s="1072"/>
      <c r="K20" s="1073" t="s">
        <v>910</v>
      </c>
      <c r="L20" s="1073"/>
      <c r="M20" s="1073"/>
      <c r="N20" s="1073"/>
      <c r="O20" s="1078" t="s">
        <v>898</v>
      </c>
      <c r="P20" s="1079"/>
      <c r="Q20" s="1079"/>
      <c r="R20" s="1079"/>
      <c r="S20" s="1079"/>
      <c r="T20" s="1080"/>
      <c r="U20" s="1081" t="s">
        <v>898</v>
      </c>
      <c r="V20" s="1081"/>
      <c r="W20" s="1081"/>
      <c r="X20" s="1081"/>
      <c r="Y20" s="1081"/>
      <c r="Z20" s="1081"/>
      <c r="AA20" s="1082"/>
      <c r="AB20" s="1082"/>
      <c r="AC20" s="1082"/>
      <c r="AD20" s="1082"/>
      <c r="AE20" s="1082"/>
      <c r="AF20" s="1082"/>
    </row>
    <row r="21" spans="1:32" ht="15.2" customHeight="1" thickTop="1" thickBot="1" x14ac:dyDescent="0.25">
      <c r="A21" s="1072" t="s">
        <v>911</v>
      </c>
      <c r="B21" s="1072"/>
      <c r="C21" s="1072"/>
      <c r="D21" s="1072"/>
      <c r="E21" s="1072"/>
      <c r="F21" s="1072"/>
      <c r="G21" s="1072"/>
      <c r="H21" s="1072"/>
      <c r="I21" s="1072"/>
      <c r="J21" s="1072"/>
      <c r="K21" s="1073" t="s">
        <v>912</v>
      </c>
      <c r="L21" s="1073"/>
      <c r="M21" s="1073"/>
      <c r="N21" s="1073"/>
      <c r="O21" s="1078" t="s">
        <v>898</v>
      </c>
      <c r="P21" s="1079"/>
      <c r="Q21" s="1079"/>
      <c r="R21" s="1079"/>
      <c r="S21" s="1079"/>
      <c r="T21" s="1080"/>
      <c r="U21" s="1081" t="s">
        <v>898</v>
      </c>
      <c r="V21" s="1081"/>
      <c r="W21" s="1081"/>
      <c r="X21" s="1081"/>
      <c r="Y21" s="1081"/>
      <c r="Z21" s="1081"/>
      <c r="AA21" s="1082"/>
      <c r="AB21" s="1082"/>
      <c r="AC21" s="1082"/>
      <c r="AD21" s="1082"/>
      <c r="AE21" s="1082"/>
      <c r="AF21" s="1082"/>
    </row>
    <row r="22" spans="1:32" ht="15.2" customHeight="1" thickTop="1" thickBot="1" x14ac:dyDescent="0.25">
      <c r="A22" s="1072" t="s">
        <v>896</v>
      </c>
      <c r="B22" s="1072"/>
      <c r="C22" s="1072"/>
      <c r="D22" s="1072"/>
      <c r="E22" s="1072"/>
      <c r="F22" s="1072"/>
      <c r="G22" s="1072"/>
      <c r="H22" s="1072"/>
      <c r="I22" s="1072"/>
      <c r="J22" s="1072"/>
      <c r="K22" s="1073" t="s">
        <v>913</v>
      </c>
      <c r="L22" s="1073"/>
      <c r="M22" s="1073"/>
      <c r="N22" s="1073"/>
      <c r="O22" s="1078" t="s">
        <v>898</v>
      </c>
      <c r="P22" s="1079"/>
      <c r="Q22" s="1079"/>
      <c r="R22" s="1079"/>
      <c r="S22" s="1079"/>
      <c r="T22" s="1080"/>
      <c r="U22" s="1081" t="s">
        <v>898</v>
      </c>
      <c r="V22" s="1081"/>
      <c r="W22" s="1081"/>
      <c r="X22" s="1081"/>
      <c r="Y22" s="1081"/>
      <c r="Z22" s="1081"/>
      <c r="AA22" s="1082"/>
      <c r="AB22" s="1082"/>
      <c r="AC22" s="1082"/>
      <c r="AD22" s="1082"/>
      <c r="AE22" s="1082"/>
      <c r="AF22" s="1082"/>
    </row>
    <row r="23" spans="1:32" ht="25.35" customHeight="1" thickTop="1" thickBot="1" x14ac:dyDescent="0.25">
      <c r="A23" s="1072" t="s">
        <v>899</v>
      </c>
      <c r="B23" s="1072"/>
      <c r="C23" s="1072"/>
      <c r="D23" s="1072"/>
      <c r="E23" s="1072"/>
      <c r="F23" s="1072"/>
      <c r="G23" s="1072"/>
      <c r="H23" s="1072"/>
      <c r="I23" s="1072"/>
      <c r="J23" s="1072"/>
      <c r="K23" s="1073" t="s">
        <v>914</v>
      </c>
      <c r="L23" s="1073"/>
      <c r="M23" s="1073"/>
      <c r="N23" s="1073"/>
      <c r="O23" s="1078" t="s">
        <v>898</v>
      </c>
      <c r="P23" s="1079"/>
      <c r="Q23" s="1079"/>
      <c r="R23" s="1079"/>
      <c r="S23" s="1079"/>
      <c r="T23" s="1080"/>
      <c r="U23" s="1081" t="s">
        <v>898</v>
      </c>
      <c r="V23" s="1081"/>
      <c r="W23" s="1081"/>
      <c r="X23" s="1081"/>
      <c r="Y23" s="1081"/>
      <c r="Z23" s="1081"/>
      <c r="AA23" s="1082"/>
      <c r="AB23" s="1082"/>
      <c r="AC23" s="1082"/>
      <c r="AD23" s="1082"/>
      <c r="AE23" s="1082"/>
      <c r="AF23" s="1082"/>
    </row>
    <row r="24" spans="1:32" ht="15.2" customHeight="1" thickTop="1" thickBot="1" x14ac:dyDescent="0.25">
      <c r="A24" s="1072" t="s">
        <v>901</v>
      </c>
      <c r="B24" s="1072"/>
      <c r="C24" s="1072"/>
      <c r="D24" s="1072"/>
      <c r="E24" s="1072"/>
      <c r="F24" s="1072"/>
      <c r="G24" s="1072"/>
      <c r="H24" s="1072"/>
      <c r="I24" s="1072"/>
      <c r="J24" s="1072"/>
      <c r="K24" s="1073" t="s">
        <v>915</v>
      </c>
      <c r="L24" s="1073"/>
      <c r="M24" s="1073"/>
      <c r="N24" s="1073"/>
      <c r="O24" s="1078" t="s">
        <v>898</v>
      </c>
      <c r="P24" s="1079"/>
      <c r="Q24" s="1079"/>
      <c r="R24" s="1079"/>
      <c r="S24" s="1079"/>
      <c r="T24" s="1080"/>
      <c r="U24" s="1081" t="s">
        <v>898</v>
      </c>
      <c r="V24" s="1081"/>
      <c r="W24" s="1081"/>
      <c r="X24" s="1081"/>
      <c r="Y24" s="1081"/>
      <c r="Z24" s="1081"/>
      <c r="AA24" s="1082"/>
      <c r="AB24" s="1082"/>
      <c r="AC24" s="1082"/>
      <c r="AD24" s="1082"/>
      <c r="AE24" s="1082"/>
      <c r="AF24" s="1082"/>
    </row>
    <row r="25" spans="1:32" ht="15.2" customHeight="1" thickTop="1" thickBot="1" x14ac:dyDescent="0.25">
      <c r="A25" s="1072" t="s">
        <v>903</v>
      </c>
      <c r="B25" s="1072"/>
      <c r="C25" s="1072"/>
      <c r="D25" s="1072"/>
      <c r="E25" s="1072"/>
      <c r="F25" s="1072"/>
      <c r="G25" s="1072"/>
      <c r="H25" s="1072"/>
      <c r="I25" s="1072"/>
      <c r="J25" s="1072"/>
      <c r="K25" s="1073" t="s">
        <v>916</v>
      </c>
      <c r="L25" s="1073"/>
      <c r="M25" s="1073"/>
      <c r="N25" s="1073"/>
      <c r="O25" s="1078" t="s">
        <v>898</v>
      </c>
      <c r="P25" s="1079"/>
      <c r="Q25" s="1079"/>
      <c r="R25" s="1079"/>
      <c r="S25" s="1079"/>
      <c r="T25" s="1080"/>
      <c r="U25" s="1081" t="s">
        <v>898</v>
      </c>
      <c r="V25" s="1081"/>
      <c r="W25" s="1081"/>
      <c r="X25" s="1081"/>
      <c r="Y25" s="1081"/>
      <c r="Z25" s="1081"/>
      <c r="AA25" s="1082"/>
      <c r="AB25" s="1082"/>
      <c r="AC25" s="1082"/>
      <c r="AD25" s="1082"/>
      <c r="AE25" s="1082"/>
      <c r="AF25" s="1082"/>
    </row>
    <row r="26" spans="1:32" ht="15.2" customHeight="1" thickTop="1" thickBot="1" x14ac:dyDescent="0.25">
      <c r="A26" s="1072" t="s">
        <v>917</v>
      </c>
      <c r="B26" s="1072"/>
      <c r="C26" s="1072"/>
      <c r="D26" s="1072"/>
      <c r="E26" s="1072"/>
      <c r="F26" s="1072"/>
      <c r="G26" s="1072"/>
      <c r="H26" s="1072"/>
      <c r="I26" s="1072"/>
      <c r="J26" s="1072"/>
      <c r="K26" s="1073" t="s">
        <v>918</v>
      </c>
      <c r="L26" s="1073"/>
      <c r="M26" s="1073"/>
      <c r="N26" s="1073"/>
      <c r="O26" s="1078" t="s">
        <v>919</v>
      </c>
      <c r="P26" s="1079"/>
      <c r="Q26" s="1079"/>
      <c r="R26" s="1079"/>
      <c r="S26" s="1079"/>
      <c r="T26" s="1080"/>
      <c r="U26" s="1081" t="s">
        <v>1230</v>
      </c>
      <c r="V26" s="1081"/>
      <c r="W26" s="1081"/>
      <c r="X26" s="1081"/>
      <c r="Y26" s="1081"/>
      <c r="Z26" s="1081"/>
      <c r="AA26" s="1082">
        <f t="shared" si="0"/>
        <v>1.0361220104419719</v>
      </c>
      <c r="AB26" s="1082"/>
      <c r="AC26" s="1082"/>
      <c r="AD26" s="1082"/>
      <c r="AE26" s="1082"/>
      <c r="AF26" s="1082"/>
    </row>
    <row r="27" spans="1:32" ht="25.35" customHeight="1" thickTop="1" thickBot="1" x14ac:dyDescent="0.25">
      <c r="A27" s="1072" t="s">
        <v>920</v>
      </c>
      <c r="B27" s="1072"/>
      <c r="C27" s="1072"/>
      <c r="D27" s="1072"/>
      <c r="E27" s="1072"/>
      <c r="F27" s="1072"/>
      <c r="G27" s="1072"/>
      <c r="H27" s="1072"/>
      <c r="I27" s="1072"/>
      <c r="J27" s="1072"/>
      <c r="K27" s="1073" t="s">
        <v>921</v>
      </c>
      <c r="L27" s="1073"/>
      <c r="M27" s="1073"/>
      <c r="N27" s="1073"/>
      <c r="O27" s="1078" t="s">
        <v>922</v>
      </c>
      <c r="P27" s="1079"/>
      <c r="Q27" s="1079"/>
      <c r="R27" s="1079"/>
      <c r="S27" s="1079"/>
      <c r="T27" s="1080"/>
      <c r="U27" s="1081">
        <v>2109236783</v>
      </c>
      <c r="V27" s="1081"/>
      <c r="W27" s="1081"/>
      <c r="X27" s="1081"/>
      <c r="Y27" s="1081"/>
      <c r="Z27" s="1081"/>
      <c r="AA27" s="1082">
        <f t="shared" si="0"/>
        <v>1.1120434483341053</v>
      </c>
      <c r="AB27" s="1082"/>
      <c r="AC27" s="1082"/>
      <c r="AD27" s="1082"/>
      <c r="AE27" s="1082"/>
      <c r="AF27" s="1082"/>
    </row>
    <row r="28" spans="1:32" ht="15.2" customHeight="1" thickTop="1" thickBot="1" x14ac:dyDescent="0.25">
      <c r="A28" s="1072" t="s">
        <v>896</v>
      </c>
      <c r="B28" s="1072"/>
      <c r="C28" s="1072"/>
      <c r="D28" s="1072"/>
      <c r="E28" s="1072"/>
      <c r="F28" s="1072"/>
      <c r="G28" s="1072"/>
      <c r="H28" s="1072"/>
      <c r="I28" s="1072"/>
      <c r="J28" s="1072"/>
      <c r="K28" s="1073" t="s">
        <v>923</v>
      </c>
      <c r="L28" s="1073"/>
      <c r="M28" s="1073"/>
      <c r="N28" s="1073"/>
      <c r="O28" s="1083" t="s">
        <v>1094</v>
      </c>
      <c r="P28" s="1084"/>
      <c r="Q28" s="1084"/>
      <c r="R28" s="1084"/>
      <c r="S28" s="1084"/>
      <c r="T28" s="1085"/>
      <c r="U28" s="1086">
        <v>1125640508</v>
      </c>
      <c r="V28" s="1086"/>
      <c r="W28" s="1086"/>
      <c r="X28" s="1086"/>
      <c r="Y28" s="1086"/>
      <c r="Z28" s="1086"/>
      <c r="AA28" s="1082">
        <f t="shared" si="0"/>
        <v>1.2103018836183872</v>
      </c>
      <c r="AB28" s="1082"/>
      <c r="AC28" s="1082"/>
      <c r="AD28" s="1082"/>
      <c r="AE28" s="1082"/>
      <c r="AF28" s="1082"/>
    </row>
    <row r="29" spans="1:32" ht="25.35" customHeight="1" thickTop="1" thickBot="1" x14ac:dyDescent="0.25">
      <c r="A29" s="1072" t="s">
        <v>899</v>
      </c>
      <c r="B29" s="1072"/>
      <c r="C29" s="1072"/>
      <c r="D29" s="1072"/>
      <c r="E29" s="1072"/>
      <c r="F29" s="1072"/>
      <c r="G29" s="1072"/>
      <c r="H29" s="1072"/>
      <c r="I29" s="1072"/>
      <c r="J29" s="1072"/>
      <c r="K29" s="1073" t="s">
        <v>924</v>
      </c>
      <c r="L29" s="1073"/>
      <c r="M29" s="1073"/>
      <c r="N29" s="1073"/>
      <c r="O29" s="1083"/>
      <c r="P29" s="1084"/>
      <c r="Q29" s="1084"/>
      <c r="R29" s="1084"/>
      <c r="S29" s="1084"/>
      <c r="T29" s="1085"/>
      <c r="U29" s="1086"/>
      <c r="V29" s="1086"/>
      <c r="W29" s="1086"/>
      <c r="X29" s="1086"/>
      <c r="Y29" s="1086"/>
      <c r="Z29" s="1086"/>
      <c r="AA29" s="1082"/>
      <c r="AB29" s="1082"/>
      <c r="AC29" s="1082"/>
      <c r="AD29" s="1082"/>
      <c r="AE29" s="1082"/>
      <c r="AF29" s="1082"/>
    </row>
    <row r="30" spans="1:32" ht="15.2" customHeight="1" thickTop="1" thickBot="1" x14ac:dyDescent="0.25">
      <c r="A30" s="1072" t="s">
        <v>901</v>
      </c>
      <c r="B30" s="1072"/>
      <c r="C30" s="1072"/>
      <c r="D30" s="1072"/>
      <c r="E30" s="1072"/>
      <c r="F30" s="1072"/>
      <c r="G30" s="1072"/>
      <c r="H30" s="1072"/>
      <c r="I30" s="1072"/>
      <c r="J30" s="1072"/>
      <c r="K30" s="1073" t="s">
        <v>925</v>
      </c>
      <c r="L30" s="1073"/>
      <c r="M30" s="1073"/>
      <c r="N30" s="1073"/>
      <c r="O30" s="1083" t="s">
        <v>1095</v>
      </c>
      <c r="P30" s="1084"/>
      <c r="Q30" s="1084"/>
      <c r="R30" s="1084"/>
      <c r="S30" s="1084"/>
      <c r="T30" s="1085"/>
      <c r="U30" s="1086">
        <v>824490946</v>
      </c>
      <c r="V30" s="1086"/>
      <c r="W30" s="1086"/>
      <c r="X30" s="1086"/>
      <c r="Y30" s="1086"/>
      <c r="Z30" s="1086"/>
      <c r="AA30" s="1082">
        <f t="shared" si="0"/>
        <v>1.0118184428567074</v>
      </c>
      <c r="AB30" s="1082"/>
      <c r="AC30" s="1082"/>
      <c r="AD30" s="1082"/>
      <c r="AE30" s="1082"/>
      <c r="AF30" s="1082"/>
    </row>
    <row r="31" spans="1:32" ht="15.2" customHeight="1" thickTop="1" thickBot="1" x14ac:dyDescent="0.25">
      <c r="A31" s="1072" t="s">
        <v>903</v>
      </c>
      <c r="B31" s="1072"/>
      <c r="C31" s="1072"/>
      <c r="D31" s="1072"/>
      <c r="E31" s="1072"/>
      <c r="F31" s="1072"/>
      <c r="G31" s="1072"/>
      <c r="H31" s="1072"/>
      <c r="I31" s="1072"/>
      <c r="J31" s="1072"/>
      <c r="K31" s="1073" t="s">
        <v>926</v>
      </c>
      <c r="L31" s="1073"/>
      <c r="M31" s="1073"/>
      <c r="N31" s="1073"/>
      <c r="O31" s="1083" t="s">
        <v>1096</v>
      </c>
      <c r="P31" s="1084"/>
      <c r="Q31" s="1084"/>
      <c r="R31" s="1084"/>
      <c r="S31" s="1084"/>
      <c r="T31" s="1085"/>
      <c r="U31" s="1086">
        <v>159105329</v>
      </c>
      <c r="V31" s="1086"/>
      <c r="W31" s="1086"/>
      <c r="X31" s="1086"/>
      <c r="Y31" s="1086"/>
      <c r="Z31" s="1086"/>
      <c r="AA31" s="1082">
        <f t="shared" si="0"/>
        <v>1.0480444504568664</v>
      </c>
      <c r="AB31" s="1082"/>
      <c r="AC31" s="1082"/>
      <c r="AD31" s="1082"/>
      <c r="AE31" s="1082"/>
      <c r="AF31" s="1082"/>
    </row>
    <row r="32" spans="1:32" ht="25.35" customHeight="1" thickTop="1" thickBot="1" x14ac:dyDescent="0.25">
      <c r="A32" s="1072" t="s">
        <v>927</v>
      </c>
      <c r="B32" s="1072"/>
      <c r="C32" s="1072"/>
      <c r="D32" s="1072"/>
      <c r="E32" s="1072"/>
      <c r="F32" s="1072"/>
      <c r="G32" s="1072"/>
      <c r="H32" s="1072"/>
      <c r="I32" s="1072"/>
      <c r="J32" s="1072"/>
      <c r="K32" s="1073" t="s">
        <v>928</v>
      </c>
      <c r="L32" s="1073"/>
      <c r="M32" s="1073"/>
      <c r="N32" s="1073"/>
      <c r="O32" s="1078" t="s">
        <v>929</v>
      </c>
      <c r="P32" s="1079"/>
      <c r="Q32" s="1079"/>
      <c r="R32" s="1079"/>
      <c r="S32" s="1079"/>
      <c r="T32" s="1080"/>
      <c r="U32" s="1086">
        <v>55396913</v>
      </c>
      <c r="V32" s="1086"/>
      <c r="W32" s="1086"/>
      <c r="X32" s="1086"/>
      <c r="Y32" s="1086"/>
      <c r="Z32" s="1086"/>
      <c r="AA32" s="1082">
        <f t="shared" si="0"/>
        <v>1.1333983307344875</v>
      </c>
      <c r="AB32" s="1082"/>
      <c r="AC32" s="1082"/>
      <c r="AD32" s="1082"/>
      <c r="AE32" s="1082"/>
      <c r="AF32" s="1082"/>
    </row>
    <row r="33" spans="1:32" ht="15.2" customHeight="1" thickTop="1" thickBot="1" x14ac:dyDescent="0.25">
      <c r="A33" s="1072" t="s">
        <v>896</v>
      </c>
      <c r="B33" s="1072"/>
      <c r="C33" s="1072"/>
      <c r="D33" s="1072"/>
      <c r="E33" s="1072"/>
      <c r="F33" s="1072"/>
      <c r="G33" s="1072"/>
      <c r="H33" s="1072"/>
      <c r="I33" s="1072"/>
      <c r="J33" s="1072"/>
      <c r="K33" s="1073" t="s">
        <v>930</v>
      </c>
      <c r="L33" s="1073"/>
      <c r="M33" s="1073"/>
      <c r="N33" s="1073"/>
      <c r="O33" s="1078" t="s">
        <v>898</v>
      </c>
      <c r="P33" s="1079"/>
      <c r="Q33" s="1079"/>
      <c r="R33" s="1079"/>
      <c r="S33" s="1079"/>
      <c r="T33" s="1080"/>
      <c r="U33" s="1086" t="s">
        <v>898</v>
      </c>
      <c r="V33" s="1086"/>
      <c r="W33" s="1086"/>
      <c r="X33" s="1086"/>
      <c r="Y33" s="1086"/>
      <c r="Z33" s="1086"/>
      <c r="AA33" s="1082"/>
      <c r="AB33" s="1082"/>
      <c r="AC33" s="1082"/>
      <c r="AD33" s="1082"/>
      <c r="AE33" s="1082"/>
      <c r="AF33" s="1082"/>
    </row>
    <row r="34" spans="1:32" ht="25.35" customHeight="1" thickTop="1" thickBot="1" x14ac:dyDescent="0.25">
      <c r="A34" s="1072" t="s">
        <v>899</v>
      </c>
      <c r="B34" s="1072"/>
      <c r="C34" s="1072"/>
      <c r="D34" s="1072"/>
      <c r="E34" s="1072"/>
      <c r="F34" s="1072"/>
      <c r="G34" s="1072"/>
      <c r="H34" s="1072"/>
      <c r="I34" s="1072"/>
      <c r="J34" s="1072"/>
      <c r="K34" s="1073" t="s">
        <v>931</v>
      </c>
      <c r="L34" s="1073"/>
      <c r="M34" s="1073"/>
      <c r="N34" s="1073"/>
      <c r="O34" s="1078" t="s">
        <v>898</v>
      </c>
      <c r="P34" s="1079"/>
      <c r="Q34" s="1079"/>
      <c r="R34" s="1079"/>
      <c r="S34" s="1079"/>
      <c r="T34" s="1080"/>
      <c r="U34" s="1086" t="s">
        <v>898</v>
      </c>
      <c r="V34" s="1086"/>
      <c r="W34" s="1086"/>
      <c r="X34" s="1086"/>
      <c r="Y34" s="1086"/>
      <c r="Z34" s="1086"/>
      <c r="AA34" s="1082"/>
      <c r="AB34" s="1082"/>
      <c r="AC34" s="1082"/>
      <c r="AD34" s="1082"/>
      <c r="AE34" s="1082"/>
      <c r="AF34" s="1082"/>
    </row>
    <row r="35" spans="1:32" ht="15.2" customHeight="1" thickTop="1" thickBot="1" x14ac:dyDescent="0.25">
      <c r="A35" s="1072" t="s">
        <v>901</v>
      </c>
      <c r="B35" s="1072"/>
      <c r="C35" s="1072"/>
      <c r="D35" s="1072"/>
      <c r="E35" s="1072"/>
      <c r="F35" s="1072"/>
      <c r="G35" s="1072"/>
      <c r="H35" s="1072"/>
      <c r="I35" s="1072"/>
      <c r="J35" s="1072"/>
      <c r="K35" s="1073" t="s">
        <v>932</v>
      </c>
      <c r="L35" s="1073"/>
      <c r="M35" s="1073"/>
      <c r="N35" s="1073"/>
      <c r="O35" s="1078" t="s">
        <v>1083</v>
      </c>
      <c r="P35" s="1079"/>
      <c r="Q35" s="1079"/>
      <c r="R35" s="1079"/>
      <c r="S35" s="1079"/>
      <c r="T35" s="1080"/>
      <c r="U35" s="1086">
        <v>55396913</v>
      </c>
      <c r="V35" s="1086"/>
      <c r="W35" s="1086"/>
      <c r="X35" s="1086"/>
      <c r="Y35" s="1086"/>
      <c r="Z35" s="1086"/>
      <c r="AA35" s="1082">
        <f t="shared" si="0"/>
        <v>1.1333983307344875</v>
      </c>
      <c r="AB35" s="1082"/>
      <c r="AC35" s="1082"/>
      <c r="AD35" s="1082"/>
      <c r="AE35" s="1082"/>
      <c r="AF35" s="1082"/>
    </row>
    <row r="36" spans="1:32" ht="15.2" customHeight="1" thickTop="1" thickBot="1" x14ac:dyDescent="0.25">
      <c r="A36" s="1072" t="s">
        <v>903</v>
      </c>
      <c r="B36" s="1072"/>
      <c r="C36" s="1072"/>
      <c r="D36" s="1072"/>
      <c r="E36" s="1072"/>
      <c r="F36" s="1072"/>
      <c r="G36" s="1072"/>
      <c r="H36" s="1072"/>
      <c r="I36" s="1072"/>
      <c r="J36" s="1072"/>
      <c r="K36" s="1073" t="s">
        <v>933</v>
      </c>
      <c r="L36" s="1073"/>
      <c r="M36" s="1073"/>
      <c r="N36" s="1073"/>
      <c r="O36" s="1078"/>
      <c r="P36" s="1079"/>
      <c r="Q36" s="1079"/>
      <c r="R36" s="1079"/>
      <c r="S36" s="1079"/>
      <c r="T36" s="1080"/>
      <c r="U36" s="1081"/>
      <c r="V36" s="1081"/>
      <c r="W36" s="1081"/>
      <c r="X36" s="1081"/>
      <c r="Y36" s="1081"/>
      <c r="Z36" s="1081"/>
      <c r="AA36" s="1082"/>
      <c r="AB36" s="1082"/>
      <c r="AC36" s="1082"/>
      <c r="AD36" s="1082"/>
      <c r="AE36" s="1082"/>
      <c r="AF36" s="1082"/>
    </row>
    <row r="37" spans="1:32" ht="15.2" customHeight="1" thickTop="1" thickBot="1" x14ac:dyDescent="0.25">
      <c r="A37" s="1072" t="s">
        <v>934</v>
      </c>
      <c r="B37" s="1072"/>
      <c r="C37" s="1072"/>
      <c r="D37" s="1072"/>
      <c r="E37" s="1072"/>
      <c r="F37" s="1072"/>
      <c r="G37" s="1072"/>
      <c r="H37" s="1072"/>
      <c r="I37" s="1072"/>
      <c r="J37" s="1072"/>
      <c r="K37" s="1073" t="s">
        <v>935</v>
      </c>
      <c r="L37" s="1073"/>
      <c r="M37" s="1073"/>
      <c r="N37" s="1073"/>
      <c r="O37" s="1078" t="s">
        <v>898</v>
      </c>
      <c r="P37" s="1079"/>
      <c r="Q37" s="1079"/>
      <c r="R37" s="1079"/>
      <c r="S37" s="1079"/>
      <c r="T37" s="1080"/>
      <c r="U37" s="1081" t="s">
        <v>898</v>
      </c>
      <c r="V37" s="1081"/>
      <c r="W37" s="1081"/>
      <c r="X37" s="1081"/>
      <c r="Y37" s="1081"/>
      <c r="Z37" s="1081"/>
      <c r="AA37" s="1082"/>
      <c r="AB37" s="1082"/>
      <c r="AC37" s="1082"/>
      <c r="AD37" s="1082"/>
      <c r="AE37" s="1082"/>
      <c r="AF37" s="1082"/>
    </row>
    <row r="38" spans="1:32" ht="15.2" customHeight="1" thickTop="1" thickBot="1" x14ac:dyDescent="0.25">
      <c r="A38" s="1072" t="s">
        <v>896</v>
      </c>
      <c r="B38" s="1072"/>
      <c r="C38" s="1072"/>
      <c r="D38" s="1072"/>
      <c r="E38" s="1072"/>
      <c r="F38" s="1072"/>
      <c r="G38" s="1072"/>
      <c r="H38" s="1072"/>
      <c r="I38" s="1072"/>
      <c r="J38" s="1072"/>
      <c r="K38" s="1073" t="s">
        <v>936</v>
      </c>
      <c r="L38" s="1073"/>
      <c r="M38" s="1073"/>
      <c r="N38" s="1073"/>
      <c r="O38" s="1078" t="s">
        <v>898</v>
      </c>
      <c r="P38" s="1079"/>
      <c r="Q38" s="1079"/>
      <c r="R38" s="1079"/>
      <c r="S38" s="1079"/>
      <c r="T38" s="1080"/>
      <c r="U38" s="1081" t="s">
        <v>898</v>
      </c>
      <c r="V38" s="1081"/>
      <c r="W38" s="1081"/>
      <c r="X38" s="1081"/>
      <c r="Y38" s="1081"/>
      <c r="Z38" s="1081"/>
      <c r="AA38" s="1082"/>
      <c r="AB38" s="1082"/>
      <c r="AC38" s="1082"/>
      <c r="AD38" s="1082"/>
      <c r="AE38" s="1082"/>
      <c r="AF38" s="1082"/>
    </row>
    <row r="39" spans="1:32" ht="25.35" customHeight="1" thickTop="1" thickBot="1" x14ac:dyDescent="0.25">
      <c r="A39" s="1072" t="s">
        <v>899</v>
      </c>
      <c r="B39" s="1072"/>
      <c r="C39" s="1072"/>
      <c r="D39" s="1072"/>
      <c r="E39" s="1072"/>
      <c r="F39" s="1072"/>
      <c r="G39" s="1072"/>
      <c r="H39" s="1072"/>
      <c r="I39" s="1072"/>
      <c r="J39" s="1072"/>
      <c r="K39" s="1073" t="s">
        <v>937</v>
      </c>
      <c r="L39" s="1073"/>
      <c r="M39" s="1073"/>
      <c r="N39" s="1073"/>
      <c r="O39" s="1078" t="s">
        <v>898</v>
      </c>
      <c r="P39" s="1079"/>
      <c r="Q39" s="1079"/>
      <c r="R39" s="1079"/>
      <c r="S39" s="1079"/>
      <c r="T39" s="1080"/>
      <c r="U39" s="1081" t="s">
        <v>898</v>
      </c>
      <c r="V39" s="1081"/>
      <c r="W39" s="1081"/>
      <c r="X39" s="1081"/>
      <c r="Y39" s="1081"/>
      <c r="Z39" s="1081"/>
      <c r="AA39" s="1082"/>
      <c r="AB39" s="1082"/>
      <c r="AC39" s="1082"/>
      <c r="AD39" s="1082"/>
      <c r="AE39" s="1082"/>
      <c r="AF39" s="1082"/>
    </row>
    <row r="40" spans="1:32" ht="15.2" customHeight="1" thickTop="1" thickBot="1" x14ac:dyDescent="0.25">
      <c r="A40" s="1072" t="s">
        <v>901</v>
      </c>
      <c r="B40" s="1072"/>
      <c r="C40" s="1072"/>
      <c r="D40" s="1072"/>
      <c r="E40" s="1072"/>
      <c r="F40" s="1072"/>
      <c r="G40" s="1072"/>
      <c r="H40" s="1072"/>
      <c r="I40" s="1072"/>
      <c r="J40" s="1072"/>
      <c r="K40" s="1073" t="s">
        <v>938</v>
      </c>
      <c r="L40" s="1073"/>
      <c r="M40" s="1073"/>
      <c r="N40" s="1073"/>
      <c r="O40" s="1078" t="s">
        <v>898</v>
      </c>
      <c r="P40" s="1079"/>
      <c r="Q40" s="1079"/>
      <c r="R40" s="1079"/>
      <c r="S40" s="1079"/>
      <c r="T40" s="1080"/>
      <c r="U40" s="1081" t="s">
        <v>898</v>
      </c>
      <c r="V40" s="1081"/>
      <c r="W40" s="1081"/>
      <c r="X40" s="1081"/>
      <c r="Y40" s="1081"/>
      <c r="Z40" s="1081"/>
      <c r="AA40" s="1082"/>
      <c r="AB40" s="1082"/>
      <c r="AC40" s="1082"/>
      <c r="AD40" s="1082"/>
      <c r="AE40" s="1082"/>
      <c r="AF40" s="1082"/>
    </row>
    <row r="41" spans="1:32" ht="15.2" customHeight="1" thickTop="1" thickBot="1" x14ac:dyDescent="0.25">
      <c r="A41" s="1072" t="s">
        <v>903</v>
      </c>
      <c r="B41" s="1072"/>
      <c r="C41" s="1072"/>
      <c r="D41" s="1072"/>
      <c r="E41" s="1072"/>
      <c r="F41" s="1072"/>
      <c r="G41" s="1072"/>
      <c r="H41" s="1072"/>
      <c r="I41" s="1072"/>
      <c r="J41" s="1072"/>
      <c r="K41" s="1073" t="s">
        <v>939</v>
      </c>
      <c r="L41" s="1073"/>
      <c r="M41" s="1073"/>
      <c r="N41" s="1073"/>
      <c r="O41" s="1078" t="s">
        <v>898</v>
      </c>
      <c r="P41" s="1079"/>
      <c r="Q41" s="1079"/>
      <c r="R41" s="1079"/>
      <c r="S41" s="1079"/>
      <c r="T41" s="1080"/>
      <c r="U41" s="1081" t="s">
        <v>898</v>
      </c>
      <c r="V41" s="1081"/>
      <c r="W41" s="1081"/>
      <c r="X41" s="1081"/>
      <c r="Y41" s="1081"/>
      <c r="Z41" s="1081"/>
      <c r="AA41" s="1082"/>
      <c r="AB41" s="1082"/>
      <c r="AC41" s="1082"/>
      <c r="AD41" s="1082"/>
      <c r="AE41" s="1082"/>
      <c r="AF41" s="1082"/>
    </row>
    <row r="42" spans="1:32" ht="15.2" customHeight="1" thickTop="1" thickBot="1" x14ac:dyDescent="0.25">
      <c r="A42" s="1072" t="s">
        <v>940</v>
      </c>
      <c r="B42" s="1072"/>
      <c r="C42" s="1072"/>
      <c r="D42" s="1072"/>
      <c r="E42" s="1072"/>
      <c r="F42" s="1072"/>
      <c r="G42" s="1072"/>
      <c r="H42" s="1072"/>
      <c r="I42" s="1072"/>
      <c r="J42" s="1072"/>
      <c r="K42" s="1073" t="s">
        <v>941</v>
      </c>
      <c r="L42" s="1073"/>
      <c r="M42" s="1073"/>
      <c r="N42" s="1073"/>
      <c r="O42" s="1078" t="s">
        <v>942</v>
      </c>
      <c r="P42" s="1079"/>
      <c r="Q42" s="1079"/>
      <c r="R42" s="1079"/>
      <c r="S42" s="1079"/>
      <c r="T42" s="1080"/>
      <c r="U42" s="1081">
        <v>148333826</v>
      </c>
      <c r="V42" s="1081"/>
      <c r="W42" s="1081"/>
      <c r="X42" s="1081"/>
      <c r="Y42" s="1081"/>
      <c r="Z42" s="1081"/>
      <c r="AA42" s="1082">
        <f t="shared" si="0"/>
        <v>0.51732415238303098</v>
      </c>
      <c r="AB42" s="1082"/>
      <c r="AC42" s="1082"/>
      <c r="AD42" s="1082"/>
      <c r="AE42" s="1082"/>
      <c r="AF42" s="1082"/>
    </row>
    <row r="43" spans="1:32" ht="15.2" customHeight="1" thickTop="1" thickBot="1" x14ac:dyDescent="0.25">
      <c r="A43" s="1072" t="s">
        <v>896</v>
      </c>
      <c r="B43" s="1072"/>
      <c r="C43" s="1072"/>
      <c r="D43" s="1072"/>
      <c r="E43" s="1072"/>
      <c r="F43" s="1072"/>
      <c r="G43" s="1072"/>
      <c r="H43" s="1072"/>
      <c r="I43" s="1072"/>
      <c r="J43" s="1072"/>
      <c r="K43" s="1073" t="s">
        <v>943</v>
      </c>
      <c r="L43" s="1073"/>
      <c r="M43" s="1073"/>
      <c r="N43" s="1073"/>
      <c r="O43" s="1078" t="s">
        <v>898</v>
      </c>
      <c r="P43" s="1079"/>
      <c r="Q43" s="1079"/>
      <c r="R43" s="1079"/>
      <c r="S43" s="1079"/>
      <c r="T43" s="1080"/>
      <c r="U43" s="1081" t="s">
        <v>898</v>
      </c>
      <c r="V43" s="1081"/>
      <c r="W43" s="1081"/>
      <c r="X43" s="1081"/>
      <c r="Y43" s="1081"/>
      <c r="Z43" s="1081"/>
      <c r="AA43" s="1082"/>
      <c r="AB43" s="1082"/>
      <c r="AC43" s="1082"/>
      <c r="AD43" s="1082"/>
      <c r="AE43" s="1082"/>
      <c r="AF43" s="1082"/>
    </row>
    <row r="44" spans="1:32" ht="25.35" customHeight="1" thickTop="1" thickBot="1" x14ac:dyDescent="0.25">
      <c r="A44" s="1072" t="s">
        <v>899</v>
      </c>
      <c r="B44" s="1072"/>
      <c r="C44" s="1072"/>
      <c r="D44" s="1072"/>
      <c r="E44" s="1072"/>
      <c r="F44" s="1072"/>
      <c r="G44" s="1072"/>
      <c r="H44" s="1072"/>
      <c r="I44" s="1072"/>
      <c r="J44" s="1072"/>
      <c r="K44" s="1073" t="s">
        <v>944</v>
      </c>
      <c r="L44" s="1073"/>
      <c r="M44" s="1073"/>
      <c r="N44" s="1073"/>
      <c r="O44" s="1078" t="s">
        <v>898</v>
      </c>
      <c r="P44" s="1079"/>
      <c r="Q44" s="1079"/>
      <c r="R44" s="1079"/>
      <c r="S44" s="1079"/>
      <c r="T44" s="1080"/>
      <c r="U44" s="1081" t="s">
        <v>898</v>
      </c>
      <c r="V44" s="1081"/>
      <c r="W44" s="1081"/>
      <c r="X44" s="1081"/>
      <c r="Y44" s="1081"/>
      <c r="Z44" s="1081"/>
      <c r="AA44" s="1082"/>
      <c r="AB44" s="1082"/>
      <c r="AC44" s="1082"/>
      <c r="AD44" s="1082"/>
      <c r="AE44" s="1082"/>
      <c r="AF44" s="1082"/>
    </row>
    <row r="45" spans="1:32" ht="15.2" customHeight="1" thickTop="1" thickBot="1" x14ac:dyDescent="0.25">
      <c r="A45" s="1072" t="s">
        <v>901</v>
      </c>
      <c r="B45" s="1072"/>
      <c r="C45" s="1072"/>
      <c r="D45" s="1072"/>
      <c r="E45" s="1072"/>
      <c r="F45" s="1072"/>
      <c r="G45" s="1072"/>
      <c r="H45" s="1072"/>
      <c r="I45" s="1072"/>
      <c r="J45" s="1072"/>
      <c r="K45" s="1073" t="s">
        <v>945</v>
      </c>
      <c r="L45" s="1073"/>
      <c r="M45" s="1073"/>
      <c r="N45" s="1073"/>
      <c r="O45" s="1078" t="s">
        <v>898</v>
      </c>
      <c r="P45" s="1079"/>
      <c r="Q45" s="1079"/>
      <c r="R45" s="1079"/>
      <c r="S45" s="1079"/>
      <c r="T45" s="1080"/>
      <c r="U45" s="1081" t="s">
        <v>898</v>
      </c>
      <c r="V45" s="1081"/>
      <c r="W45" s="1081"/>
      <c r="X45" s="1081"/>
      <c r="Y45" s="1081"/>
      <c r="Z45" s="1081"/>
      <c r="AA45" s="1082"/>
      <c r="AB45" s="1082"/>
      <c r="AC45" s="1082"/>
      <c r="AD45" s="1082"/>
      <c r="AE45" s="1082"/>
      <c r="AF45" s="1082"/>
    </row>
    <row r="46" spans="1:32" ht="15.2" customHeight="1" thickTop="1" thickBot="1" x14ac:dyDescent="0.25">
      <c r="A46" s="1072" t="s">
        <v>903</v>
      </c>
      <c r="B46" s="1072"/>
      <c r="C46" s="1072"/>
      <c r="D46" s="1072"/>
      <c r="E46" s="1072"/>
      <c r="F46" s="1072"/>
      <c r="G46" s="1072"/>
      <c r="H46" s="1072"/>
      <c r="I46" s="1072"/>
      <c r="J46" s="1072"/>
      <c r="K46" s="1073" t="s">
        <v>946</v>
      </c>
      <c r="L46" s="1073"/>
      <c r="M46" s="1073"/>
      <c r="N46" s="1073"/>
      <c r="O46" s="1078" t="s">
        <v>942</v>
      </c>
      <c r="P46" s="1079"/>
      <c r="Q46" s="1079"/>
      <c r="R46" s="1079"/>
      <c r="S46" s="1079"/>
      <c r="T46" s="1080"/>
      <c r="U46" s="1086">
        <v>148333826</v>
      </c>
      <c r="V46" s="1086"/>
      <c r="W46" s="1086"/>
      <c r="X46" s="1086"/>
      <c r="Y46" s="1086"/>
      <c r="Z46" s="1086"/>
      <c r="AA46" s="1082">
        <f t="shared" si="0"/>
        <v>0.51732415238303098</v>
      </c>
      <c r="AB46" s="1082"/>
      <c r="AC46" s="1082"/>
      <c r="AD46" s="1082"/>
      <c r="AE46" s="1082"/>
      <c r="AF46" s="1082"/>
    </row>
    <row r="47" spans="1:32" ht="15.2" customHeight="1" thickTop="1" thickBot="1" x14ac:dyDescent="0.25">
      <c r="A47" s="1072" t="s">
        <v>947</v>
      </c>
      <c r="B47" s="1072"/>
      <c r="C47" s="1072"/>
      <c r="D47" s="1072"/>
      <c r="E47" s="1072"/>
      <c r="F47" s="1072"/>
      <c r="G47" s="1072"/>
      <c r="H47" s="1072"/>
      <c r="I47" s="1072"/>
      <c r="J47" s="1072"/>
      <c r="K47" s="1073" t="s">
        <v>948</v>
      </c>
      <c r="L47" s="1073"/>
      <c r="M47" s="1073"/>
      <c r="N47" s="1073"/>
      <c r="O47" s="1078" t="s">
        <v>898</v>
      </c>
      <c r="P47" s="1079"/>
      <c r="Q47" s="1079"/>
      <c r="R47" s="1079"/>
      <c r="S47" s="1079"/>
      <c r="T47" s="1080"/>
      <c r="U47" s="1081" t="s">
        <v>898</v>
      </c>
      <c r="V47" s="1081"/>
      <c r="W47" s="1081"/>
      <c r="X47" s="1081"/>
      <c r="Y47" s="1081"/>
      <c r="Z47" s="1081"/>
      <c r="AA47" s="1082"/>
      <c r="AB47" s="1082"/>
      <c r="AC47" s="1082"/>
      <c r="AD47" s="1082"/>
      <c r="AE47" s="1082"/>
      <c r="AF47" s="1082"/>
    </row>
    <row r="48" spans="1:32" ht="15.2" customHeight="1" thickTop="1" thickBot="1" x14ac:dyDescent="0.25">
      <c r="A48" s="1072" t="s">
        <v>896</v>
      </c>
      <c r="B48" s="1072"/>
      <c r="C48" s="1072"/>
      <c r="D48" s="1072"/>
      <c r="E48" s="1072"/>
      <c r="F48" s="1072"/>
      <c r="G48" s="1072"/>
      <c r="H48" s="1072"/>
      <c r="I48" s="1072"/>
      <c r="J48" s="1072"/>
      <c r="K48" s="1073" t="s">
        <v>949</v>
      </c>
      <c r="L48" s="1073"/>
      <c r="M48" s="1073"/>
      <c r="N48" s="1073"/>
      <c r="O48" s="1078" t="s">
        <v>898</v>
      </c>
      <c r="P48" s="1079"/>
      <c r="Q48" s="1079"/>
      <c r="R48" s="1079"/>
      <c r="S48" s="1079"/>
      <c r="T48" s="1080"/>
      <c r="U48" s="1081" t="s">
        <v>898</v>
      </c>
      <c r="V48" s="1081"/>
      <c r="W48" s="1081"/>
      <c r="X48" s="1081"/>
      <c r="Y48" s="1081"/>
      <c r="Z48" s="1081"/>
      <c r="AA48" s="1082"/>
      <c r="AB48" s="1082"/>
      <c r="AC48" s="1082"/>
      <c r="AD48" s="1082"/>
      <c r="AE48" s="1082"/>
      <c r="AF48" s="1082"/>
    </row>
    <row r="49" spans="1:32" ht="25.35" customHeight="1" thickTop="1" thickBot="1" x14ac:dyDescent="0.25">
      <c r="A49" s="1072" t="s">
        <v>899</v>
      </c>
      <c r="B49" s="1072"/>
      <c r="C49" s="1072"/>
      <c r="D49" s="1072"/>
      <c r="E49" s="1072"/>
      <c r="F49" s="1072"/>
      <c r="G49" s="1072"/>
      <c r="H49" s="1072"/>
      <c r="I49" s="1072"/>
      <c r="J49" s="1072"/>
      <c r="K49" s="1073" t="s">
        <v>950</v>
      </c>
      <c r="L49" s="1073"/>
      <c r="M49" s="1073"/>
      <c r="N49" s="1073"/>
      <c r="O49" s="1078" t="s">
        <v>898</v>
      </c>
      <c r="P49" s="1079"/>
      <c r="Q49" s="1079"/>
      <c r="R49" s="1079"/>
      <c r="S49" s="1079"/>
      <c r="T49" s="1080"/>
      <c r="U49" s="1081" t="s">
        <v>898</v>
      </c>
      <c r="V49" s="1081"/>
      <c r="W49" s="1081"/>
      <c r="X49" s="1081"/>
      <c r="Y49" s="1081"/>
      <c r="Z49" s="1081"/>
      <c r="AA49" s="1082"/>
      <c r="AB49" s="1082"/>
      <c r="AC49" s="1082"/>
      <c r="AD49" s="1082"/>
      <c r="AE49" s="1082"/>
      <c r="AF49" s="1082"/>
    </row>
    <row r="50" spans="1:32" ht="15.2" customHeight="1" thickTop="1" thickBot="1" x14ac:dyDescent="0.25">
      <c r="A50" s="1072" t="s">
        <v>901</v>
      </c>
      <c r="B50" s="1072"/>
      <c r="C50" s="1072"/>
      <c r="D50" s="1072"/>
      <c r="E50" s="1072"/>
      <c r="F50" s="1072"/>
      <c r="G50" s="1072"/>
      <c r="H50" s="1072"/>
      <c r="I50" s="1072"/>
      <c r="J50" s="1072"/>
      <c r="K50" s="1073" t="s">
        <v>951</v>
      </c>
      <c r="L50" s="1073"/>
      <c r="M50" s="1073"/>
      <c r="N50" s="1073"/>
      <c r="O50" s="1078" t="s">
        <v>898</v>
      </c>
      <c r="P50" s="1079"/>
      <c r="Q50" s="1079"/>
      <c r="R50" s="1079"/>
      <c r="S50" s="1079"/>
      <c r="T50" s="1080"/>
      <c r="U50" s="1081" t="s">
        <v>898</v>
      </c>
      <c r="V50" s="1081"/>
      <c r="W50" s="1081"/>
      <c r="X50" s="1081"/>
      <c r="Y50" s="1081"/>
      <c r="Z50" s="1081"/>
      <c r="AA50" s="1082"/>
      <c r="AB50" s="1082"/>
      <c r="AC50" s="1082"/>
      <c r="AD50" s="1082"/>
      <c r="AE50" s="1082"/>
      <c r="AF50" s="1082"/>
    </row>
    <row r="51" spans="1:32" ht="15.2" customHeight="1" thickTop="1" thickBot="1" x14ac:dyDescent="0.25">
      <c r="A51" s="1072" t="s">
        <v>903</v>
      </c>
      <c r="B51" s="1072"/>
      <c r="C51" s="1072"/>
      <c r="D51" s="1072"/>
      <c r="E51" s="1072"/>
      <c r="F51" s="1072"/>
      <c r="G51" s="1072"/>
      <c r="H51" s="1072"/>
      <c r="I51" s="1072"/>
      <c r="J51" s="1072"/>
      <c r="K51" s="1073" t="s">
        <v>952</v>
      </c>
      <c r="L51" s="1073"/>
      <c r="M51" s="1073"/>
      <c r="N51" s="1073"/>
      <c r="O51" s="1078" t="s">
        <v>898</v>
      </c>
      <c r="P51" s="1079"/>
      <c r="Q51" s="1079"/>
      <c r="R51" s="1079"/>
      <c r="S51" s="1079"/>
      <c r="T51" s="1080"/>
      <c r="U51" s="1081" t="s">
        <v>898</v>
      </c>
      <c r="V51" s="1081"/>
      <c r="W51" s="1081"/>
      <c r="X51" s="1081"/>
      <c r="Y51" s="1081"/>
      <c r="Z51" s="1081"/>
      <c r="AA51" s="1082"/>
      <c r="AB51" s="1082"/>
      <c r="AC51" s="1082"/>
      <c r="AD51" s="1082"/>
      <c r="AE51" s="1082"/>
      <c r="AF51" s="1082"/>
    </row>
    <row r="52" spans="1:32" ht="15.2" customHeight="1" thickTop="1" thickBot="1" x14ac:dyDescent="0.25">
      <c r="A52" s="1072" t="s">
        <v>953</v>
      </c>
      <c r="B52" s="1072"/>
      <c r="C52" s="1072"/>
      <c r="D52" s="1072"/>
      <c r="E52" s="1072"/>
      <c r="F52" s="1072"/>
      <c r="G52" s="1072"/>
      <c r="H52" s="1072"/>
      <c r="I52" s="1072"/>
      <c r="J52" s="1072"/>
      <c r="K52" s="1073" t="s">
        <v>954</v>
      </c>
      <c r="L52" s="1073"/>
      <c r="M52" s="1073"/>
      <c r="N52" s="1073"/>
      <c r="O52" s="1078" t="s">
        <v>955</v>
      </c>
      <c r="P52" s="1079"/>
      <c r="Q52" s="1079"/>
      <c r="R52" s="1079"/>
      <c r="S52" s="1079"/>
      <c r="T52" s="1080"/>
      <c r="U52" s="1081" t="s">
        <v>955</v>
      </c>
      <c r="V52" s="1081"/>
      <c r="W52" s="1081"/>
      <c r="X52" s="1081"/>
      <c r="Y52" s="1081"/>
      <c r="Z52" s="1081"/>
      <c r="AA52" s="1082">
        <f t="shared" si="0"/>
        <v>1</v>
      </c>
      <c r="AB52" s="1082"/>
      <c r="AC52" s="1082"/>
      <c r="AD52" s="1082"/>
      <c r="AE52" s="1082"/>
      <c r="AF52" s="1082"/>
    </row>
    <row r="53" spans="1:32" ht="15.2" customHeight="1" thickTop="1" thickBot="1" x14ac:dyDescent="0.25">
      <c r="A53" s="1072" t="s">
        <v>956</v>
      </c>
      <c r="B53" s="1072"/>
      <c r="C53" s="1072"/>
      <c r="D53" s="1072"/>
      <c r="E53" s="1072"/>
      <c r="F53" s="1072"/>
      <c r="G53" s="1072"/>
      <c r="H53" s="1072"/>
      <c r="I53" s="1072"/>
      <c r="J53" s="1072"/>
      <c r="K53" s="1073" t="s">
        <v>957</v>
      </c>
      <c r="L53" s="1073"/>
      <c r="M53" s="1073"/>
      <c r="N53" s="1073"/>
      <c r="O53" s="1078" t="s">
        <v>955</v>
      </c>
      <c r="P53" s="1079"/>
      <c r="Q53" s="1079"/>
      <c r="R53" s="1079"/>
      <c r="S53" s="1079"/>
      <c r="T53" s="1080"/>
      <c r="U53" s="1081" t="s">
        <v>955</v>
      </c>
      <c r="V53" s="1081"/>
      <c r="W53" s="1081"/>
      <c r="X53" s="1081"/>
      <c r="Y53" s="1081"/>
      <c r="Z53" s="1081"/>
      <c r="AA53" s="1082">
        <f t="shared" si="0"/>
        <v>1</v>
      </c>
      <c r="AB53" s="1082"/>
      <c r="AC53" s="1082"/>
      <c r="AD53" s="1082"/>
      <c r="AE53" s="1082"/>
      <c r="AF53" s="1082"/>
    </row>
    <row r="54" spans="1:32" ht="15.2" customHeight="1" thickTop="1" thickBot="1" x14ac:dyDescent="0.25">
      <c r="A54" s="1072" t="s">
        <v>896</v>
      </c>
      <c r="B54" s="1072"/>
      <c r="C54" s="1072"/>
      <c r="D54" s="1072"/>
      <c r="E54" s="1072"/>
      <c r="F54" s="1072"/>
      <c r="G54" s="1072"/>
      <c r="H54" s="1072"/>
      <c r="I54" s="1072"/>
      <c r="J54" s="1072"/>
      <c r="K54" s="1073" t="s">
        <v>958</v>
      </c>
      <c r="L54" s="1073"/>
      <c r="M54" s="1073"/>
      <c r="N54" s="1073"/>
      <c r="O54" s="1078" t="s">
        <v>898</v>
      </c>
      <c r="P54" s="1079"/>
      <c r="Q54" s="1079"/>
      <c r="R54" s="1079"/>
      <c r="S54" s="1079"/>
      <c r="T54" s="1080"/>
      <c r="U54" s="1081" t="s">
        <v>898</v>
      </c>
      <c r="V54" s="1081"/>
      <c r="W54" s="1081"/>
      <c r="X54" s="1081"/>
      <c r="Y54" s="1081"/>
      <c r="Z54" s="1081"/>
      <c r="AA54" s="1082"/>
      <c r="AB54" s="1082"/>
      <c r="AC54" s="1082"/>
      <c r="AD54" s="1082"/>
      <c r="AE54" s="1082"/>
      <c r="AF54" s="1082"/>
    </row>
    <row r="55" spans="1:32" ht="25.35" customHeight="1" thickTop="1" thickBot="1" x14ac:dyDescent="0.25">
      <c r="A55" s="1072" t="s">
        <v>899</v>
      </c>
      <c r="B55" s="1072"/>
      <c r="C55" s="1072"/>
      <c r="D55" s="1072"/>
      <c r="E55" s="1072"/>
      <c r="F55" s="1072"/>
      <c r="G55" s="1072"/>
      <c r="H55" s="1072"/>
      <c r="I55" s="1072"/>
      <c r="J55" s="1072"/>
      <c r="K55" s="1073" t="s">
        <v>959</v>
      </c>
      <c r="L55" s="1073"/>
      <c r="M55" s="1073"/>
      <c r="N55" s="1073"/>
      <c r="O55" s="1078" t="s">
        <v>898</v>
      </c>
      <c r="P55" s="1079"/>
      <c r="Q55" s="1079"/>
      <c r="R55" s="1079"/>
      <c r="S55" s="1079"/>
      <c r="T55" s="1080"/>
      <c r="U55" s="1081" t="s">
        <v>898</v>
      </c>
      <c r="V55" s="1081"/>
      <c r="W55" s="1081"/>
      <c r="X55" s="1081"/>
      <c r="Y55" s="1081"/>
      <c r="Z55" s="1081"/>
      <c r="AA55" s="1082"/>
      <c r="AB55" s="1082"/>
      <c r="AC55" s="1082"/>
      <c r="AD55" s="1082"/>
      <c r="AE55" s="1082"/>
      <c r="AF55" s="1082"/>
    </row>
    <row r="56" spans="1:32" ht="15.2" customHeight="1" thickTop="1" thickBot="1" x14ac:dyDescent="0.25">
      <c r="A56" s="1072" t="s">
        <v>901</v>
      </c>
      <c r="B56" s="1072"/>
      <c r="C56" s="1072"/>
      <c r="D56" s="1072"/>
      <c r="E56" s="1072"/>
      <c r="F56" s="1072"/>
      <c r="G56" s="1072"/>
      <c r="H56" s="1072"/>
      <c r="I56" s="1072"/>
      <c r="J56" s="1072"/>
      <c r="K56" s="1073" t="s">
        <v>960</v>
      </c>
      <c r="L56" s="1073"/>
      <c r="M56" s="1073"/>
      <c r="N56" s="1073"/>
      <c r="O56" s="1078" t="s">
        <v>898</v>
      </c>
      <c r="P56" s="1079"/>
      <c r="Q56" s="1079"/>
      <c r="R56" s="1079"/>
      <c r="S56" s="1079"/>
      <c r="T56" s="1080"/>
      <c r="U56" s="1081" t="s">
        <v>898</v>
      </c>
      <c r="V56" s="1081"/>
      <c r="W56" s="1081"/>
      <c r="X56" s="1081"/>
      <c r="Y56" s="1081"/>
      <c r="Z56" s="1081"/>
      <c r="AA56" s="1082"/>
      <c r="AB56" s="1082"/>
      <c r="AC56" s="1082"/>
      <c r="AD56" s="1082"/>
      <c r="AE56" s="1082"/>
      <c r="AF56" s="1082"/>
    </row>
    <row r="57" spans="1:32" ht="15.2" customHeight="1" thickTop="1" thickBot="1" x14ac:dyDescent="0.25">
      <c r="A57" s="1072" t="s">
        <v>903</v>
      </c>
      <c r="B57" s="1072"/>
      <c r="C57" s="1072"/>
      <c r="D57" s="1072"/>
      <c r="E57" s="1072"/>
      <c r="F57" s="1072"/>
      <c r="G57" s="1072"/>
      <c r="H57" s="1072"/>
      <c r="I57" s="1072"/>
      <c r="J57" s="1072"/>
      <c r="K57" s="1073" t="s">
        <v>961</v>
      </c>
      <c r="L57" s="1073"/>
      <c r="M57" s="1073"/>
      <c r="N57" s="1073"/>
      <c r="O57" s="1078" t="s">
        <v>955</v>
      </c>
      <c r="P57" s="1079"/>
      <c r="Q57" s="1079"/>
      <c r="R57" s="1079"/>
      <c r="S57" s="1079"/>
      <c r="T57" s="1080"/>
      <c r="U57" s="1081" t="s">
        <v>955</v>
      </c>
      <c r="V57" s="1081"/>
      <c r="W57" s="1081"/>
      <c r="X57" s="1081"/>
      <c r="Y57" s="1081"/>
      <c r="Z57" s="1081"/>
      <c r="AA57" s="1082">
        <f t="shared" si="0"/>
        <v>1</v>
      </c>
      <c r="AB57" s="1082"/>
      <c r="AC57" s="1082"/>
      <c r="AD57" s="1082"/>
      <c r="AE57" s="1082"/>
      <c r="AF57" s="1082"/>
    </row>
    <row r="58" spans="1:32" ht="25.35" customHeight="1" thickTop="1" thickBot="1" x14ac:dyDescent="0.25">
      <c r="A58" s="1072" t="s">
        <v>962</v>
      </c>
      <c r="B58" s="1072"/>
      <c r="C58" s="1072"/>
      <c r="D58" s="1072"/>
      <c r="E58" s="1072"/>
      <c r="F58" s="1072"/>
      <c r="G58" s="1072"/>
      <c r="H58" s="1072"/>
      <c r="I58" s="1072"/>
      <c r="J58" s="1072"/>
      <c r="K58" s="1073" t="s">
        <v>963</v>
      </c>
      <c r="L58" s="1073"/>
      <c r="M58" s="1073"/>
      <c r="N58" s="1073"/>
      <c r="O58" s="1078" t="s">
        <v>898</v>
      </c>
      <c r="P58" s="1079"/>
      <c r="Q58" s="1079"/>
      <c r="R58" s="1079"/>
      <c r="S58" s="1079"/>
      <c r="T58" s="1080"/>
      <c r="U58" s="1081" t="s">
        <v>898</v>
      </c>
      <c r="V58" s="1081"/>
      <c r="W58" s="1081"/>
      <c r="X58" s="1081"/>
      <c r="Y58" s="1081"/>
      <c r="Z58" s="1081"/>
      <c r="AA58" s="1082"/>
      <c r="AB58" s="1082"/>
      <c r="AC58" s="1082"/>
      <c r="AD58" s="1082"/>
      <c r="AE58" s="1082"/>
      <c r="AF58" s="1082"/>
    </row>
    <row r="59" spans="1:32" ht="15.2" customHeight="1" thickTop="1" thickBot="1" x14ac:dyDescent="0.25">
      <c r="A59" s="1072" t="s">
        <v>896</v>
      </c>
      <c r="B59" s="1072"/>
      <c r="C59" s="1072"/>
      <c r="D59" s="1072"/>
      <c r="E59" s="1072"/>
      <c r="F59" s="1072"/>
      <c r="G59" s="1072"/>
      <c r="H59" s="1072"/>
      <c r="I59" s="1072"/>
      <c r="J59" s="1072"/>
      <c r="K59" s="1073" t="s">
        <v>964</v>
      </c>
      <c r="L59" s="1073"/>
      <c r="M59" s="1073"/>
      <c r="N59" s="1073"/>
      <c r="O59" s="1078" t="s">
        <v>898</v>
      </c>
      <c r="P59" s="1079"/>
      <c r="Q59" s="1079"/>
      <c r="R59" s="1079"/>
      <c r="S59" s="1079"/>
      <c r="T59" s="1080"/>
      <c r="U59" s="1081" t="s">
        <v>898</v>
      </c>
      <c r="V59" s="1081"/>
      <c r="W59" s="1081"/>
      <c r="X59" s="1081"/>
      <c r="Y59" s="1081"/>
      <c r="Z59" s="1081"/>
      <c r="AA59" s="1082"/>
      <c r="AB59" s="1082"/>
      <c r="AC59" s="1082"/>
      <c r="AD59" s="1082"/>
      <c r="AE59" s="1082"/>
      <c r="AF59" s="1082"/>
    </row>
    <row r="60" spans="1:32" ht="25.35" customHeight="1" thickTop="1" thickBot="1" x14ac:dyDescent="0.25">
      <c r="A60" s="1072" t="s">
        <v>899</v>
      </c>
      <c r="B60" s="1072"/>
      <c r="C60" s="1072"/>
      <c r="D60" s="1072"/>
      <c r="E60" s="1072"/>
      <c r="F60" s="1072"/>
      <c r="G60" s="1072"/>
      <c r="H60" s="1072"/>
      <c r="I60" s="1072"/>
      <c r="J60" s="1072"/>
      <c r="K60" s="1073" t="s">
        <v>965</v>
      </c>
      <c r="L60" s="1073"/>
      <c r="M60" s="1073"/>
      <c r="N60" s="1073"/>
      <c r="O60" s="1078" t="s">
        <v>898</v>
      </c>
      <c r="P60" s="1079"/>
      <c r="Q60" s="1079"/>
      <c r="R60" s="1079"/>
      <c r="S60" s="1079"/>
      <c r="T60" s="1080"/>
      <c r="U60" s="1081" t="s">
        <v>898</v>
      </c>
      <c r="V60" s="1081"/>
      <c r="W60" s="1081"/>
      <c r="X60" s="1081"/>
      <c r="Y60" s="1081"/>
      <c r="Z60" s="1081"/>
      <c r="AA60" s="1082"/>
      <c r="AB60" s="1082"/>
      <c r="AC60" s="1082"/>
      <c r="AD60" s="1082"/>
      <c r="AE60" s="1082"/>
      <c r="AF60" s="1082"/>
    </row>
    <row r="61" spans="1:32" ht="15.2" customHeight="1" thickTop="1" thickBot="1" x14ac:dyDescent="0.25">
      <c r="A61" s="1072" t="s">
        <v>901</v>
      </c>
      <c r="B61" s="1072"/>
      <c r="C61" s="1072"/>
      <c r="D61" s="1072"/>
      <c r="E61" s="1072"/>
      <c r="F61" s="1072"/>
      <c r="G61" s="1072"/>
      <c r="H61" s="1072"/>
      <c r="I61" s="1072"/>
      <c r="J61" s="1072"/>
      <c r="K61" s="1073" t="s">
        <v>966</v>
      </c>
      <c r="L61" s="1073"/>
      <c r="M61" s="1073"/>
      <c r="N61" s="1073"/>
      <c r="O61" s="1078" t="s">
        <v>898</v>
      </c>
      <c r="P61" s="1079"/>
      <c r="Q61" s="1079"/>
      <c r="R61" s="1079"/>
      <c r="S61" s="1079"/>
      <c r="T61" s="1080"/>
      <c r="U61" s="1081" t="s">
        <v>898</v>
      </c>
      <c r="V61" s="1081"/>
      <c r="W61" s="1081"/>
      <c r="X61" s="1081"/>
      <c r="Y61" s="1081"/>
      <c r="Z61" s="1081"/>
      <c r="AA61" s="1082"/>
      <c r="AB61" s="1082"/>
      <c r="AC61" s="1082"/>
      <c r="AD61" s="1082"/>
      <c r="AE61" s="1082"/>
      <c r="AF61" s="1082"/>
    </row>
    <row r="62" spans="1:32" ht="15.2" customHeight="1" thickTop="1" thickBot="1" x14ac:dyDescent="0.25">
      <c r="A62" s="1072" t="s">
        <v>903</v>
      </c>
      <c r="B62" s="1072"/>
      <c r="C62" s="1072"/>
      <c r="D62" s="1072"/>
      <c r="E62" s="1072"/>
      <c r="F62" s="1072"/>
      <c r="G62" s="1072"/>
      <c r="H62" s="1072"/>
      <c r="I62" s="1072"/>
      <c r="J62" s="1072"/>
      <c r="K62" s="1073" t="s">
        <v>967</v>
      </c>
      <c r="L62" s="1073"/>
      <c r="M62" s="1073"/>
      <c r="N62" s="1073"/>
      <c r="O62" s="1078" t="s">
        <v>898</v>
      </c>
      <c r="P62" s="1079"/>
      <c r="Q62" s="1079"/>
      <c r="R62" s="1079"/>
      <c r="S62" s="1079"/>
      <c r="T62" s="1080"/>
      <c r="U62" s="1081" t="s">
        <v>898</v>
      </c>
      <c r="V62" s="1081"/>
      <c r="W62" s="1081"/>
      <c r="X62" s="1081"/>
      <c r="Y62" s="1081"/>
      <c r="Z62" s="1081"/>
      <c r="AA62" s="1082"/>
      <c r="AB62" s="1082"/>
      <c r="AC62" s="1082"/>
      <c r="AD62" s="1082"/>
      <c r="AE62" s="1082"/>
      <c r="AF62" s="1082"/>
    </row>
    <row r="63" spans="1:32" ht="25.35" customHeight="1" thickTop="1" thickBot="1" x14ac:dyDescent="0.25">
      <c r="A63" s="1072" t="s">
        <v>968</v>
      </c>
      <c r="B63" s="1072"/>
      <c r="C63" s="1072"/>
      <c r="D63" s="1072"/>
      <c r="E63" s="1072"/>
      <c r="F63" s="1072"/>
      <c r="G63" s="1072"/>
      <c r="H63" s="1072"/>
      <c r="I63" s="1072"/>
      <c r="J63" s="1072"/>
      <c r="K63" s="1073" t="s">
        <v>969</v>
      </c>
      <c r="L63" s="1073"/>
      <c r="M63" s="1073"/>
      <c r="N63" s="1073"/>
      <c r="O63" s="1078" t="s">
        <v>898</v>
      </c>
      <c r="P63" s="1079"/>
      <c r="Q63" s="1079"/>
      <c r="R63" s="1079"/>
      <c r="S63" s="1079"/>
      <c r="T63" s="1080"/>
      <c r="U63" s="1081" t="s">
        <v>898</v>
      </c>
      <c r="V63" s="1081"/>
      <c r="W63" s="1081"/>
      <c r="X63" s="1081"/>
      <c r="Y63" s="1081"/>
      <c r="Z63" s="1081"/>
      <c r="AA63" s="1082"/>
      <c r="AB63" s="1082"/>
      <c r="AC63" s="1082"/>
      <c r="AD63" s="1082"/>
      <c r="AE63" s="1082"/>
      <c r="AF63" s="1082"/>
    </row>
    <row r="64" spans="1:32" ht="15.2" customHeight="1" thickTop="1" thickBot="1" x14ac:dyDescent="0.25">
      <c r="A64" s="1072" t="s">
        <v>896</v>
      </c>
      <c r="B64" s="1072"/>
      <c r="C64" s="1072"/>
      <c r="D64" s="1072"/>
      <c r="E64" s="1072"/>
      <c r="F64" s="1072"/>
      <c r="G64" s="1072"/>
      <c r="H64" s="1072"/>
      <c r="I64" s="1072"/>
      <c r="J64" s="1072"/>
      <c r="K64" s="1073" t="s">
        <v>970</v>
      </c>
      <c r="L64" s="1073"/>
      <c r="M64" s="1073"/>
      <c r="N64" s="1073"/>
      <c r="O64" s="1078" t="s">
        <v>898</v>
      </c>
      <c r="P64" s="1079"/>
      <c r="Q64" s="1079"/>
      <c r="R64" s="1079"/>
      <c r="S64" s="1079"/>
      <c r="T64" s="1080"/>
      <c r="U64" s="1081" t="s">
        <v>898</v>
      </c>
      <c r="V64" s="1081"/>
      <c r="W64" s="1081"/>
      <c r="X64" s="1081"/>
      <c r="Y64" s="1081"/>
      <c r="Z64" s="1081"/>
      <c r="AA64" s="1082"/>
      <c r="AB64" s="1082"/>
      <c r="AC64" s="1082"/>
      <c r="AD64" s="1082"/>
      <c r="AE64" s="1082"/>
      <c r="AF64" s="1082"/>
    </row>
    <row r="65" spans="1:32" ht="25.35" customHeight="1" thickTop="1" thickBot="1" x14ac:dyDescent="0.25">
      <c r="A65" s="1072" t="s">
        <v>899</v>
      </c>
      <c r="B65" s="1072"/>
      <c r="C65" s="1072"/>
      <c r="D65" s="1072"/>
      <c r="E65" s="1072"/>
      <c r="F65" s="1072"/>
      <c r="G65" s="1072"/>
      <c r="H65" s="1072"/>
      <c r="I65" s="1072"/>
      <c r="J65" s="1072"/>
      <c r="K65" s="1073" t="s">
        <v>971</v>
      </c>
      <c r="L65" s="1073"/>
      <c r="M65" s="1073"/>
      <c r="N65" s="1073"/>
      <c r="O65" s="1078" t="s">
        <v>898</v>
      </c>
      <c r="P65" s="1079"/>
      <c r="Q65" s="1079"/>
      <c r="R65" s="1079"/>
      <c r="S65" s="1079"/>
      <c r="T65" s="1080"/>
      <c r="U65" s="1081" t="s">
        <v>898</v>
      </c>
      <c r="V65" s="1081"/>
      <c r="W65" s="1081"/>
      <c r="X65" s="1081"/>
      <c r="Y65" s="1081"/>
      <c r="Z65" s="1081"/>
      <c r="AA65" s="1082"/>
      <c r="AB65" s="1082"/>
      <c r="AC65" s="1082"/>
      <c r="AD65" s="1082"/>
      <c r="AE65" s="1082"/>
      <c r="AF65" s="1082"/>
    </row>
    <row r="66" spans="1:32" ht="15.2" customHeight="1" thickTop="1" thickBot="1" x14ac:dyDescent="0.25">
      <c r="A66" s="1072" t="s">
        <v>901</v>
      </c>
      <c r="B66" s="1072"/>
      <c r="C66" s="1072"/>
      <c r="D66" s="1072"/>
      <c r="E66" s="1072"/>
      <c r="F66" s="1072"/>
      <c r="G66" s="1072"/>
      <c r="H66" s="1072"/>
      <c r="I66" s="1072"/>
      <c r="J66" s="1072"/>
      <c r="K66" s="1073" t="s">
        <v>972</v>
      </c>
      <c r="L66" s="1073"/>
      <c r="M66" s="1073"/>
      <c r="N66" s="1073"/>
      <c r="O66" s="1078" t="s">
        <v>898</v>
      </c>
      <c r="P66" s="1079"/>
      <c r="Q66" s="1079"/>
      <c r="R66" s="1079"/>
      <c r="S66" s="1079"/>
      <c r="T66" s="1080"/>
      <c r="U66" s="1081" t="s">
        <v>898</v>
      </c>
      <c r="V66" s="1081"/>
      <c r="W66" s="1081"/>
      <c r="X66" s="1081"/>
      <c r="Y66" s="1081"/>
      <c r="Z66" s="1081"/>
      <c r="AA66" s="1082"/>
      <c r="AB66" s="1082"/>
      <c r="AC66" s="1082"/>
      <c r="AD66" s="1082"/>
      <c r="AE66" s="1082"/>
      <c r="AF66" s="1082"/>
    </row>
    <row r="67" spans="1:32" ht="15.2" customHeight="1" thickTop="1" thickBot="1" x14ac:dyDescent="0.25">
      <c r="A67" s="1072" t="s">
        <v>903</v>
      </c>
      <c r="B67" s="1072"/>
      <c r="C67" s="1072"/>
      <c r="D67" s="1072"/>
      <c r="E67" s="1072"/>
      <c r="F67" s="1072"/>
      <c r="G67" s="1072"/>
      <c r="H67" s="1072"/>
      <c r="I67" s="1072"/>
      <c r="J67" s="1072"/>
      <c r="K67" s="1073" t="s">
        <v>973</v>
      </c>
      <c r="L67" s="1073"/>
      <c r="M67" s="1073"/>
      <c r="N67" s="1073"/>
      <c r="O67" s="1078" t="s">
        <v>898</v>
      </c>
      <c r="P67" s="1079"/>
      <c r="Q67" s="1079"/>
      <c r="R67" s="1079"/>
      <c r="S67" s="1079"/>
      <c r="T67" s="1080"/>
      <c r="U67" s="1081" t="s">
        <v>898</v>
      </c>
      <c r="V67" s="1081"/>
      <c r="W67" s="1081"/>
      <c r="X67" s="1081"/>
      <c r="Y67" s="1081"/>
      <c r="Z67" s="1081"/>
      <c r="AA67" s="1082"/>
      <c r="AB67" s="1082"/>
      <c r="AC67" s="1082"/>
      <c r="AD67" s="1082"/>
      <c r="AE67" s="1082"/>
      <c r="AF67" s="1082"/>
    </row>
    <row r="68" spans="1:32" ht="25.35" customHeight="1" thickTop="1" thickBot="1" x14ac:dyDescent="0.25">
      <c r="A68" s="1072" t="s">
        <v>974</v>
      </c>
      <c r="B68" s="1072"/>
      <c r="C68" s="1072"/>
      <c r="D68" s="1072"/>
      <c r="E68" s="1072"/>
      <c r="F68" s="1072"/>
      <c r="G68" s="1072"/>
      <c r="H68" s="1072"/>
      <c r="I68" s="1072"/>
      <c r="J68" s="1072"/>
      <c r="K68" s="1073" t="s">
        <v>975</v>
      </c>
      <c r="L68" s="1073"/>
      <c r="M68" s="1073"/>
      <c r="N68" s="1073"/>
      <c r="O68" s="1078" t="s">
        <v>976</v>
      </c>
      <c r="P68" s="1079"/>
      <c r="Q68" s="1079"/>
      <c r="R68" s="1079"/>
      <c r="S68" s="1079"/>
      <c r="T68" s="1080"/>
      <c r="U68" s="1081">
        <v>1364881481</v>
      </c>
      <c r="V68" s="1081"/>
      <c r="W68" s="1081"/>
      <c r="X68" s="1081"/>
      <c r="Y68" s="1081"/>
      <c r="Z68" s="1081"/>
      <c r="AA68" s="1082">
        <f t="shared" si="0"/>
        <v>1.0102283114838884</v>
      </c>
      <c r="AB68" s="1082"/>
      <c r="AC68" s="1082"/>
      <c r="AD68" s="1082"/>
      <c r="AE68" s="1082"/>
      <c r="AF68" s="1082"/>
    </row>
    <row r="69" spans="1:32" ht="25.35" customHeight="1" thickTop="1" thickBot="1" x14ac:dyDescent="0.25">
      <c r="A69" s="1072" t="s">
        <v>977</v>
      </c>
      <c r="B69" s="1072"/>
      <c r="C69" s="1072"/>
      <c r="D69" s="1072"/>
      <c r="E69" s="1072"/>
      <c r="F69" s="1072"/>
      <c r="G69" s="1072"/>
      <c r="H69" s="1072"/>
      <c r="I69" s="1072"/>
      <c r="J69" s="1072"/>
      <c r="K69" s="1073" t="s">
        <v>978</v>
      </c>
      <c r="L69" s="1073"/>
      <c r="M69" s="1073"/>
      <c r="N69" s="1073"/>
      <c r="O69" s="1078" t="s">
        <v>976</v>
      </c>
      <c r="P69" s="1079"/>
      <c r="Q69" s="1079"/>
      <c r="R69" s="1079"/>
      <c r="S69" s="1079"/>
      <c r="T69" s="1080"/>
      <c r="U69" s="1081">
        <v>1364881481</v>
      </c>
      <c r="V69" s="1081"/>
      <c r="W69" s="1081"/>
      <c r="X69" s="1081"/>
      <c r="Y69" s="1081"/>
      <c r="Z69" s="1081"/>
      <c r="AA69" s="1082">
        <f t="shared" si="0"/>
        <v>1.0102283114838884</v>
      </c>
      <c r="AB69" s="1082"/>
      <c r="AC69" s="1082"/>
      <c r="AD69" s="1082"/>
      <c r="AE69" s="1082"/>
      <c r="AF69" s="1082"/>
    </row>
    <row r="70" spans="1:32" ht="15.2" customHeight="1" thickTop="1" thickBot="1" x14ac:dyDescent="0.25">
      <c r="A70" s="1072" t="s">
        <v>896</v>
      </c>
      <c r="B70" s="1072"/>
      <c r="C70" s="1072"/>
      <c r="D70" s="1072"/>
      <c r="E70" s="1072"/>
      <c r="F70" s="1072"/>
      <c r="G70" s="1072"/>
      <c r="H70" s="1072"/>
      <c r="I70" s="1072"/>
      <c r="J70" s="1072"/>
      <c r="K70" s="1073" t="s">
        <v>979</v>
      </c>
      <c r="L70" s="1073"/>
      <c r="M70" s="1073"/>
      <c r="N70" s="1073"/>
      <c r="O70" s="1078" t="s">
        <v>898</v>
      </c>
      <c r="P70" s="1079"/>
      <c r="Q70" s="1079"/>
      <c r="R70" s="1079"/>
      <c r="S70" s="1079"/>
      <c r="T70" s="1080"/>
      <c r="U70" s="1081" t="s">
        <v>898</v>
      </c>
      <c r="V70" s="1081"/>
      <c r="W70" s="1081"/>
      <c r="X70" s="1081"/>
      <c r="Y70" s="1081"/>
      <c r="Z70" s="1081"/>
      <c r="AA70" s="1082"/>
      <c r="AB70" s="1082"/>
      <c r="AC70" s="1082"/>
      <c r="AD70" s="1082"/>
      <c r="AE70" s="1082"/>
      <c r="AF70" s="1082"/>
    </row>
    <row r="71" spans="1:32" ht="25.35" customHeight="1" thickTop="1" thickBot="1" x14ac:dyDescent="0.25">
      <c r="A71" s="1072" t="s">
        <v>899</v>
      </c>
      <c r="B71" s="1072"/>
      <c r="C71" s="1072"/>
      <c r="D71" s="1072"/>
      <c r="E71" s="1072"/>
      <c r="F71" s="1072"/>
      <c r="G71" s="1072"/>
      <c r="H71" s="1072"/>
      <c r="I71" s="1072"/>
      <c r="J71" s="1072"/>
      <c r="K71" s="1073" t="s">
        <v>980</v>
      </c>
      <c r="L71" s="1073"/>
      <c r="M71" s="1073"/>
      <c r="N71" s="1073"/>
      <c r="O71" s="1078" t="s">
        <v>898</v>
      </c>
      <c r="P71" s="1079"/>
      <c r="Q71" s="1079"/>
      <c r="R71" s="1079"/>
      <c r="S71" s="1079"/>
      <c r="T71" s="1080"/>
      <c r="U71" s="1081" t="s">
        <v>898</v>
      </c>
      <c r="V71" s="1081"/>
      <c r="W71" s="1081"/>
      <c r="X71" s="1081"/>
      <c r="Y71" s="1081"/>
      <c r="Z71" s="1081"/>
      <c r="AA71" s="1082"/>
      <c r="AB71" s="1082"/>
      <c r="AC71" s="1082"/>
      <c r="AD71" s="1082"/>
      <c r="AE71" s="1082"/>
      <c r="AF71" s="1082"/>
    </row>
    <row r="72" spans="1:32" ht="15.2" customHeight="1" thickTop="1" thickBot="1" x14ac:dyDescent="0.25">
      <c r="A72" s="1072" t="s">
        <v>901</v>
      </c>
      <c r="B72" s="1072"/>
      <c r="C72" s="1072"/>
      <c r="D72" s="1072"/>
      <c r="E72" s="1072"/>
      <c r="F72" s="1072"/>
      <c r="G72" s="1072"/>
      <c r="H72" s="1072"/>
      <c r="I72" s="1072"/>
      <c r="J72" s="1072"/>
      <c r="K72" s="1073" t="s">
        <v>981</v>
      </c>
      <c r="L72" s="1073"/>
      <c r="M72" s="1073"/>
      <c r="N72" s="1073"/>
      <c r="O72" s="1078" t="s">
        <v>976</v>
      </c>
      <c r="P72" s="1079"/>
      <c r="Q72" s="1079"/>
      <c r="R72" s="1079"/>
      <c r="S72" s="1079"/>
      <c r="T72" s="1080"/>
      <c r="U72" s="1081">
        <v>1364881481</v>
      </c>
      <c r="V72" s="1081"/>
      <c r="W72" s="1081"/>
      <c r="X72" s="1081"/>
      <c r="Y72" s="1081"/>
      <c r="Z72" s="1081"/>
      <c r="AA72" s="1082">
        <f t="shared" si="0"/>
        <v>1.0102283114838884</v>
      </c>
      <c r="AB72" s="1082"/>
      <c r="AC72" s="1082"/>
      <c r="AD72" s="1082"/>
      <c r="AE72" s="1082"/>
      <c r="AF72" s="1082"/>
    </row>
    <row r="73" spans="1:32" ht="15.2" customHeight="1" thickTop="1" thickBot="1" x14ac:dyDescent="0.25">
      <c r="A73" s="1072" t="s">
        <v>903</v>
      </c>
      <c r="B73" s="1072"/>
      <c r="C73" s="1072"/>
      <c r="D73" s="1072"/>
      <c r="E73" s="1072"/>
      <c r="F73" s="1072"/>
      <c r="G73" s="1072"/>
      <c r="H73" s="1072"/>
      <c r="I73" s="1072"/>
      <c r="J73" s="1072"/>
      <c r="K73" s="1073" t="s">
        <v>982</v>
      </c>
      <c r="L73" s="1073"/>
      <c r="M73" s="1073"/>
      <c r="N73" s="1073"/>
      <c r="O73" s="1078" t="s">
        <v>898</v>
      </c>
      <c r="P73" s="1079"/>
      <c r="Q73" s="1079"/>
      <c r="R73" s="1079"/>
      <c r="S73" s="1079"/>
      <c r="T73" s="1080"/>
      <c r="U73" s="1081" t="s">
        <v>898</v>
      </c>
      <c r="V73" s="1081"/>
      <c r="W73" s="1081"/>
      <c r="X73" s="1081"/>
      <c r="Y73" s="1081"/>
      <c r="Z73" s="1081"/>
      <c r="AA73" s="1082"/>
      <c r="AB73" s="1082"/>
      <c r="AC73" s="1082"/>
      <c r="AD73" s="1082"/>
      <c r="AE73" s="1082"/>
      <c r="AF73" s="1082"/>
    </row>
    <row r="74" spans="1:32" ht="25.35" customHeight="1" thickTop="1" thickBot="1" x14ac:dyDescent="0.25">
      <c r="A74" s="1072" t="s">
        <v>983</v>
      </c>
      <c r="B74" s="1072"/>
      <c r="C74" s="1072"/>
      <c r="D74" s="1072"/>
      <c r="E74" s="1072"/>
      <c r="F74" s="1072"/>
      <c r="G74" s="1072"/>
      <c r="H74" s="1072"/>
      <c r="I74" s="1072"/>
      <c r="J74" s="1072"/>
      <c r="K74" s="1073" t="s">
        <v>984</v>
      </c>
      <c r="L74" s="1073"/>
      <c r="M74" s="1073"/>
      <c r="N74" s="1073"/>
      <c r="O74" s="1078" t="s">
        <v>898</v>
      </c>
      <c r="P74" s="1079"/>
      <c r="Q74" s="1079"/>
      <c r="R74" s="1079"/>
      <c r="S74" s="1079"/>
      <c r="T74" s="1080"/>
      <c r="U74" s="1081" t="s">
        <v>898</v>
      </c>
      <c r="V74" s="1081"/>
      <c r="W74" s="1081"/>
      <c r="X74" s="1081"/>
      <c r="Y74" s="1081"/>
      <c r="Z74" s="1081"/>
      <c r="AA74" s="1082"/>
      <c r="AB74" s="1082"/>
      <c r="AC74" s="1082"/>
      <c r="AD74" s="1082"/>
      <c r="AE74" s="1082"/>
      <c r="AF74" s="1082"/>
    </row>
    <row r="75" spans="1:32" ht="15.2" customHeight="1" thickTop="1" thickBot="1" x14ac:dyDescent="0.25">
      <c r="A75" s="1072" t="s">
        <v>896</v>
      </c>
      <c r="B75" s="1072"/>
      <c r="C75" s="1072"/>
      <c r="D75" s="1072"/>
      <c r="E75" s="1072"/>
      <c r="F75" s="1072"/>
      <c r="G75" s="1072"/>
      <c r="H75" s="1072"/>
      <c r="I75" s="1072"/>
      <c r="J75" s="1072"/>
      <c r="K75" s="1073" t="s">
        <v>985</v>
      </c>
      <c r="L75" s="1073"/>
      <c r="M75" s="1073"/>
      <c r="N75" s="1073"/>
      <c r="O75" s="1078" t="s">
        <v>898</v>
      </c>
      <c r="P75" s="1079"/>
      <c r="Q75" s="1079"/>
      <c r="R75" s="1079"/>
      <c r="S75" s="1079"/>
      <c r="T75" s="1080"/>
      <c r="U75" s="1081" t="s">
        <v>898</v>
      </c>
      <c r="V75" s="1081"/>
      <c r="W75" s="1081"/>
      <c r="X75" s="1081"/>
      <c r="Y75" s="1081"/>
      <c r="Z75" s="1081"/>
      <c r="AA75" s="1082"/>
      <c r="AB75" s="1082"/>
      <c r="AC75" s="1082"/>
      <c r="AD75" s="1082"/>
      <c r="AE75" s="1082"/>
      <c r="AF75" s="1082"/>
    </row>
    <row r="76" spans="1:32" ht="25.35" customHeight="1" thickTop="1" thickBot="1" x14ac:dyDescent="0.25">
      <c r="A76" s="1072" t="s">
        <v>899</v>
      </c>
      <c r="B76" s="1072"/>
      <c r="C76" s="1072"/>
      <c r="D76" s="1072"/>
      <c r="E76" s="1072"/>
      <c r="F76" s="1072"/>
      <c r="G76" s="1072"/>
      <c r="H76" s="1072"/>
      <c r="I76" s="1072"/>
      <c r="J76" s="1072"/>
      <c r="K76" s="1073" t="s">
        <v>986</v>
      </c>
      <c r="L76" s="1073"/>
      <c r="M76" s="1073"/>
      <c r="N76" s="1073"/>
      <c r="O76" s="1078" t="s">
        <v>898</v>
      </c>
      <c r="P76" s="1079"/>
      <c r="Q76" s="1079"/>
      <c r="R76" s="1079"/>
      <c r="S76" s="1079"/>
      <c r="T76" s="1080"/>
      <c r="U76" s="1081" t="s">
        <v>898</v>
      </c>
      <c r="V76" s="1081"/>
      <c r="W76" s="1081"/>
      <c r="X76" s="1081"/>
      <c r="Y76" s="1081"/>
      <c r="Z76" s="1081"/>
      <c r="AA76" s="1082"/>
      <c r="AB76" s="1082"/>
      <c r="AC76" s="1082"/>
      <c r="AD76" s="1082"/>
      <c r="AE76" s="1082"/>
      <c r="AF76" s="1082"/>
    </row>
    <row r="77" spans="1:32" ht="15.2" customHeight="1" thickTop="1" thickBot="1" x14ac:dyDescent="0.25">
      <c r="A77" s="1072" t="s">
        <v>901</v>
      </c>
      <c r="B77" s="1072"/>
      <c r="C77" s="1072"/>
      <c r="D77" s="1072"/>
      <c r="E77" s="1072"/>
      <c r="F77" s="1072"/>
      <c r="G77" s="1072"/>
      <c r="H77" s="1072"/>
      <c r="I77" s="1072"/>
      <c r="J77" s="1072"/>
      <c r="K77" s="1073" t="s">
        <v>987</v>
      </c>
      <c r="L77" s="1073"/>
      <c r="M77" s="1073"/>
      <c r="N77" s="1073"/>
      <c r="O77" s="1078" t="s">
        <v>898</v>
      </c>
      <c r="P77" s="1079"/>
      <c r="Q77" s="1079"/>
      <c r="R77" s="1079"/>
      <c r="S77" s="1079"/>
      <c r="T77" s="1080"/>
      <c r="U77" s="1081" t="s">
        <v>898</v>
      </c>
      <c r="V77" s="1081"/>
      <c r="W77" s="1081"/>
      <c r="X77" s="1081"/>
      <c r="Y77" s="1081"/>
      <c r="Z77" s="1081"/>
      <c r="AA77" s="1082"/>
      <c r="AB77" s="1082"/>
      <c r="AC77" s="1082"/>
      <c r="AD77" s="1082"/>
      <c r="AE77" s="1082"/>
      <c r="AF77" s="1082"/>
    </row>
    <row r="78" spans="1:32" ht="15.2" customHeight="1" thickTop="1" thickBot="1" x14ac:dyDescent="0.25">
      <c r="A78" s="1072" t="s">
        <v>903</v>
      </c>
      <c r="B78" s="1072"/>
      <c r="C78" s="1072"/>
      <c r="D78" s="1072"/>
      <c r="E78" s="1072"/>
      <c r="F78" s="1072"/>
      <c r="G78" s="1072"/>
      <c r="H78" s="1072"/>
      <c r="I78" s="1072"/>
      <c r="J78" s="1072"/>
      <c r="K78" s="1073" t="s">
        <v>988</v>
      </c>
      <c r="L78" s="1073"/>
      <c r="M78" s="1073"/>
      <c r="N78" s="1073"/>
      <c r="O78" s="1078" t="s">
        <v>898</v>
      </c>
      <c r="P78" s="1079"/>
      <c r="Q78" s="1079"/>
      <c r="R78" s="1079"/>
      <c r="S78" s="1079"/>
      <c r="T78" s="1080"/>
      <c r="U78" s="1081" t="s">
        <v>898</v>
      </c>
      <c r="V78" s="1081"/>
      <c r="W78" s="1081"/>
      <c r="X78" s="1081"/>
      <c r="Y78" s="1081"/>
      <c r="Z78" s="1081"/>
      <c r="AA78" s="1082"/>
      <c r="AB78" s="1082"/>
      <c r="AC78" s="1082"/>
      <c r="AD78" s="1082"/>
      <c r="AE78" s="1082"/>
      <c r="AF78" s="1082"/>
    </row>
    <row r="79" spans="1:32" ht="25.35" customHeight="1" thickTop="1" thickBot="1" x14ac:dyDescent="0.25">
      <c r="A79" s="1072" t="s">
        <v>989</v>
      </c>
      <c r="B79" s="1072"/>
      <c r="C79" s="1072"/>
      <c r="D79" s="1072"/>
      <c r="E79" s="1072"/>
      <c r="F79" s="1072"/>
      <c r="G79" s="1072"/>
      <c r="H79" s="1072"/>
      <c r="I79" s="1072"/>
      <c r="J79" s="1072"/>
      <c r="K79" s="1073" t="s">
        <v>105</v>
      </c>
      <c r="L79" s="1073"/>
      <c r="M79" s="1073"/>
      <c r="N79" s="1073"/>
      <c r="O79" s="1078" t="s">
        <v>990</v>
      </c>
      <c r="P79" s="1079"/>
      <c r="Q79" s="1079"/>
      <c r="R79" s="1079"/>
      <c r="S79" s="1079"/>
      <c r="T79" s="1080"/>
      <c r="U79" s="1081">
        <v>778927</v>
      </c>
      <c r="V79" s="1081"/>
      <c r="W79" s="1081"/>
      <c r="X79" s="1081"/>
      <c r="Y79" s="1081"/>
      <c r="Z79" s="1081"/>
      <c r="AA79" s="1082">
        <f t="shared" ref="AA79:AA118" si="1">U79/O79</f>
        <v>0.81292685268677156</v>
      </c>
      <c r="AB79" s="1082"/>
      <c r="AC79" s="1082"/>
      <c r="AD79" s="1082"/>
      <c r="AE79" s="1082"/>
      <c r="AF79" s="1082"/>
    </row>
    <row r="80" spans="1:32" ht="15.2" customHeight="1" thickTop="1" thickBot="1" x14ac:dyDescent="0.25">
      <c r="A80" s="1072" t="s">
        <v>991</v>
      </c>
      <c r="B80" s="1072"/>
      <c r="C80" s="1072"/>
      <c r="D80" s="1072"/>
      <c r="E80" s="1072"/>
      <c r="F80" s="1072"/>
      <c r="G80" s="1072"/>
      <c r="H80" s="1072"/>
      <c r="I80" s="1072"/>
      <c r="J80" s="1072"/>
      <c r="K80" s="1073" t="s">
        <v>992</v>
      </c>
      <c r="L80" s="1073"/>
      <c r="M80" s="1073"/>
      <c r="N80" s="1073"/>
      <c r="O80" s="1078" t="s">
        <v>990</v>
      </c>
      <c r="P80" s="1079"/>
      <c r="Q80" s="1079"/>
      <c r="R80" s="1079"/>
      <c r="S80" s="1079"/>
      <c r="T80" s="1080"/>
      <c r="U80" s="1081">
        <v>778927</v>
      </c>
      <c r="V80" s="1081"/>
      <c r="W80" s="1081"/>
      <c r="X80" s="1081"/>
      <c r="Y80" s="1081"/>
      <c r="Z80" s="1081"/>
      <c r="AA80" s="1082">
        <f t="shared" si="1"/>
        <v>0.81292685268677156</v>
      </c>
      <c r="AB80" s="1082"/>
      <c r="AC80" s="1082"/>
      <c r="AD80" s="1082"/>
      <c r="AE80" s="1082"/>
      <c r="AF80" s="1082"/>
    </row>
    <row r="81" spans="1:32" ht="15.2" customHeight="1" thickTop="1" thickBot="1" x14ac:dyDescent="0.25">
      <c r="A81" s="1072" t="s">
        <v>993</v>
      </c>
      <c r="B81" s="1072"/>
      <c r="C81" s="1072"/>
      <c r="D81" s="1072"/>
      <c r="E81" s="1072"/>
      <c r="F81" s="1072"/>
      <c r="G81" s="1072"/>
      <c r="H81" s="1072"/>
      <c r="I81" s="1072"/>
      <c r="J81" s="1072"/>
      <c r="K81" s="1073" t="s">
        <v>994</v>
      </c>
      <c r="L81" s="1073"/>
      <c r="M81" s="1073"/>
      <c r="N81" s="1073"/>
      <c r="O81" s="1078" t="s">
        <v>898</v>
      </c>
      <c r="P81" s="1079"/>
      <c r="Q81" s="1079"/>
      <c r="R81" s="1079"/>
      <c r="S81" s="1079"/>
      <c r="T81" s="1080"/>
      <c r="U81" s="1081" t="s">
        <v>898</v>
      </c>
      <c r="V81" s="1081"/>
      <c r="W81" s="1081"/>
      <c r="X81" s="1081"/>
      <c r="Y81" s="1081"/>
      <c r="Z81" s="1081"/>
      <c r="AA81" s="1082"/>
      <c r="AB81" s="1082"/>
      <c r="AC81" s="1082"/>
      <c r="AD81" s="1082"/>
      <c r="AE81" s="1082"/>
      <c r="AF81" s="1082"/>
    </row>
    <row r="82" spans="1:32" ht="15.2" customHeight="1" thickTop="1" thickBot="1" x14ac:dyDescent="0.25">
      <c r="A82" s="1072" t="s">
        <v>995</v>
      </c>
      <c r="B82" s="1072"/>
      <c r="C82" s="1072"/>
      <c r="D82" s="1072"/>
      <c r="E82" s="1072"/>
      <c r="F82" s="1072"/>
      <c r="G82" s="1072"/>
      <c r="H82" s="1072"/>
      <c r="I82" s="1072"/>
      <c r="J82" s="1072"/>
      <c r="K82" s="1073" t="s">
        <v>106</v>
      </c>
      <c r="L82" s="1073"/>
      <c r="M82" s="1073"/>
      <c r="N82" s="1073"/>
      <c r="O82" s="1078" t="s">
        <v>996</v>
      </c>
      <c r="P82" s="1079"/>
      <c r="Q82" s="1079"/>
      <c r="R82" s="1079"/>
      <c r="S82" s="1079"/>
      <c r="T82" s="1080"/>
      <c r="U82" s="1081">
        <v>1228867725</v>
      </c>
      <c r="V82" s="1081"/>
      <c r="W82" s="1081"/>
      <c r="X82" s="1081"/>
      <c r="Y82" s="1081"/>
      <c r="Z82" s="1081"/>
      <c r="AA82" s="1082">
        <f t="shared" si="1"/>
        <v>1.5601289680224362</v>
      </c>
      <c r="AB82" s="1082"/>
      <c r="AC82" s="1082"/>
      <c r="AD82" s="1082"/>
      <c r="AE82" s="1082"/>
      <c r="AF82" s="1082"/>
    </row>
    <row r="83" spans="1:32" ht="15.2" customHeight="1" thickTop="1" thickBot="1" x14ac:dyDescent="0.25">
      <c r="A83" s="1072" t="s">
        <v>997</v>
      </c>
      <c r="B83" s="1072"/>
      <c r="C83" s="1072"/>
      <c r="D83" s="1072"/>
      <c r="E83" s="1072"/>
      <c r="F83" s="1072"/>
      <c r="G83" s="1072"/>
      <c r="H83" s="1072"/>
      <c r="I83" s="1072"/>
      <c r="J83" s="1072"/>
      <c r="K83" s="1073" t="s">
        <v>998</v>
      </c>
      <c r="L83" s="1073"/>
      <c r="M83" s="1073"/>
      <c r="N83" s="1073"/>
      <c r="O83" s="1078" t="s">
        <v>898</v>
      </c>
      <c r="P83" s="1079"/>
      <c r="Q83" s="1079"/>
      <c r="R83" s="1079"/>
      <c r="S83" s="1079"/>
      <c r="T83" s="1080"/>
      <c r="U83" s="1081" t="s">
        <v>898</v>
      </c>
      <c r="V83" s="1081"/>
      <c r="W83" s="1081"/>
      <c r="X83" s="1081"/>
      <c r="Y83" s="1081"/>
      <c r="Z83" s="1081"/>
      <c r="AA83" s="1082"/>
      <c r="AB83" s="1082"/>
      <c r="AC83" s="1082"/>
      <c r="AD83" s="1082"/>
      <c r="AE83" s="1082"/>
      <c r="AF83" s="1082"/>
    </row>
    <row r="84" spans="1:32" ht="15.2" customHeight="1" thickTop="1" thickBot="1" x14ac:dyDescent="0.25">
      <c r="A84" s="1072" t="s">
        <v>999</v>
      </c>
      <c r="B84" s="1072"/>
      <c r="C84" s="1072"/>
      <c r="D84" s="1072"/>
      <c r="E84" s="1072"/>
      <c r="F84" s="1072"/>
      <c r="G84" s="1072"/>
      <c r="H84" s="1072"/>
      <c r="I84" s="1072"/>
      <c r="J84" s="1072"/>
      <c r="K84" s="1073" t="s">
        <v>1000</v>
      </c>
      <c r="L84" s="1073"/>
      <c r="M84" s="1073"/>
      <c r="N84" s="1073"/>
      <c r="O84" s="1078" t="s">
        <v>1001</v>
      </c>
      <c r="P84" s="1079"/>
      <c r="Q84" s="1079"/>
      <c r="R84" s="1079"/>
      <c r="S84" s="1079"/>
      <c r="T84" s="1080"/>
      <c r="U84" s="1081">
        <v>290450</v>
      </c>
      <c r="V84" s="1081"/>
      <c r="W84" s="1081"/>
      <c r="X84" s="1081"/>
      <c r="Y84" s="1081"/>
      <c r="Z84" s="1081"/>
      <c r="AA84" s="1082">
        <f t="shared" si="1"/>
        <v>1.715846994535519</v>
      </c>
      <c r="AB84" s="1082"/>
      <c r="AC84" s="1082"/>
      <c r="AD84" s="1082"/>
      <c r="AE84" s="1082"/>
      <c r="AF84" s="1082"/>
    </row>
    <row r="85" spans="1:32" ht="15.2" customHeight="1" thickTop="1" thickBot="1" x14ac:dyDescent="0.25">
      <c r="A85" s="1072" t="s">
        <v>1002</v>
      </c>
      <c r="B85" s="1072"/>
      <c r="C85" s="1072"/>
      <c r="D85" s="1072"/>
      <c r="E85" s="1072"/>
      <c r="F85" s="1072"/>
      <c r="G85" s="1072"/>
      <c r="H85" s="1072"/>
      <c r="I85" s="1072"/>
      <c r="J85" s="1072"/>
      <c r="K85" s="1073" t="s">
        <v>1003</v>
      </c>
      <c r="L85" s="1073"/>
      <c r="M85" s="1073"/>
      <c r="N85" s="1073"/>
      <c r="O85" s="1078" t="s">
        <v>1004</v>
      </c>
      <c r="P85" s="1079"/>
      <c r="Q85" s="1079"/>
      <c r="R85" s="1079"/>
      <c r="S85" s="1079"/>
      <c r="T85" s="1080"/>
      <c r="U85" s="1081">
        <v>1228577275</v>
      </c>
      <c r="V85" s="1081"/>
      <c r="W85" s="1081"/>
      <c r="X85" s="1081"/>
      <c r="Y85" s="1081"/>
      <c r="Z85" s="1081"/>
      <c r="AA85" s="1082">
        <f t="shared" si="1"/>
        <v>1.5600954961183253</v>
      </c>
      <c r="AB85" s="1082"/>
      <c r="AC85" s="1082"/>
      <c r="AD85" s="1082"/>
      <c r="AE85" s="1082"/>
      <c r="AF85" s="1082"/>
    </row>
    <row r="86" spans="1:32" ht="15.2" customHeight="1" thickTop="1" thickBot="1" x14ac:dyDescent="0.25">
      <c r="A86" s="1072" t="s">
        <v>1005</v>
      </c>
      <c r="B86" s="1072"/>
      <c r="C86" s="1072"/>
      <c r="D86" s="1072"/>
      <c r="E86" s="1072"/>
      <c r="F86" s="1072"/>
      <c r="G86" s="1072"/>
      <c r="H86" s="1072"/>
      <c r="I86" s="1072"/>
      <c r="J86" s="1072"/>
      <c r="K86" s="1073" t="s">
        <v>1006</v>
      </c>
      <c r="L86" s="1073"/>
      <c r="M86" s="1073"/>
      <c r="N86" s="1073"/>
      <c r="O86" s="1078" t="s">
        <v>898</v>
      </c>
      <c r="P86" s="1079"/>
      <c r="Q86" s="1079"/>
      <c r="R86" s="1079"/>
      <c r="S86" s="1079"/>
      <c r="T86" s="1080"/>
      <c r="U86" s="1081" t="s">
        <v>898</v>
      </c>
      <c r="V86" s="1081"/>
      <c r="W86" s="1081"/>
      <c r="X86" s="1081"/>
      <c r="Y86" s="1081"/>
      <c r="Z86" s="1081"/>
      <c r="AA86" s="1082"/>
      <c r="AB86" s="1082"/>
      <c r="AC86" s="1082"/>
      <c r="AD86" s="1082"/>
      <c r="AE86" s="1082"/>
      <c r="AF86" s="1082"/>
    </row>
    <row r="87" spans="1:32" ht="15.2" customHeight="1" thickTop="1" thickBot="1" x14ac:dyDescent="0.25">
      <c r="A87" s="1072" t="s">
        <v>1007</v>
      </c>
      <c r="B87" s="1072"/>
      <c r="C87" s="1072"/>
      <c r="D87" s="1072"/>
      <c r="E87" s="1072"/>
      <c r="F87" s="1072"/>
      <c r="G87" s="1072"/>
      <c r="H87" s="1072"/>
      <c r="I87" s="1072"/>
      <c r="J87" s="1072"/>
      <c r="K87" s="1073" t="s">
        <v>107</v>
      </c>
      <c r="L87" s="1073"/>
      <c r="M87" s="1073"/>
      <c r="N87" s="1073"/>
      <c r="O87" s="1078" t="s">
        <v>1008</v>
      </c>
      <c r="P87" s="1079"/>
      <c r="Q87" s="1079"/>
      <c r="R87" s="1079"/>
      <c r="S87" s="1079"/>
      <c r="T87" s="1080"/>
      <c r="U87" s="1081">
        <v>678680188</v>
      </c>
      <c r="V87" s="1081"/>
      <c r="W87" s="1081"/>
      <c r="X87" s="1081"/>
      <c r="Y87" s="1081"/>
      <c r="Z87" s="1081"/>
      <c r="AA87" s="1082">
        <f t="shared" si="1"/>
        <v>0.93535919461775274</v>
      </c>
      <c r="AB87" s="1082"/>
      <c r="AC87" s="1082"/>
      <c r="AD87" s="1082"/>
      <c r="AE87" s="1082"/>
      <c r="AF87" s="1082"/>
    </row>
    <row r="88" spans="1:32" ht="15.2" customHeight="1" thickTop="1" thickBot="1" x14ac:dyDescent="0.25">
      <c r="A88" s="1072" t="s">
        <v>1009</v>
      </c>
      <c r="B88" s="1072"/>
      <c r="C88" s="1072"/>
      <c r="D88" s="1072"/>
      <c r="E88" s="1072"/>
      <c r="F88" s="1072"/>
      <c r="G88" s="1072"/>
      <c r="H88" s="1072"/>
      <c r="I88" s="1072"/>
      <c r="J88" s="1072"/>
      <c r="K88" s="1073" t="s">
        <v>1010</v>
      </c>
      <c r="L88" s="1073"/>
      <c r="M88" s="1073"/>
      <c r="N88" s="1073"/>
      <c r="O88" s="1078" t="s">
        <v>1011</v>
      </c>
      <c r="P88" s="1079"/>
      <c r="Q88" s="1079"/>
      <c r="R88" s="1079"/>
      <c r="S88" s="1079"/>
      <c r="T88" s="1080"/>
      <c r="U88" s="1081">
        <v>9668712</v>
      </c>
      <c r="V88" s="1081"/>
      <c r="W88" s="1081"/>
      <c r="X88" s="1081"/>
      <c r="Y88" s="1081"/>
      <c r="Z88" s="1081"/>
      <c r="AA88" s="1082">
        <f t="shared" si="1"/>
        <v>0.36283449390792155</v>
      </c>
      <c r="AB88" s="1082"/>
      <c r="AC88" s="1082"/>
      <c r="AD88" s="1082"/>
      <c r="AE88" s="1082"/>
      <c r="AF88" s="1082"/>
    </row>
    <row r="89" spans="1:32" ht="25.35" customHeight="1" thickTop="1" thickBot="1" x14ac:dyDescent="0.25">
      <c r="A89" s="1072" t="s">
        <v>1012</v>
      </c>
      <c r="B89" s="1072"/>
      <c r="C89" s="1072"/>
      <c r="D89" s="1072"/>
      <c r="E89" s="1072"/>
      <c r="F89" s="1072"/>
      <c r="G89" s="1072"/>
      <c r="H89" s="1072"/>
      <c r="I89" s="1072"/>
      <c r="J89" s="1072"/>
      <c r="K89" s="1073" t="s">
        <v>1013</v>
      </c>
      <c r="L89" s="1073"/>
      <c r="M89" s="1073"/>
      <c r="N89" s="1073"/>
      <c r="O89" s="1078" t="s">
        <v>898</v>
      </c>
      <c r="P89" s="1079"/>
      <c r="Q89" s="1079"/>
      <c r="R89" s="1079"/>
      <c r="S89" s="1079"/>
      <c r="T89" s="1080"/>
      <c r="U89" s="1081" t="s">
        <v>898</v>
      </c>
      <c r="V89" s="1081"/>
      <c r="W89" s="1081"/>
      <c r="X89" s="1081"/>
      <c r="Y89" s="1081"/>
      <c r="Z89" s="1081"/>
      <c r="AA89" s="1082"/>
      <c r="AB89" s="1082"/>
      <c r="AC89" s="1082"/>
      <c r="AD89" s="1082"/>
      <c r="AE89" s="1082"/>
      <c r="AF89" s="1082"/>
    </row>
    <row r="90" spans="1:32" ht="15.2" customHeight="1" thickTop="1" thickBot="1" x14ac:dyDescent="0.25">
      <c r="A90" s="1072" t="s">
        <v>1014</v>
      </c>
      <c r="B90" s="1072"/>
      <c r="C90" s="1072"/>
      <c r="D90" s="1072"/>
      <c r="E90" s="1072"/>
      <c r="F90" s="1072"/>
      <c r="G90" s="1072"/>
      <c r="H90" s="1072"/>
      <c r="I90" s="1072"/>
      <c r="J90" s="1072"/>
      <c r="K90" s="1073" t="s">
        <v>1015</v>
      </c>
      <c r="L90" s="1073"/>
      <c r="M90" s="1073"/>
      <c r="N90" s="1073"/>
      <c r="O90" s="1078" t="s">
        <v>1016</v>
      </c>
      <c r="P90" s="1079"/>
      <c r="Q90" s="1079"/>
      <c r="R90" s="1079"/>
      <c r="S90" s="1079"/>
      <c r="T90" s="1080"/>
      <c r="U90" s="1081">
        <v>669011476</v>
      </c>
      <c r="V90" s="1081"/>
      <c r="W90" s="1081"/>
      <c r="X90" s="1081"/>
      <c r="Y90" s="1081"/>
      <c r="Z90" s="1081"/>
      <c r="AA90" s="1082">
        <f t="shared" si="1"/>
        <v>0.95718738245504198</v>
      </c>
      <c r="AB90" s="1082"/>
      <c r="AC90" s="1082"/>
      <c r="AD90" s="1082"/>
      <c r="AE90" s="1082"/>
      <c r="AF90" s="1082"/>
    </row>
    <row r="91" spans="1:32" ht="25.35" customHeight="1" thickTop="1" thickBot="1" x14ac:dyDescent="0.25">
      <c r="A91" s="1072" t="s">
        <v>1017</v>
      </c>
      <c r="B91" s="1072"/>
      <c r="C91" s="1072"/>
      <c r="D91" s="1072"/>
      <c r="E91" s="1072"/>
      <c r="F91" s="1072"/>
      <c r="G91" s="1072"/>
      <c r="H91" s="1072"/>
      <c r="I91" s="1072"/>
      <c r="J91" s="1072"/>
      <c r="K91" s="1073" t="s">
        <v>108</v>
      </c>
      <c r="L91" s="1073"/>
      <c r="M91" s="1073"/>
      <c r="N91" s="1073"/>
      <c r="O91" s="1078" t="s">
        <v>1018</v>
      </c>
      <c r="P91" s="1079"/>
      <c r="Q91" s="1079"/>
      <c r="R91" s="1079"/>
      <c r="S91" s="1079"/>
      <c r="T91" s="1080"/>
      <c r="U91" s="1081">
        <v>28715303</v>
      </c>
      <c r="V91" s="1081"/>
      <c r="W91" s="1081"/>
      <c r="X91" s="1081"/>
      <c r="Y91" s="1081"/>
      <c r="Z91" s="1081"/>
      <c r="AA91" s="1082">
        <f t="shared" si="1"/>
        <v>1.1530802135812102</v>
      </c>
      <c r="AB91" s="1082"/>
      <c r="AC91" s="1082"/>
      <c r="AD91" s="1082"/>
      <c r="AE91" s="1082"/>
      <c r="AF91" s="1082"/>
    </row>
    <row r="92" spans="1:32" ht="15.2" customHeight="1" thickTop="1" thickBot="1" x14ac:dyDescent="0.25">
      <c r="A92" s="1072" t="s">
        <v>1019</v>
      </c>
      <c r="B92" s="1072"/>
      <c r="C92" s="1072"/>
      <c r="D92" s="1072"/>
      <c r="E92" s="1072"/>
      <c r="F92" s="1072"/>
      <c r="G92" s="1072"/>
      <c r="H92" s="1072"/>
      <c r="I92" s="1072"/>
      <c r="J92" s="1072"/>
      <c r="K92" s="1073" t="s">
        <v>109</v>
      </c>
      <c r="L92" s="1073"/>
      <c r="M92" s="1073"/>
      <c r="N92" s="1073"/>
      <c r="O92" s="1078" t="s">
        <v>1020</v>
      </c>
      <c r="P92" s="1079"/>
      <c r="Q92" s="1079"/>
      <c r="R92" s="1079"/>
      <c r="S92" s="1079"/>
      <c r="T92" s="1080"/>
      <c r="U92" s="1081">
        <v>695252</v>
      </c>
      <c r="V92" s="1081"/>
      <c r="W92" s="1081"/>
      <c r="X92" s="1081"/>
      <c r="Y92" s="1081"/>
      <c r="Z92" s="1081"/>
      <c r="AA92" s="1082">
        <f t="shared" si="1"/>
        <v>4.8923410120407185E-2</v>
      </c>
      <c r="AB92" s="1082"/>
      <c r="AC92" s="1082"/>
      <c r="AD92" s="1082"/>
      <c r="AE92" s="1082"/>
      <c r="AF92" s="1082"/>
    </row>
    <row r="93" spans="1:32" ht="15.2" customHeight="1" thickTop="1" thickBot="1" x14ac:dyDescent="0.25">
      <c r="A93" s="1072" t="s">
        <v>1021</v>
      </c>
      <c r="B93" s="1072"/>
      <c r="C93" s="1072"/>
      <c r="D93" s="1072"/>
      <c r="E93" s="1072"/>
      <c r="F93" s="1072"/>
      <c r="G93" s="1072"/>
      <c r="H93" s="1072"/>
      <c r="I93" s="1072"/>
      <c r="J93" s="1072"/>
      <c r="K93" s="1073" t="s">
        <v>1022</v>
      </c>
      <c r="L93" s="1073"/>
      <c r="M93" s="1073"/>
      <c r="N93" s="1073"/>
      <c r="O93" s="1078" t="s">
        <v>1023</v>
      </c>
      <c r="P93" s="1079"/>
      <c r="Q93" s="1079"/>
      <c r="R93" s="1079"/>
      <c r="S93" s="1079"/>
      <c r="T93" s="1080"/>
      <c r="U93" s="1081">
        <v>5627853047</v>
      </c>
      <c r="V93" s="1081"/>
      <c r="W93" s="1081"/>
      <c r="X93" s="1081"/>
      <c r="Y93" s="1081"/>
      <c r="Z93" s="1081"/>
      <c r="AA93" s="1082">
        <f t="shared" si="1"/>
        <v>1.092810962321622</v>
      </c>
      <c r="AB93" s="1082"/>
      <c r="AC93" s="1082"/>
      <c r="AD93" s="1082"/>
      <c r="AE93" s="1082"/>
      <c r="AF93" s="1082"/>
    </row>
    <row r="94" spans="1:32" ht="15.2" customHeight="1" thickTop="1" thickBot="1" x14ac:dyDescent="0.25">
      <c r="A94" s="1072" t="s">
        <v>888</v>
      </c>
      <c r="B94" s="1072"/>
      <c r="C94" s="1072"/>
      <c r="D94" s="1072"/>
      <c r="E94" s="1072"/>
      <c r="F94" s="1072"/>
      <c r="G94" s="1072"/>
      <c r="H94" s="1072"/>
      <c r="I94" s="1072"/>
      <c r="J94" s="1072"/>
      <c r="K94" s="1073" t="s">
        <v>888</v>
      </c>
      <c r="L94" s="1073"/>
      <c r="M94" s="1073"/>
      <c r="N94" s="1073"/>
      <c r="O94" s="1078" t="s">
        <v>888</v>
      </c>
      <c r="P94" s="1079"/>
      <c r="Q94" s="1079"/>
      <c r="R94" s="1079"/>
      <c r="S94" s="1079"/>
      <c r="T94" s="1080"/>
      <c r="U94" s="1081" t="s">
        <v>888</v>
      </c>
      <c r="V94" s="1081"/>
      <c r="W94" s="1081"/>
      <c r="X94" s="1081"/>
      <c r="Y94" s="1081"/>
      <c r="Z94" s="1081"/>
      <c r="AA94" s="1082"/>
      <c r="AB94" s="1082"/>
      <c r="AC94" s="1082"/>
      <c r="AD94" s="1082"/>
      <c r="AE94" s="1082"/>
      <c r="AF94" s="1082"/>
    </row>
    <row r="95" spans="1:32" ht="15.2" customHeight="1" thickTop="1" thickBot="1" x14ac:dyDescent="0.25">
      <c r="A95" s="1072" t="s">
        <v>1024</v>
      </c>
      <c r="B95" s="1072"/>
      <c r="C95" s="1072"/>
      <c r="D95" s="1072"/>
      <c r="E95" s="1072"/>
      <c r="F95" s="1072"/>
      <c r="G95" s="1072"/>
      <c r="H95" s="1072"/>
      <c r="I95" s="1072"/>
      <c r="J95" s="1072"/>
      <c r="K95" s="1073" t="s">
        <v>888</v>
      </c>
      <c r="L95" s="1073"/>
      <c r="M95" s="1073"/>
      <c r="N95" s="1073"/>
      <c r="O95" s="1078" t="s">
        <v>888</v>
      </c>
      <c r="P95" s="1079"/>
      <c r="Q95" s="1079"/>
      <c r="R95" s="1079"/>
      <c r="S95" s="1079"/>
      <c r="T95" s="1080"/>
      <c r="U95" s="1081" t="s">
        <v>888</v>
      </c>
      <c r="V95" s="1081"/>
      <c r="W95" s="1081"/>
      <c r="X95" s="1081"/>
      <c r="Y95" s="1081"/>
      <c r="Z95" s="1081"/>
      <c r="AA95" s="1082"/>
      <c r="AB95" s="1082"/>
      <c r="AC95" s="1082"/>
      <c r="AD95" s="1082"/>
      <c r="AE95" s="1082"/>
      <c r="AF95" s="1082"/>
    </row>
    <row r="96" spans="1:32" ht="15.2" customHeight="1" thickTop="1" thickBot="1" x14ac:dyDescent="0.25">
      <c r="A96" s="1072" t="s">
        <v>1025</v>
      </c>
      <c r="B96" s="1072"/>
      <c r="C96" s="1072"/>
      <c r="D96" s="1072"/>
      <c r="E96" s="1072"/>
      <c r="F96" s="1072"/>
      <c r="G96" s="1072"/>
      <c r="H96" s="1072"/>
      <c r="I96" s="1072"/>
      <c r="J96" s="1072"/>
      <c r="K96" s="1073" t="s">
        <v>110</v>
      </c>
      <c r="L96" s="1073"/>
      <c r="M96" s="1073"/>
      <c r="N96" s="1073"/>
      <c r="O96" s="1078" t="s">
        <v>1026</v>
      </c>
      <c r="P96" s="1079"/>
      <c r="Q96" s="1079"/>
      <c r="R96" s="1079"/>
      <c r="S96" s="1079"/>
      <c r="T96" s="1080"/>
      <c r="U96" s="1081">
        <v>3523681239</v>
      </c>
      <c r="V96" s="1081"/>
      <c r="W96" s="1081"/>
      <c r="X96" s="1081"/>
      <c r="Y96" s="1081"/>
      <c r="Z96" s="1081"/>
      <c r="AA96" s="1082">
        <f t="shared" si="1"/>
        <v>0.99990405869901045</v>
      </c>
      <c r="AB96" s="1082"/>
      <c r="AC96" s="1082"/>
      <c r="AD96" s="1082"/>
      <c r="AE96" s="1082"/>
      <c r="AF96" s="1082"/>
    </row>
    <row r="97" spans="1:32" ht="15.2" customHeight="1" thickTop="1" thickBot="1" x14ac:dyDescent="0.25">
      <c r="A97" s="1072" t="s">
        <v>1027</v>
      </c>
      <c r="B97" s="1072"/>
      <c r="C97" s="1072"/>
      <c r="D97" s="1072"/>
      <c r="E97" s="1072"/>
      <c r="F97" s="1072"/>
      <c r="G97" s="1072"/>
      <c r="H97" s="1072"/>
      <c r="I97" s="1072"/>
      <c r="J97" s="1072"/>
      <c r="K97" s="1073" t="s">
        <v>1028</v>
      </c>
      <c r="L97" s="1073"/>
      <c r="M97" s="1073"/>
      <c r="N97" s="1073"/>
      <c r="O97" s="1078" t="s">
        <v>1029</v>
      </c>
      <c r="P97" s="1079"/>
      <c r="Q97" s="1079"/>
      <c r="R97" s="1079"/>
      <c r="S97" s="1079"/>
      <c r="T97" s="1080"/>
      <c r="U97" s="1081" t="s">
        <v>1029</v>
      </c>
      <c r="V97" s="1081"/>
      <c r="W97" s="1081"/>
      <c r="X97" s="1081"/>
      <c r="Y97" s="1081"/>
      <c r="Z97" s="1081"/>
      <c r="AA97" s="1082">
        <f t="shared" si="1"/>
        <v>1</v>
      </c>
      <c r="AB97" s="1082"/>
      <c r="AC97" s="1082"/>
      <c r="AD97" s="1082"/>
      <c r="AE97" s="1082"/>
      <c r="AF97" s="1082"/>
    </row>
    <row r="98" spans="1:32" ht="15.2" customHeight="1" thickTop="1" thickBot="1" x14ac:dyDescent="0.25">
      <c r="A98" s="1072" t="s">
        <v>1030</v>
      </c>
      <c r="B98" s="1072"/>
      <c r="C98" s="1072"/>
      <c r="D98" s="1072"/>
      <c r="E98" s="1072"/>
      <c r="F98" s="1072"/>
      <c r="G98" s="1072"/>
      <c r="H98" s="1072"/>
      <c r="I98" s="1072"/>
      <c r="J98" s="1072"/>
      <c r="K98" s="1073" t="s">
        <v>1031</v>
      </c>
      <c r="L98" s="1073"/>
      <c r="M98" s="1073"/>
      <c r="N98" s="1073"/>
      <c r="O98" s="1078" t="s">
        <v>1032</v>
      </c>
      <c r="P98" s="1079"/>
      <c r="Q98" s="1079"/>
      <c r="R98" s="1079"/>
      <c r="S98" s="1079"/>
      <c r="T98" s="1080"/>
      <c r="U98" s="1081">
        <v>392963533</v>
      </c>
      <c r="V98" s="1081"/>
      <c r="W98" s="1081"/>
      <c r="X98" s="1081"/>
      <c r="Y98" s="1081"/>
      <c r="Z98" s="1081"/>
      <c r="AA98" s="1082">
        <f t="shared" si="1"/>
        <v>0.96793437095477342</v>
      </c>
      <c r="AB98" s="1082"/>
      <c r="AC98" s="1082"/>
      <c r="AD98" s="1082"/>
      <c r="AE98" s="1082"/>
      <c r="AF98" s="1082"/>
    </row>
    <row r="99" spans="1:32" ht="25.35" customHeight="1" thickTop="1" thickBot="1" x14ac:dyDescent="0.25">
      <c r="A99" s="1072" t="s">
        <v>1033</v>
      </c>
      <c r="B99" s="1072"/>
      <c r="C99" s="1072"/>
      <c r="D99" s="1072"/>
      <c r="E99" s="1072"/>
      <c r="F99" s="1072"/>
      <c r="G99" s="1072"/>
      <c r="H99" s="1072"/>
      <c r="I99" s="1072"/>
      <c r="J99" s="1072"/>
      <c r="K99" s="1073" t="s">
        <v>1034</v>
      </c>
      <c r="L99" s="1073"/>
      <c r="M99" s="1073"/>
      <c r="N99" s="1073"/>
      <c r="O99" s="1078" t="s">
        <v>1035</v>
      </c>
      <c r="P99" s="1079"/>
      <c r="Q99" s="1079"/>
      <c r="R99" s="1079"/>
      <c r="S99" s="1079"/>
      <c r="T99" s="1080"/>
      <c r="U99" s="1081" t="s">
        <v>1035</v>
      </c>
      <c r="V99" s="1081"/>
      <c r="W99" s="1081"/>
      <c r="X99" s="1081"/>
      <c r="Y99" s="1081"/>
      <c r="Z99" s="1081"/>
      <c r="AA99" s="1082">
        <f t="shared" si="1"/>
        <v>1</v>
      </c>
      <c r="AB99" s="1082"/>
      <c r="AC99" s="1082"/>
      <c r="AD99" s="1082"/>
      <c r="AE99" s="1082"/>
      <c r="AF99" s="1082"/>
    </row>
    <row r="100" spans="1:32" ht="15.2" customHeight="1" thickTop="1" thickBot="1" x14ac:dyDescent="0.25">
      <c r="A100" s="1072" t="s">
        <v>1036</v>
      </c>
      <c r="B100" s="1072"/>
      <c r="C100" s="1072"/>
      <c r="D100" s="1072"/>
      <c r="E100" s="1072"/>
      <c r="F100" s="1072"/>
      <c r="G100" s="1072"/>
      <c r="H100" s="1072"/>
      <c r="I100" s="1072"/>
      <c r="J100" s="1072"/>
      <c r="K100" s="1073" t="s">
        <v>1037</v>
      </c>
      <c r="L100" s="1073"/>
      <c r="M100" s="1073"/>
      <c r="N100" s="1073"/>
      <c r="O100" s="1078" t="s">
        <v>1038</v>
      </c>
      <c r="P100" s="1079"/>
      <c r="Q100" s="1079"/>
      <c r="R100" s="1079"/>
      <c r="S100" s="1079"/>
      <c r="T100" s="1080"/>
      <c r="U100" s="1081">
        <v>73348438</v>
      </c>
      <c r="V100" s="1081"/>
      <c r="W100" s="1081"/>
      <c r="X100" s="1081"/>
      <c r="Y100" s="1081"/>
      <c r="Z100" s="1081"/>
      <c r="AA100" s="1082">
        <f t="shared" si="1"/>
        <v>0.31980386654291293</v>
      </c>
      <c r="AB100" s="1082"/>
      <c r="AC100" s="1082"/>
      <c r="AD100" s="1082"/>
      <c r="AE100" s="1082"/>
      <c r="AF100" s="1082"/>
    </row>
    <row r="101" spans="1:32" ht="15.2" customHeight="1" thickTop="1" thickBot="1" x14ac:dyDescent="0.25">
      <c r="A101" s="1072" t="s">
        <v>1039</v>
      </c>
      <c r="B101" s="1072"/>
      <c r="C101" s="1072"/>
      <c r="D101" s="1072"/>
      <c r="E101" s="1072"/>
      <c r="F101" s="1072"/>
      <c r="G101" s="1072"/>
      <c r="H101" s="1072"/>
      <c r="I101" s="1072"/>
      <c r="J101" s="1072"/>
      <c r="K101" s="1073" t="s">
        <v>1040</v>
      </c>
      <c r="L101" s="1073"/>
      <c r="M101" s="1073"/>
      <c r="N101" s="1073"/>
      <c r="O101" s="1078" t="s">
        <v>898</v>
      </c>
      <c r="P101" s="1079"/>
      <c r="Q101" s="1079"/>
      <c r="R101" s="1079"/>
      <c r="S101" s="1079"/>
      <c r="T101" s="1080"/>
      <c r="U101" s="1081" t="s">
        <v>898</v>
      </c>
      <c r="V101" s="1081"/>
      <c r="W101" s="1081"/>
      <c r="X101" s="1081"/>
      <c r="Y101" s="1081"/>
      <c r="Z101" s="1081"/>
      <c r="AA101" s="1082"/>
      <c r="AB101" s="1082"/>
      <c r="AC101" s="1082"/>
      <c r="AD101" s="1082"/>
      <c r="AE101" s="1082"/>
      <c r="AF101" s="1082"/>
    </row>
    <row r="102" spans="1:32" ht="15.2" customHeight="1" thickTop="1" thickBot="1" x14ac:dyDescent="0.25">
      <c r="A102" s="1072" t="s">
        <v>1041</v>
      </c>
      <c r="B102" s="1072"/>
      <c r="C102" s="1072"/>
      <c r="D102" s="1072"/>
      <c r="E102" s="1072"/>
      <c r="F102" s="1072"/>
      <c r="G102" s="1072"/>
      <c r="H102" s="1072"/>
      <c r="I102" s="1072"/>
      <c r="J102" s="1072"/>
      <c r="K102" s="1073" t="s">
        <v>1042</v>
      </c>
      <c r="L102" s="1073"/>
      <c r="M102" s="1073"/>
      <c r="N102" s="1073"/>
      <c r="O102" s="1078" t="s">
        <v>1043</v>
      </c>
      <c r="P102" s="1079"/>
      <c r="Q102" s="1079"/>
      <c r="R102" s="1079"/>
      <c r="S102" s="1079"/>
      <c r="T102" s="1080"/>
      <c r="U102" s="1081">
        <v>12679956</v>
      </c>
      <c r="V102" s="1081"/>
      <c r="W102" s="1081"/>
      <c r="X102" s="1081"/>
      <c r="Y102" s="1081"/>
      <c r="Z102" s="1081"/>
      <c r="AA102" s="1082">
        <f t="shared" si="1"/>
        <v>-8.1278640003129107E-2</v>
      </c>
      <c r="AB102" s="1082"/>
      <c r="AC102" s="1082"/>
      <c r="AD102" s="1082"/>
      <c r="AE102" s="1082"/>
      <c r="AF102" s="1082"/>
    </row>
    <row r="103" spans="1:32" ht="15.2" customHeight="1" thickTop="1" thickBot="1" x14ac:dyDescent="0.25">
      <c r="A103" s="1072" t="s">
        <v>1044</v>
      </c>
      <c r="B103" s="1072"/>
      <c r="C103" s="1072"/>
      <c r="D103" s="1072"/>
      <c r="E103" s="1072"/>
      <c r="F103" s="1072"/>
      <c r="G103" s="1072"/>
      <c r="H103" s="1072"/>
      <c r="I103" s="1072"/>
      <c r="J103" s="1072"/>
      <c r="K103" s="1073" t="s">
        <v>111</v>
      </c>
      <c r="L103" s="1073"/>
      <c r="M103" s="1073"/>
      <c r="N103" s="1073"/>
      <c r="O103" s="1078" t="s">
        <v>1045</v>
      </c>
      <c r="P103" s="1079"/>
      <c r="Q103" s="1079"/>
      <c r="R103" s="1079"/>
      <c r="S103" s="1079"/>
      <c r="T103" s="1080"/>
      <c r="U103" s="1081">
        <v>121711996</v>
      </c>
      <c r="V103" s="1081"/>
      <c r="W103" s="1081"/>
      <c r="X103" s="1081"/>
      <c r="Y103" s="1081"/>
      <c r="Z103" s="1081"/>
      <c r="AA103" s="1082">
        <f t="shared" si="1"/>
        <v>2.0039464469201143</v>
      </c>
      <c r="AB103" s="1082"/>
      <c r="AC103" s="1082"/>
      <c r="AD103" s="1082"/>
      <c r="AE103" s="1082"/>
      <c r="AF103" s="1082"/>
    </row>
    <row r="104" spans="1:32" ht="25.35" customHeight="1" thickTop="1" thickBot="1" x14ac:dyDescent="0.25">
      <c r="A104" s="1072" t="s">
        <v>1046</v>
      </c>
      <c r="B104" s="1072"/>
      <c r="C104" s="1072"/>
      <c r="D104" s="1072"/>
      <c r="E104" s="1072"/>
      <c r="F104" s="1072"/>
      <c r="G104" s="1072"/>
      <c r="H104" s="1072"/>
      <c r="I104" s="1072"/>
      <c r="J104" s="1072"/>
      <c r="K104" s="1073" t="s">
        <v>1047</v>
      </c>
      <c r="L104" s="1073"/>
      <c r="M104" s="1073"/>
      <c r="N104" s="1073"/>
      <c r="O104" s="1078" t="s">
        <v>1048</v>
      </c>
      <c r="P104" s="1079"/>
      <c r="Q104" s="1079"/>
      <c r="R104" s="1079"/>
      <c r="S104" s="1079"/>
      <c r="T104" s="1080"/>
      <c r="U104" s="1081">
        <v>64608936</v>
      </c>
      <c r="V104" s="1081"/>
      <c r="W104" s="1081"/>
      <c r="X104" s="1081"/>
      <c r="Y104" s="1081"/>
      <c r="Z104" s="1081"/>
      <c r="AA104" s="1082">
        <f t="shared" si="1"/>
        <v>23.320038418600319</v>
      </c>
      <c r="AB104" s="1082"/>
      <c r="AC104" s="1082"/>
      <c r="AD104" s="1082"/>
      <c r="AE104" s="1082"/>
      <c r="AF104" s="1082"/>
    </row>
    <row r="105" spans="1:32" ht="25.35" customHeight="1" thickTop="1" thickBot="1" x14ac:dyDescent="0.25">
      <c r="A105" s="1072" t="s">
        <v>1049</v>
      </c>
      <c r="B105" s="1072"/>
      <c r="C105" s="1072"/>
      <c r="D105" s="1072"/>
      <c r="E105" s="1072"/>
      <c r="F105" s="1072"/>
      <c r="G105" s="1072"/>
      <c r="H105" s="1072"/>
      <c r="I105" s="1072"/>
      <c r="J105" s="1072"/>
      <c r="K105" s="1073" t="s">
        <v>1050</v>
      </c>
      <c r="L105" s="1073"/>
      <c r="M105" s="1073"/>
      <c r="N105" s="1073"/>
      <c r="O105" s="1078" t="s">
        <v>1051</v>
      </c>
      <c r="P105" s="1079"/>
      <c r="Q105" s="1079"/>
      <c r="R105" s="1079"/>
      <c r="S105" s="1079"/>
      <c r="T105" s="1080"/>
      <c r="U105" s="1081">
        <v>29381446</v>
      </c>
      <c r="V105" s="1081"/>
      <c r="W105" s="1081"/>
      <c r="X105" s="1081"/>
      <c r="Y105" s="1081"/>
      <c r="Z105" s="1081"/>
      <c r="AA105" s="1082">
        <f t="shared" si="1"/>
        <v>0.83353835533160126</v>
      </c>
      <c r="AB105" s="1082"/>
      <c r="AC105" s="1082"/>
      <c r="AD105" s="1082"/>
      <c r="AE105" s="1082"/>
      <c r="AF105" s="1082"/>
    </row>
    <row r="106" spans="1:32" ht="15.2" customHeight="1" thickTop="1" thickBot="1" x14ac:dyDescent="0.25">
      <c r="A106" s="1072" t="s">
        <v>1052</v>
      </c>
      <c r="B106" s="1072"/>
      <c r="C106" s="1072"/>
      <c r="D106" s="1072"/>
      <c r="E106" s="1072"/>
      <c r="F106" s="1072"/>
      <c r="G106" s="1072"/>
      <c r="H106" s="1072"/>
      <c r="I106" s="1072"/>
      <c r="J106" s="1072"/>
      <c r="K106" s="1073" t="s">
        <v>1053</v>
      </c>
      <c r="L106" s="1073"/>
      <c r="M106" s="1073"/>
      <c r="N106" s="1073"/>
      <c r="O106" s="1078" t="s">
        <v>1054</v>
      </c>
      <c r="P106" s="1079"/>
      <c r="Q106" s="1079"/>
      <c r="R106" s="1079"/>
      <c r="S106" s="1079"/>
      <c r="T106" s="1080"/>
      <c r="U106" s="1081">
        <v>27721614</v>
      </c>
      <c r="V106" s="1081"/>
      <c r="W106" s="1081"/>
      <c r="X106" s="1081"/>
      <c r="Y106" s="1081"/>
      <c r="Z106" s="1081"/>
      <c r="AA106" s="1082">
        <f t="shared" si="1"/>
        <v>1.2203264438500272</v>
      </c>
      <c r="AB106" s="1082"/>
      <c r="AC106" s="1082"/>
      <c r="AD106" s="1082"/>
      <c r="AE106" s="1082"/>
      <c r="AF106" s="1082"/>
    </row>
    <row r="107" spans="1:32" ht="25.35" customHeight="1" thickTop="1" thickBot="1" x14ac:dyDescent="0.25">
      <c r="A107" s="1072" t="s">
        <v>1055</v>
      </c>
      <c r="B107" s="1072"/>
      <c r="C107" s="1072"/>
      <c r="D107" s="1072"/>
      <c r="E107" s="1072"/>
      <c r="F107" s="1072"/>
      <c r="G107" s="1072"/>
      <c r="H107" s="1072"/>
      <c r="I107" s="1072"/>
      <c r="J107" s="1072"/>
      <c r="K107" s="1073" t="s">
        <v>136</v>
      </c>
      <c r="L107" s="1073"/>
      <c r="M107" s="1073"/>
      <c r="N107" s="1073"/>
      <c r="O107" s="1078" t="s">
        <v>898</v>
      </c>
      <c r="P107" s="1079"/>
      <c r="Q107" s="1079"/>
      <c r="R107" s="1079"/>
      <c r="S107" s="1079"/>
      <c r="T107" s="1080"/>
      <c r="U107" s="1081" t="s">
        <v>898</v>
      </c>
      <c r="V107" s="1081"/>
      <c r="W107" s="1081"/>
      <c r="X107" s="1081"/>
      <c r="Y107" s="1081"/>
      <c r="Z107" s="1081"/>
      <c r="AA107" s="1082"/>
      <c r="AB107" s="1082"/>
      <c r="AC107" s="1082"/>
      <c r="AD107" s="1082"/>
      <c r="AE107" s="1082"/>
      <c r="AF107" s="1082"/>
    </row>
    <row r="108" spans="1:32" ht="25.35" customHeight="1" thickTop="1" thickBot="1" x14ac:dyDescent="0.25">
      <c r="A108" s="1072" t="s">
        <v>1056</v>
      </c>
      <c r="B108" s="1072"/>
      <c r="C108" s="1072"/>
      <c r="D108" s="1072"/>
      <c r="E108" s="1072"/>
      <c r="F108" s="1072"/>
      <c r="G108" s="1072"/>
      <c r="H108" s="1072"/>
      <c r="I108" s="1072"/>
      <c r="J108" s="1072"/>
      <c r="K108" s="1073" t="s">
        <v>137</v>
      </c>
      <c r="L108" s="1073"/>
      <c r="M108" s="1073"/>
      <c r="N108" s="1073"/>
      <c r="O108" s="1078" t="s">
        <v>1057</v>
      </c>
      <c r="P108" s="1079"/>
      <c r="Q108" s="1079"/>
      <c r="R108" s="1079"/>
      <c r="S108" s="1079"/>
      <c r="T108" s="1080"/>
      <c r="U108" s="1081">
        <v>1982459812</v>
      </c>
      <c r="V108" s="1081"/>
      <c r="W108" s="1081"/>
      <c r="X108" s="1081"/>
      <c r="Y108" s="1081"/>
      <c r="Z108" s="1081"/>
      <c r="AA108" s="1082">
        <f t="shared" si="1"/>
        <v>1.2666409871218098</v>
      </c>
      <c r="AB108" s="1082"/>
      <c r="AC108" s="1082"/>
      <c r="AD108" s="1082"/>
      <c r="AE108" s="1082"/>
      <c r="AF108" s="1082"/>
    </row>
    <row r="109" spans="1:32" ht="15.2" customHeight="1" thickTop="1" thickBot="1" x14ac:dyDescent="0.25">
      <c r="A109" s="1072" t="s">
        <v>1058</v>
      </c>
      <c r="B109" s="1072"/>
      <c r="C109" s="1072"/>
      <c r="D109" s="1072"/>
      <c r="E109" s="1072"/>
      <c r="F109" s="1072"/>
      <c r="G109" s="1072"/>
      <c r="H109" s="1072"/>
      <c r="I109" s="1072"/>
      <c r="J109" s="1072"/>
      <c r="K109" s="1073" t="s">
        <v>1059</v>
      </c>
      <c r="L109" s="1073"/>
      <c r="M109" s="1073"/>
      <c r="N109" s="1073"/>
      <c r="O109" s="1078" t="s">
        <v>1023</v>
      </c>
      <c r="P109" s="1079"/>
      <c r="Q109" s="1079"/>
      <c r="R109" s="1079"/>
      <c r="S109" s="1079"/>
      <c r="T109" s="1080"/>
      <c r="U109" s="1081" t="s">
        <v>1023</v>
      </c>
      <c r="V109" s="1081"/>
      <c r="W109" s="1081"/>
      <c r="X109" s="1081"/>
      <c r="Y109" s="1081"/>
      <c r="Z109" s="1081"/>
      <c r="AA109" s="1082">
        <f t="shared" si="1"/>
        <v>1</v>
      </c>
      <c r="AB109" s="1082"/>
      <c r="AC109" s="1082"/>
      <c r="AD109" s="1082"/>
      <c r="AE109" s="1082"/>
      <c r="AF109" s="1082"/>
    </row>
    <row r="110" spans="1:32" ht="15.2" customHeight="1" thickTop="1" thickBot="1" x14ac:dyDescent="0.25">
      <c r="A110" s="1072" t="s">
        <v>888</v>
      </c>
      <c r="B110" s="1072"/>
      <c r="C110" s="1072"/>
      <c r="D110" s="1072"/>
      <c r="E110" s="1072"/>
      <c r="F110" s="1072"/>
      <c r="G110" s="1072"/>
      <c r="H110" s="1072"/>
      <c r="I110" s="1072"/>
      <c r="J110" s="1072"/>
      <c r="K110" s="1073" t="s">
        <v>888</v>
      </c>
      <c r="L110" s="1073"/>
      <c r="M110" s="1073"/>
      <c r="N110" s="1073"/>
      <c r="O110" s="1078" t="s">
        <v>888</v>
      </c>
      <c r="P110" s="1079"/>
      <c r="Q110" s="1079"/>
      <c r="R110" s="1079"/>
      <c r="S110" s="1079"/>
      <c r="T110" s="1080"/>
      <c r="U110" s="1081" t="s">
        <v>888</v>
      </c>
      <c r="V110" s="1081"/>
      <c r="W110" s="1081"/>
      <c r="X110" s="1081"/>
      <c r="Y110" s="1081"/>
      <c r="Z110" s="1081"/>
      <c r="AA110" s="1082"/>
      <c r="AB110" s="1082"/>
      <c r="AC110" s="1082"/>
      <c r="AD110" s="1082"/>
      <c r="AE110" s="1082"/>
      <c r="AF110" s="1082"/>
    </row>
    <row r="111" spans="1:32" ht="15.2" customHeight="1" thickTop="1" thickBot="1" x14ac:dyDescent="0.25">
      <c r="A111" s="1072" t="s">
        <v>1060</v>
      </c>
      <c r="B111" s="1072"/>
      <c r="C111" s="1072"/>
      <c r="D111" s="1072"/>
      <c r="E111" s="1072"/>
      <c r="F111" s="1072"/>
      <c r="G111" s="1072"/>
      <c r="H111" s="1072"/>
      <c r="I111" s="1072"/>
      <c r="J111" s="1072"/>
      <c r="K111" s="1073" t="s">
        <v>393</v>
      </c>
      <c r="L111" s="1073"/>
      <c r="M111" s="1073"/>
      <c r="N111" s="1073"/>
      <c r="O111" s="1078" t="s">
        <v>888</v>
      </c>
      <c r="P111" s="1079"/>
      <c r="Q111" s="1079"/>
      <c r="R111" s="1079"/>
      <c r="S111" s="1079"/>
      <c r="T111" s="1080"/>
      <c r="U111" s="1081" t="s">
        <v>888</v>
      </c>
      <c r="V111" s="1081"/>
      <c r="W111" s="1081"/>
      <c r="X111" s="1081"/>
      <c r="Y111" s="1081"/>
      <c r="Z111" s="1081"/>
      <c r="AA111" s="1082"/>
      <c r="AB111" s="1082"/>
      <c r="AC111" s="1082"/>
      <c r="AD111" s="1082"/>
      <c r="AE111" s="1082"/>
      <c r="AF111" s="1082"/>
    </row>
    <row r="112" spans="1:32" ht="15.2" customHeight="1" thickTop="1" thickBot="1" x14ac:dyDescent="0.25">
      <c r="A112" s="1072" t="s">
        <v>1061</v>
      </c>
      <c r="B112" s="1072"/>
      <c r="C112" s="1072"/>
      <c r="D112" s="1072"/>
      <c r="E112" s="1072"/>
      <c r="F112" s="1072"/>
      <c r="G112" s="1072"/>
      <c r="H112" s="1072"/>
      <c r="I112" s="1072"/>
      <c r="J112" s="1072"/>
      <c r="K112" s="1073" t="s">
        <v>1062</v>
      </c>
      <c r="L112" s="1073"/>
      <c r="M112" s="1073"/>
      <c r="N112" s="1073"/>
      <c r="O112" s="1078" t="s">
        <v>1063</v>
      </c>
      <c r="P112" s="1079"/>
      <c r="Q112" s="1079"/>
      <c r="R112" s="1079"/>
      <c r="S112" s="1079"/>
      <c r="T112" s="1080"/>
      <c r="U112" s="1086">
        <v>256211476</v>
      </c>
      <c r="V112" s="1086"/>
      <c r="W112" s="1086"/>
      <c r="X112" s="1086"/>
      <c r="Y112" s="1086"/>
      <c r="Z112" s="1086"/>
      <c r="AA112" s="1082">
        <f t="shared" si="1"/>
        <v>1.0878401511474722</v>
      </c>
      <c r="AB112" s="1082"/>
      <c r="AC112" s="1082"/>
      <c r="AD112" s="1082"/>
      <c r="AE112" s="1082"/>
      <c r="AF112" s="1082"/>
    </row>
    <row r="113" spans="1:32" ht="25.35" customHeight="1" thickTop="1" thickBot="1" x14ac:dyDescent="0.25">
      <c r="A113" s="1072" t="s">
        <v>1064</v>
      </c>
      <c r="B113" s="1072"/>
      <c r="C113" s="1072"/>
      <c r="D113" s="1072"/>
      <c r="E113" s="1072"/>
      <c r="F113" s="1072"/>
      <c r="G113" s="1072"/>
      <c r="H113" s="1072"/>
      <c r="I113" s="1072"/>
      <c r="J113" s="1072"/>
      <c r="K113" s="1073" t="s">
        <v>1065</v>
      </c>
      <c r="L113" s="1073"/>
      <c r="M113" s="1073"/>
      <c r="N113" s="1073"/>
      <c r="O113" s="1078" t="s">
        <v>1066</v>
      </c>
      <c r="P113" s="1079"/>
      <c r="Q113" s="1079"/>
      <c r="R113" s="1079"/>
      <c r="S113" s="1079"/>
      <c r="T113" s="1080"/>
      <c r="U113" s="1086">
        <v>67493999</v>
      </c>
      <c r="V113" s="1086"/>
      <c r="W113" s="1086"/>
      <c r="X113" s="1086"/>
      <c r="Y113" s="1086"/>
      <c r="Z113" s="1086"/>
      <c r="AA113" s="1082">
        <f t="shared" si="1"/>
        <v>1.3353441975649427</v>
      </c>
      <c r="AB113" s="1082"/>
      <c r="AC113" s="1082"/>
      <c r="AD113" s="1082"/>
      <c r="AE113" s="1082"/>
      <c r="AF113" s="1082"/>
    </row>
    <row r="114" spans="1:32" ht="15.2" customHeight="1" thickTop="1" thickBot="1" x14ac:dyDescent="0.25">
      <c r="A114" s="1072" t="s">
        <v>1067</v>
      </c>
      <c r="B114" s="1072"/>
      <c r="C114" s="1072"/>
      <c r="D114" s="1072"/>
      <c r="E114" s="1072"/>
      <c r="F114" s="1072"/>
      <c r="G114" s="1072"/>
      <c r="H114" s="1072"/>
      <c r="I114" s="1072"/>
      <c r="J114" s="1072"/>
      <c r="K114" s="1073" t="s">
        <v>1068</v>
      </c>
      <c r="L114" s="1073"/>
      <c r="M114" s="1073"/>
      <c r="N114" s="1073"/>
      <c r="O114" s="1078" t="s">
        <v>898</v>
      </c>
      <c r="P114" s="1079"/>
      <c r="Q114" s="1079"/>
      <c r="R114" s="1079"/>
      <c r="S114" s="1079"/>
      <c r="T114" s="1080"/>
      <c r="U114" s="1081" t="s">
        <v>898</v>
      </c>
      <c r="V114" s="1081"/>
      <c r="W114" s="1081"/>
      <c r="X114" s="1081"/>
      <c r="Y114" s="1081"/>
      <c r="Z114" s="1081"/>
      <c r="AA114" s="1082"/>
      <c r="AB114" s="1082"/>
      <c r="AC114" s="1082"/>
      <c r="AD114" s="1082"/>
      <c r="AE114" s="1082"/>
      <c r="AF114" s="1082"/>
    </row>
    <row r="115" spans="1:32" ht="46.35" customHeight="1" thickTop="1" thickBot="1" x14ac:dyDescent="0.25">
      <c r="A115" s="1072" t="s">
        <v>1069</v>
      </c>
      <c r="B115" s="1072"/>
      <c r="C115" s="1072"/>
      <c r="D115" s="1072"/>
      <c r="E115" s="1072"/>
      <c r="F115" s="1072"/>
      <c r="G115" s="1072"/>
      <c r="H115" s="1072"/>
      <c r="I115" s="1072"/>
      <c r="J115" s="1072"/>
      <c r="K115" s="1073" t="s">
        <v>1070</v>
      </c>
      <c r="L115" s="1073"/>
      <c r="M115" s="1073"/>
      <c r="N115" s="1073"/>
      <c r="O115" s="1078" t="s">
        <v>1071</v>
      </c>
      <c r="P115" s="1079"/>
      <c r="Q115" s="1079"/>
      <c r="R115" s="1079"/>
      <c r="S115" s="1079"/>
      <c r="T115" s="1080"/>
      <c r="U115" s="1086">
        <v>264720218</v>
      </c>
      <c r="V115" s="1086"/>
      <c r="W115" s="1086"/>
      <c r="X115" s="1086"/>
      <c r="Y115" s="1086"/>
      <c r="Z115" s="1086"/>
      <c r="AA115" s="1082">
        <f t="shared" si="1"/>
        <v>1</v>
      </c>
      <c r="AB115" s="1082"/>
      <c r="AC115" s="1082"/>
      <c r="AD115" s="1082"/>
      <c r="AE115" s="1082"/>
      <c r="AF115" s="1082"/>
    </row>
    <row r="116" spans="1:32" ht="46.35" customHeight="1" thickTop="1" thickBot="1" x14ac:dyDescent="0.25">
      <c r="A116" s="1072" t="s">
        <v>1072</v>
      </c>
      <c r="B116" s="1072"/>
      <c r="C116" s="1072"/>
      <c r="D116" s="1072"/>
      <c r="E116" s="1072"/>
      <c r="F116" s="1072"/>
      <c r="G116" s="1072"/>
      <c r="H116" s="1072"/>
      <c r="I116" s="1072"/>
      <c r="J116" s="1072"/>
      <c r="K116" s="1073" t="s">
        <v>1073</v>
      </c>
      <c r="L116" s="1073"/>
      <c r="M116" s="1073"/>
      <c r="N116" s="1073"/>
      <c r="O116" s="1078" t="s">
        <v>898</v>
      </c>
      <c r="P116" s="1079"/>
      <c r="Q116" s="1079"/>
      <c r="R116" s="1079"/>
      <c r="S116" s="1079"/>
      <c r="T116" s="1080"/>
      <c r="U116" s="1081" t="s">
        <v>898</v>
      </c>
      <c r="V116" s="1081"/>
      <c r="W116" s="1081"/>
      <c r="X116" s="1081"/>
      <c r="Y116" s="1081"/>
      <c r="Z116" s="1081"/>
      <c r="AA116" s="1082"/>
      <c r="AB116" s="1082"/>
      <c r="AC116" s="1082"/>
      <c r="AD116" s="1082"/>
      <c r="AE116" s="1082"/>
      <c r="AF116" s="1082"/>
    </row>
    <row r="117" spans="1:32" ht="15.2" customHeight="1" thickTop="1" thickBot="1" x14ac:dyDescent="0.25">
      <c r="A117" s="1072" t="s">
        <v>1074</v>
      </c>
      <c r="B117" s="1072"/>
      <c r="C117" s="1072"/>
      <c r="D117" s="1072"/>
      <c r="E117" s="1072"/>
      <c r="F117" s="1072"/>
      <c r="G117" s="1072"/>
      <c r="H117" s="1072"/>
      <c r="I117" s="1072"/>
      <c r="J117" s="1072"/>
      <c r="K117" s="1073" t="s">
        <v>1075</v>
      </c>
      <c r="L117" s="1073"/>
      <c r="M117" s="1073"/>
      <c r="N117" s="1073"/>
      <c r="O117" s="1078" t="s">
        <v>1076</v>
      </c>
      <c r="P117" s="1079"/>
      <c r="Q117" s="1079"/>
      <c r="R117" s="1079"/>
      <c r="S117" s="1079"/>
      <c r="T117" s="1080"/>
      <c r="U117" s="1086"/>
      <c r="V117" s="1086"/>
      <c r="W117" s="1086"/>
      <c r="X117" s="1086"/>
      <c r="Y117" s="1086"/>
      <c r="Z117" s="1086"/>
      <c r="AA117" s="1082">
        <f t="shared" si="1"/>
        <v>0</v>
      </c>
      <c r="AB117" s="1082"/>
      <c r="AC117" s="1082"/>
      <c r="AD117" s="1082"/>
      <c r="AE117" s="1082"/>
      <c r="AF117" s="1082"/>
    </row>
    <row r="118" spans="1:32" ht="15.2" customHeight="1" thickTop="1" thickBot="1" x14ac:dyDescent="0.25">
      <c r="A118" s="1072" t="s">
        <v>1077</v>
      </c>
      <c r="B118" s="1072"/>
      <c r="C118" s="1072"/>
      <c r="D118" s="1072"/>
      <c r="E118" s="1072"/>
      <c r="F118" s="1072"/>
      <c r="G118" s="1072"/>
      <c r="H118" s="1072"/>
      <c r="I118" s="1072"/>
      <c r="J118" s="1072"/>
      <c r="K118" s="1073" t="s">
        <v>1078</v>
      </c>
      <c r="L118" s="1073"/>
      <c r="M118" s="1073"/>
      <c r="N118" s="1073"/>
      <c r="O118" s="1078" t="s">
        <v>1079</v>
      </c>
      <c r="P118" s="1079"/>
      <c r="Q118" s="1079"/>
      <c r="R118" s="1079"/>
      <c r="S118" s="1079"/>
      <c r="T118" s="1080"/>
      <c r="U118" s="1086">
        <v>643779320</v>
      </c>
      <c r="V118" s="1086"/>
      <c r="W118" s="1086"/>
      <c r="X118" s="1086"/>
      <c r="Y118" s="1086"/>
      <c r="Z118" s="1086"/>
      <c r="AA118" s="1082">
        <f t="shared" si="1"/>
        <v>1.5995184693483049</v>
      </c>
      <c r="AB118" s="1082"/>
      <c r="AC118" s="1082"/>
      <c r="AD118" s="1082"/>
      <c r="AE118" s="1082"/>
      <c r="AF118" s="1082"/>
    </row>
    <row r="119" spans="1:32" ht="15.2" customHeight="1" thickTop="1" thickBot="1" x14ac:dyDescent="0.25">
      <c r="A119" s="1072" t="s">
        <v>1080</v>
      </c>
      <c r="B119" s="1072"/>
      <c r="C119" s="1072"/>
      <c r="D119" s="1072"/>
      <c r="E119" s="1072"/>
      <c r="F119" s="1072"/>
      <c r="G119" s="1072"/>
      <c r="H119" s="1072"/>
      <c r="I119" s="1072"/>
      <c r="J119" s="1072"/>
      <c r="K119" s="1073" t="s">
        <v>1081</v>
      </c>
      <c r="L119" s="1073"/>
      <c r="M119" s="1073"/>
      <c r="N119" s="1073"/>
      <c r="O119" s="1078" t="s">
        <v>898</v>
      </c>
      <c r="P119" s="1079"/>
      <c r="Q119" s="1079"/>
      <c r="R119" s="1079"/>
      <c r="S119" s="1079"/>
      <c r="T119" s="1080"/>
      <c r="U119" s="1081" t="s">
        <v>898</v>
      </c>
      <c r="V119" s="1081"/>
      <c r="W119" s="1081"/>
      <c r="X119" s="1081"/>
      <c r="Y119" s="1081"/>
      <c r="Z119" s="1081"/>
      <c r="AA119" s="1082"/>
      <c r="AB119" s="1082"/>
      <c r="AC119" s="1082"/>
      <c r="AD119" s="1082"/>
      <c r="AE119" s="1082"/>
      <c r="AF119" s="1082"/>
    </row>
    <row r="120" spans="1:32" ht="13.5" thickTop="1" x14ac:dyDescent="0.2">
      <c r="A120" s="395"/>
      <c r="B120" s="395"/>
      <c r="C120" s="395"/>
      <c r="D120" s="395"/>
      <c r="E120" s="395"/>
      <c r="F120" s="395"/>
      <c r="G120" s="395"/>
      <c r="H120" s="395"/>
      <c r="I120" s="395"/>
      <c r="J120" s="395"/>
      <c r="K120" s="395"/>
      <c r="L120" s="395"/>
      <c r="M120" s="395"/>
      <c r="N120" s="395"/>
      <c r="O120" s="395"/>
      <c r="U120" s="395"/>
    </row>
  </sheetData>
  <sheetProtection selectLockedCells="1" selectUnlockedCells="1"/>
  <mergeCells count="572">
    <mergeCell ref="A116:J116"/>
    <mergeCell ref="K116:N116"/>
    <mergeCell ref="O116:T116"/>
    <mergeCell ref="U116:Z116"/>
    <mergeCell ref="AA116:AF116"/>
    <mergeCell ref="A119:J119"/>
    <mergeCell ref="K119:N119"/>
    <mergeCell ref="O119:T119"/>
    <mergeCell ref="U119:Z119"/>
    <mergeCell ref="AA119:AF119"/>
    <mergeCell ref="A117:J117"/>
    <mergeCell ref="K117:N117"/>
    <mergeCell ref="O117:T117"/>
    <mergeCell ref="U117:Z117"/>
    <mergeCell ref="AA117:AF117"/>
    <mergeCell ref="A118:J118"/>
    <mergeCell ref="K118:N118"/>
    <mergeCell ref="O118:T118"/>
    <mergeCell ref="U118:Z118"/>
    <mergeCell ref="AA118:AF118"/>
    <mergeCell ref="A114:J114"/>
    <mergeCell ref="K114:N114"/>
    <mergeCell ref="O114:T114"/>
    <mergeCell ref="U114:Z114"/>
    <mergeCell ref="AA114:AF114"/>
    <mergeCell ref="A115:J115"/>
    <mergeCell ref="K115:N115"/>
    <mergeCell ref="O115:T115"/>
    <mergeCell ref="U115:Z115"/>
    <mergeCell ref="AA115:AF115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06:J106"/>
    <mergeCell ref="K106:N106"/>
    <mergeCell ref="O106:T106"/>
    <mergeCell ref="U106:Z106"/>
    <mergeCell ref="AA106:AF106"/>
    <mergeCell ref="A107:J107"/>
    <mergeCell ref="K107:N107"/>
    <mergeCell ref="O107:T107"/>
    <mergeCell ref="U107:Z107"/>
    <mergeCell ref="AA107:AF107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4:AF4"/>
    <mergeCell ref="A5:AF5"/>
    <mergeCell ref="A6:J6"/>
    <mergeCell ref="K6:N6"/>
    <mergeCell ref="O6:T6"/>
    <mergeCell ref="U6:Z6"/>
    <mergeCell ref="AA6:AF6"/>
    <mergeCell ref="A7:J7"/>
    <mergeCell ref="K7:N7"/>
    <mergeCell ref="O7:T7"/>
    <mergeCell ref="U7:Z7"/>
    <mergeCell ref="AA7:AF7"/>
  </mergeCells>
  <conditionalFormatting sqref="A8:A119">
    <cfRule type="cellIs" dxfId="3" priority="3" stopIfTrue="1" operator="equal">
      <formula>#REF!</formula>
    </cfRule>
  </conditionalFormatting>
  <conditionalFormatting sqref="K8:K119 U8:U71 AA8:AA119 U73:U119">
    <cfRule type="cellIs" dxfId="2" priority="4" stopIfTrue="1" operator="equal">
      <formula>#REF!</formula>
    </cfRule>
  </conditionalFormatting>
  <conditionalFormatting sqref="O8:O119">
    <cfRule type="cellIs" dxfId="1" priority="2" stopIfTrue="1" operator="equal">
      <formula>#REF!</formula>
    </cfRule>
  </conditionalFormatting>
  <conditionalFormatting sqref="U72">
    <cfRule type="cellIs" dxfId="0" priority="1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G1" sqref="G1"/>
    </sheetView>
  </sheetViews>
  <sheetFormatPr defaultColWidth="9.140625" defaultRowHeight="12.75" x14ac:dyDescent="0.2"/>
  <cols>
    <col min="1" max="1" width="5.7109375" style="38" customWidth="1"/>
    <col min="2" max="2" width="4.5703125" style="38" customWidth="1"/>
    <col min="3" max="3" width="27.28515625" style="38" customWidth="1"/>
    <col min="4" max="4" width="18.28515625" style="38" customWidth="1"/>
    <col min="5" max="5" width="7.42578125" style="38" customWidth="1"/>
    <col min="6" max="6" width="26.5703125" style="38" customWidth="1"/>
    <col min="7" max="7" width="16.7109375" style="38" customWidth="1"/>
    <col min="8" max="8" width="19.28515625" style="38" customWidth="1"/>
    <col min="9" max="16384" width="9.140625" style="38"/>
  </cols>
  <sheetData>
    <row r="1" spans="1:8" x14ac:dyDescent="0.2">
      <c r="C1" s="39" t="s">
        <v>139</v>
      </c>
      <c r="D1" s="39"/>
      <c r="E1" s="40"/>
      <c r="F1" s="40"/>
      <c r="G1" s="733" t="s">
        <v>1440</v>
      </c>
    </row>
    <row r="2" spans="1:8" x14ac:dyDescent="0.2">
      <c r="C2" s="40"/>
      <c r="D2" s="40" t="s">
        <v>1231</v>
      </c>
      <c r="E2" s="40"/>
      <c r="F2" s="40"/>
      <c r="G2"/>
      <c r="H2" s="41"/>
    </row>
    <row r="3" spans="1:8" x14ac:dyDescent="0.2">
      <c r="C3" s="38" t="s">
        <v>140</v>
      </c>
      <c r="G3" s="23" t="s">
        <v>118</v>
      </c>
      <c r="H3" s="41"/>
    </row>
    <row r="4" spans="1:8" x14ac:dyDescent="0.2">
      <c r="G4" s="23"/>
      <c r="H4" s="41"/>
    </row>
    <row r="5" spans="1:8" x14ac:dyDescent="0.2">
      <c r="B5" s="38" t="s">
        <v>141</v>
      </c>
      <c r="C5" s="38" t="s">
        <v>105</v>
      </c>
      <c r="D5" s="38" t="s">
        <v>106</v>
      </c>
      <c r="E5" s="38" t="s">
        <v>142</v>
      </c>
      <c r="F5" s="38" t="s">
        <v>143</v>
      </c>
      <c r="G5" s="23" t="s">
        <v>109</v>
      </c>
      <c r="H5" s="41"/>
    </row>
    <row r="6" spans="1:8" x14ac:dyDescent="0.2">
      <c r="A6" s="27">
        <v>1</v>
      </c>
      <c r="B6" s="1087" t="s">
        <v>1409</v>
      </c>
      <c r="C6" s="1087"/>
      <c r="D6" s="1087"/>
      <c r="E6" s="1087" t="s">
        <v>1410</v>
      </c>
      <c r="F6" s="1087"/>
      <c r="G6" s="1087"/>
    </row>
    <row r="7" spans="1:8" x14ac:dyDescent="0.2">
      <c r="A7" s="27">
        <v>2</v>
      </c>
      <c r="B7" s="42" t="s">
        <v>144</v>
      </c>
      <c r="C7" s="42" t="s">
        <v>145</v>
      </c>
      <c r="D7" s="42"/>
      <c r="E7" s="42" t="s">
        <v>144</v>
      </c>
      <c r="F7" s="42" t="s">
        <v>146</v>
      </c>
      <c r="G7" s="42"/>
    </row>
    <row r="8" spans="1:8" x14ac:dyDescent="0.2">
      <c r="A8" s="27">
        <v>3</v>
      </c>
      <c r="B8" s="43" t="s">
        <v>147</v>
      </c>
      <c r="C8" s="43" t="s">
        <v>148</v>
      </c>
      <c r="D8" s="47">
        <f>'1d'!C21</f>
        <v>594470434</v>
      </c>
      <c r="E8" s="43" t="s">
        <v>147</v>
      </c>
      <c r="F8" s="43" t="s">
        <v>149</v>
      </c>
      <c r="G8" s="47">
        <f>'2e'!C6</f>
        <v>404944767</v>
      </c>
    </row>
    <row r="9" spans="1:8" x14ac:dyDescent="0.2">
      <c r="A9" s="27">
        <v>4</v>
      </c>
      <c r="B9" s="43" t="s">
        <v>150</v>
      </c>
      <c r="C9" s="43" t="s">
        <v>151</v>
      </c>
      <c r="D9" s="47">
        <f>'1d'!C40</f>
        <v>524537138</v>
      </c>
      <c r="E9" s="43" t="s">
        <v>150</v>
      </c>
      <c r="F9" s="43" t="s">
        <v>152</v>
      </c>
      <c r="G9" s="47">
        <f>'2e'!C7</f>
        <v>59965335</v>
      </c>
    </row>
    <row r="10" spans="1:8" x14ac:dyDescent="0.2">
      <c r="A10" s="27">
        <v>5</v>
      </c>
      <c r="B10" s="43" t="s">
        <v>153</v>
      </c>
      <c r="C10" s="43" t="s">
        <v>154</v>
      </c>
      <c r="D10" s="47">
        <f>'1d'!C62</f>
        <v>37468936</v>
      </c>
      <c r="E10" s="43" t="s">
        <v>153</v>
      </c>
      <c r="F10" s="43" t="s">
        <v>155</v>
      </c>
      <c r="G10" s="47">
        <f>'2e'!C8</f>
        <v>216819705</v>
      </c>
    </row>
    <row r="11" spans="1:8" x14ac:dyDescent="0.2">
      <c r="A11" s="27">
        <v>6</v>
      </c>
      <c r="B11" s="43" t="s">
        <v>156</v>
      </c>
      <c r="C11" s="43" t="s">
        <v>157</v>
      </c>
      <c r="D11" s="47">
        <f>'1d'!C67</f>
        <v>0</v>
      </c>
      <c r="E11" s="43" t="s">
        <v>156</v>
      </c>
      <c r="F11" s="43" t="s">
        <v>158</v>
      </c>
      <c r="G11" s="47">
        <f>'2e'!C16</f>
        <v>2713030</v>
      </c>
    </row>
    <row r="12" spans="1:8" x14ac:dyDescent="0.2">
      <c r="A12" s="27">
        <v>7</v>
      </c>
      <c r="B12" s="43" t="s">
        <v>159</v>
      </c>
      <c r="C12" s="43"/>
      <c r="D12" s="47"/>
      <c r="E12" s="43" t="s">
        <v>159</v>
      </c>
      <c r="F12" s="43" t="s">
        <v>160</v>
      </c>
      <c r="G12" s="48">
        <f>'2e'!C26</f>
        <v>272069527</v>
      </c>
    </row>
    <row r="13" spans="1:8" x14ac:dyDescent="0.2">
      <c r="A13" s="27">
        <v>8</v>
      </c>
      <c r="B13" s="43" t="s">
        <v>161</v>
      </c>
      <c r="C13" s="43"/>
      <c r="D13" s="47"/>
      <c r="E13" s="43" t="s">
        <v>161</v>
      </c>
      <c r="F13" s="43"/>
      <c r="G13" s="47"/>
    </row>
    <row r="14" spans="1:8" x14ac:dyDescent="0.2">
      <c r="A14" s="27">
        <v>9</v>
      </c>
      <c r="B14" s="43"/>
      <c r="C14" s="43"/>
      <c r="D14" s="47"/>
      <c r="E14" s="43" t="s">
        <v>162</v>
      </c>
      <c r="F14" s="43"/>
      <c r="G14" s="47"/>
    </row>
    <row r="15" spans="1:8" x14ac:dyDescent="0.2">
      <c r="A15" s="27">
        <v>10</v>
      </c>
      <c r="B15" s="43"/>
      <c r="C15" s="43"/>
      <c r="D15" s="47"/>
      <c r="E15" s="43"/>
      <c r="F15" s="43"/>
      <c r="G15" s="47"/>
    </row>
    <row r="16" spans="1:8" x14ac:dyDescent="0.2">
      <c r="A16" s="27">
        <v>11</v>
      </c>
      <c r="B16" s="284"/>
      <c r="C16" s="284" t="s">
        <v>420</v>
      </c>
      <c r="D16" s="285">
        <f>SUM(D8:D15)</f>
        <v>1156476508</v>
      </c>
      <c r="E16" s="284"/>
      <c r="F16" s="284" t="s">
        <v>421</v>
      </c>
      <c r="G16" s="285">
        <f>SUM(G8:G14)</f>
        <v>956512364</v>
      </c>
      <c r="H16" s="161">
        <f>D16-G16</f>
        <v>199964144</v>
      </c>
    </row>
    <row r="17" spans="1:8" x14ac:dyDescent="0.2">
      <c r="A17" s="27">
        <v>12</v>
      </c>
      <c r="B17" s="43"/>
      <c r="C17" s="43"/>
      <c r="D17" s="47"/>
      <c r="E17" s="43"/>
      <c r="F17" s="43" t="s">
        <v>163</v>
      </c>
      <c r="G17" s="47">
        <f>D16</f>
        <v>1156476508</v>
      </c>
    </row>
    <row r="18" spans="1:8" x14ac:dyDescent="0.2">
      <c r="A18" s="27">
        <v>13</v>
      </c>
      <c r="B18" s="43"/>
      <c r="C18" s="43"/>
      <c r="D18" s="47"/>
      <c r="E18" s="43"/>
      <c r="F18" s="43" t="s">
        <v>164</v>
      </c>
      <c r="G18" s="47">
        <f>G16-G17</f>
        <v>-199964144</v>
      </c>
    </row>
    <row r="19" spans="1:8" x14ac:dyDescent="0.2">
      <c r="A19" s="27">
        <v>14</v>
      </c>
      <c r="B19" s="43"/>
      <c r="C19" s="44"/>
      <c r="D19" s="47"/>
      <c r="E19" s="43"/>
      <c r="F19" s="43"/>
      <c r="G19" s="47"/>
    </row>
    <row r="20" spans="1:8" x14ac:dyDescent="0.2">
      <c r="A20" s="27">
        <v>15</v>
      </c>
      <c r="B20" s="284" t="s">
        <v>165</v>
      </c>
      <c r="C20" s="284" t="s">
        <v>166</v>
      </c>
      <c r="D20" s="285"/>
      <c r="E20" s="284" t="s">
        <v>165</v>
      </c>
      <c r="F20" s="284" t="s">
        <v>167</v>
      </c>
      <c r="G20" s="285"/>
    </row>
    <row r="21" spans="1:8" x14ac:dyDescent="0.2">
      <c r="A21" s="27">
        <v>16</v>
      </c>
      <c r="B21" s="43" t="s">
        <v>168</v>
      </c>
      <c r="C21" s="43" t="s">
        <v>169</v>
      </c>
      <c r="D21" s="47">
        <f>'1d'!C29</f>
        <v>421231365</v>
      </c>
      <c r="E21" s="43" t="s">
        <v>168</v>
      </c>
      <c r="F21" s="43" t="s">
        <v>116</v>
      </c>
      <c r="G21" s="47">
        <f>'2e'!C32</f>
        <v>143262887</v>
      </c>
    </row>
    <row r="22" spans="1:8" x14ac:dyDescent="0.2">
      <c r="A22" s="27">
        <v>17</v>
      </c>
      <c r="B22" s="43" t="s">
        <v>170</v>
      </c>
      <c r="C22" s="43" t="s">
        <v>171</v>
      </c>
      <c r="D22" s="47">
        <f>'1d'!C65</f>
        <v>711809</v>
      </c>
      <c r="E22" s="43" t="s">
        <v>170</v>
      </c>
      <c r="F22" s="43" t="s">
        <v>114</v>
      </c>
      <c r="G22" s="47">
        <f>'2e'!C37</f>
        <v>52950355</v>
      </c>
    </row>
    <row r="23" spans="1:8" x14ac:dyDescent="0.2">
      <c r="A23" s="27">
        <v>18</v>
      </c>
      <c r="B23" s="43" t="s">
        <v>172</v>
      </c>
      <c r="C23" s="43" t="s">
        <v>173</v>
      </c>
      <c r="D23" s="47">
        <f>'1d'!C71</f>
        <v>114559</v>
      </c>
      <c r="E23" s="43" t="s">
        <v>172</v>
      </c>
      <c r="F23" s="43" t="s">
        <v>174</v>
      </c>
      <c r="G23" s="47">
        <f>'2e'!C42</f>
        <v>3287196</v>
      </c>
    </row>
    <row r="24" spans="1:8" x14ac:dyDescent="0.2">
      <c r="A24" s="27">
        <v>19</v>
      </c>
      <c r="B24" s="43" t="s">
        <v>175</v>
      </c>
      <c r="C24" s="43"/>
      <c r="D24" s="47"/>
      <c r="E24" s="43" t="s">
        <v>175</v>
      </c>
      <c r="F24" s="43"/>
      <c r="G24" s="47"/>
    </row>
    <row r="25" spans="1:8" x14ac:dyDescent="0.2">
      <c r="A25" s="27">
        <v>20</v>
      </c>
      <c r="B25" s="43" t="s">
        <v>176</v>
      </c>
      <c r="C25" s="43"/>
      <c r="D25" s="47"/>
      <c r="E25" s="43" t="s">
        <v>176</v>
      </c>
      <c r="F25" s="43"/>
      <c r="G25" s="47"/>
    </row>
    <row r="26" spans="1:8" x14ac:dyDescent="0.2">
      <c r="A26" s="27">
        <v>21</v>
      </c>
      <c r="B26" s="43" t="s">
        <v>177</v>
      </c>
      <c r="C26" s="43"/>
      <c r="D26" s="47"/>
      <c r="E26" s="43"/>
      <c r="F26" s="43"/>
      <c r="G26" s="47"/>
    </row>
    <row r="27" spans="1:8" x14ac:dyDescent="0.2">
      <c r="A27" s="27">
        <v>22</v>
      </c>
      <c r="B27" s="43" t="s">
        <v>178</v>
      </c>
      <c r="C27" s="43"/>
      <c r="D27" s="47"/>
      <c r="E27" s="43"/>
      <c r="F27" s="43"/>
      <c r="G27" s="47"/>
    </row>
    <row r="28" spans="1:8" x14ac:dyDescent="0.2">
      <c r="A28" s="27">
        <v>23</v>
      </c>
      <c r="B28" s="43" t="s">
        <v>179</v>
      </c>
      <c r="C28" s="43"/>
      <c r="D28" s="47"/>
      <c r="E28" s="43"/>
      <c r="F28" s="43"/>
      <c r="G28" s="47"/>
    </row>
    <row r="29" spans="1:8" x14ac:dyDescent="0.2">
      <c r="A29" s="27">
        <v>24</v>
      </c>
      <c r="B29" s="284"/>
      <c r="C29" s="284" t="s">
        <v>422</v>
      </c>
      <c r="D29" s="285">
        <f>SUM(D21:D28)</f>
        <v>422057733</v>
      </c>
      <c r="E29" s="284"/>
      <c r="F29" s="284" t="s">
        <v>423</v>
      </c>
      <c r="G29" s="285">
        <f>SUM(G21:G26)</f>
        <v>199500438</v>
      </c>
      <c r="H29" s="161">
        <f>D29-G29</f>
        <v>222557295</v>
      </c>
    </row>
    <row r="30" spans="1:8" x14ac:dyDescent="0.2">
      <c r="A30" s="27">
        <v>25</v>
      </c>
      <c r="B30" s="43"/>
      <c r="C30" s="43"/>
      <c r="D30" s="47"/>
      <c r="E30" s="43"/>
      <c r="F30" s="43" t="s">
        <v>180</v>
      </c>
      <c r="G30" s="47">
        <f>D29</f>
        <v>422057733</v>
      </c>
    </row>
    <row r="31" spans="1:8" x14ac:dyDescent="0.2">
      <c r="A31" s="27">
        <v>26</v>
      </c>
      <c r="B31" s="43"/>
      <c r="C31" s="43"/>
      <c r="D31" s="47"/>
      <c r="E31" s="43"/>
      <c r="F31" s="43" t="s">
        <v>181</v>
      </c>
      <c r="G31" s="47">
        <f>G29-G30</f>
        <v>-222557295</v>
      </c>
    </row>
    <row r="32" spans="1:8" x14ac:dyDescent="0.2">
      <c r="A32" s="27">
        <v>27</v>
      </c>
      <c r="B32" s="43"/>
      <c r="D32" s="47"/>
      <c r="E32" s="43"/>
      <c r="F32" s="43"/>
      <c r="G32" s="47"/>
    </row>
    <row r="33" spans="1:8" ht="13.5" thickBot="1" x14ac:dyDescent="0.25">
      <c r="A33" s="27">
        <v>28</v>
      </c>
      <c r="B33" s="286"/>
      <c r="C33" s="286" t="s">
        <v>424</v>
      </c>
      <c r="D33" s="287">
        <f>D16+D29</f>
        <v>1578534241</v>
      </c>
      <c r="E33" s="286"/>
      <c r="F33" s="286" t="s">
        <v>425</v>
      </c>
      <c r="G33" s="287">
        <f>SUM(G16+G29)</f>
        <v>1156012802</v>
      </c>
      <c r="H33" s="162">
        <f>D33-G33</f>
        <v>422521439</v>
      </c>
    </row>
    <row r="34" spans="1:8" x14ac:dyDescent="0.2">
      <c r="C34" s="38" t="s">
        <v>301</v>
      </c>
      <c r="D34" s="50">
        <f>'1d'!C76</f>
        <v>532277902</v>
      </c>
      <c r="F34" s="38" t="s">
        <v>182</v>
      </c>
      <c r="G34" s="49">
        <f>'2e'!C45</f>
        <v>532277902</v>
      </c>
      <c r="H34" s="161"/>
    </row>
    <row r="35" spans="1:8" x14ac:dyDescent="0.2">
      <c r="C35" s="38" t="s">
        <v>302</v>
      </c>
      <c r="D35" s="50">
        <f>'1d'!C74</f>
        <v>793186941</v>
      </c>
      <c r="F35" s="38" t="s">
        <v>183</v>
      </c>
      <c r="G35" s="49">
        <f>'2e'!C44</f>
        <v>31447644</v>
      </c>
    </row>
    <row r="36" spans="1:8" x14ac:dyDescent="0.2">
      <c r="C36" s="38" t="s">
        <v>426</v>
      </c>
      <c r="D36" s="50">
        <f>'1d'!C75</f>
        <v>30790389</v>
      </c>
      <c r="G36" s="49"/>
    </row>
    <row r="37" spans="1:8" x14ac:dyDescent="0.2">
      <c r="C37" s="38" t="s">
        <v>427</v>
      </c>
      <c r="D37" s="50">
        <f>SUM(D34:D36)</f>
        <v>1356255232</v>
      </c>
      <c r="E37" s="50">
        <f>SUM(E34:E36)</f>
        <v>0</v>
      </c>
      <c r="F37" s="38" t="s">
        <v>428</v>
      </c>
      <c r="G37" s="50">
        <f>SUM(G34:G36)</f>
        <v>563725546</v>
      </c>
      <c r="H37" s="161">
        <f>D37-G37</f>
        <v>792529686</v>
      </c>
    </row>
    <row r="38" spans="1:8" x14ac:dyDescent="0.2">
      <c r="C38" s="170" t="s">
        <v>184</v>
      </c>
      <c r="D38" s="169">
        <f>D33+D37</f>
        <v>2934789473</v>
      </c>
      <c r="E38" s="170"/>
      <c r="F38" s="170" t="s">
        <v>185</v>
      </c>
      <c r="G38" s="169">
        <f>G33+G37</f>
        <v>1719738348</v>
      </c>
      <c r="H38" s="161">
        <f>D38-G38</f>
        <v>1215051125</v>
      </c>
    </row>
    <row r="39" spans="1:8" x14ac:dyDescent="0.2">
      <c r="D39" s="50"/>
      <c r="G39" s="49"/>
    </row>
    <row r="40" spans="1:8" x14ac:dyDescent="0.2">
      <c r="D40" s="50"/>
      <c r="F40" s="161"/>
      <c r="G40" s="49"/>
    </row>
    <row r="41" spans="1:8" x14ac:dyDescent="0.2">
      <c r="D41" s="50"/>
    </row>
  </sheetData>
  <mergeCells count="2">
    <mergeCell ref="B6:D6"/>
    <mergeCell ref="E6:G6"/>
  </mergeCell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pane ySplit="6" topLeftCell="A7" activePane="bottomLeft" state="frozen"/>
      <selection activeCell="C2" sqref="C2"/>
      <selection pane="bottomLeft" activeCell="C2" sqref="C2"/>
    </sheetView>
  </sheetViews>
  <sheetFormatPr defaultRowHeight="12.75" x14ac:dyDescent="0.2"/>
  <cols>
    <col min="1" max="1" width="8.140625" style="733" customWidth="1"/>
    <col min="2" max="2" width="41" style="733" customWidth="1"/>
    <col min="3" max="5" width="13.7109375" style="733" customWidth="1"/>
    <col min="6" max="256" width="9.140625" style="733"/>
    <col min="257" max="257" width="8.140625" style="733" customWidth="1"/>
    <col min="258" max="258" width="41" style="733" customWidth="1"/>
    <col min="259" max="261" width="32.85546875" style="733" customWidth="1"/>
    <col min="262" max="512" width="9.140625" style="733"/>
    <col min="513" max="513" width="8.140625" style="733" customWidth="1"/>
    <col min="514" max="514" width="41" style="733" customWidth="1"/>
    <col min="515" max="517" width="32.85546875" style="733" customWidth="1"/>
    <col min="518" max="768" width="9.140625" style="733"/>
    <col min="769" max="769" width="8.140625" style="733" customWidth="1"/>
    <col min="770" max="770" width="41" style="733" customWidth="1"/>
    <col min="771" max="773" width="32.85546875" style="733" customWidth="1"/>
    <col min="774" max="1024" width="9.140625" style="733"/>
    <col min="1025" max="1025" width="8.140625" style="733" customWidth="1"/>
    <col min="1026" max="1026" width="41" style="733" customWidth="1"/>
    <col min="1027" max="1029" width="32.85546875" style="733" customWidth="1"/>
    <col min="1030" max="1280" width="9.140625" style="733"/>
    <col min="1281" max="1281" width="8.140625" style="733" customWidth="1"/>
    <col min="1282" max="1282" width="41" style="733" customWidth="1"/>
    <col min="1283" max="1285" width="32.85546875" style="733" customWidth="1"/>
    <col min="1286" max="1536" width="9.140625" style="733"/>
    <col min="1537" max="1537" width="8.140625" style="733" customWidth="1"/>
    <col min="1538" max="1538" width="41" style="733" customWidth="1"/>
    <col min="1539" max="1541" width="32.85546875" style="733" customWidth="1"/>
    <col min="1542" max="1792" width="9.140625" style="733"/>
    <col min="1793" max="1793" width="8.140625" style="733" customWidth="1"/>
    <col min="1794" max="1794" width="41" style="733" customWidth="1"/>
    <col min="1795" max="1797" width="32.85546875" style="733" customWidth="1"/>
    <col min="1798" max="2048" width="9.140625" style="733"/>
    <col min="2049" max="2049" width="8.140625" style="733" customWidth="1"/>
    <col min="2050" max="2050" width="41" style="733" customWidth="1"/>
    <col min="2051" max="2053" width="32.85546875" style="733" customWidth="1"/>
    <col min="2054" max="2304" width="9.140625" style="733"/>
    <col min="2305" max="2305" width="8.140625" style="733" customWidth="1"/>
    <col min="2306" max="2306" width="41" style="733" customWidth="1"/>
    <col min="2307" max="2309" width="32.85546875" style="733" customWidth="1"/>
    <col min="2310" max="2560" width="9.140625" style="733"/>
    <col min="2561" max="2561" width="8.140625" style="733" customWidth="1"/>
    <col min="2562" max="2562" width="41" style="733" customWidth="1"/>
    <col min="2563" max="2565" width="32.85546875" style="733" customWidth="1"/>
    <col min="2566" max="2816" width="9.140625" style="733"/>
    <col min="2817" max="2817" width="8.140625" style="733" customWidth="1"/>
    <col min="2818" max="2818" width="41" style="733" customWidth="1"/>
    <col min="2819" max="2821" width="32.85546875" style="733" customWidth="1"/>
    <col min="2822" max="3072" width="9.140625" style="733"/>
    <col min="3073" max="3073" width="8.140625" style="733" customWidth="1"/>
    <col min="3074" max="3074" width="41" style="733" customWidth="1"/>
    <col min="3075" max="3077" width="32.85546875" style="733" customWidth="1"/>
    <col min="3078" max="3328" width="9.140625" style="733"/>
    <col min="3329" max="3329" width="8.140625" style="733" customWidth="1"/>
    <col min="3330" max="3330" width="41" style="733" customWidth="1"/>
    <col min="3331" max="3333" width="32.85546875" style="733" customWidth="1"/>
    <col min="3334" max="3584" width="9.140625" style="733"/>
    <col min="3585" max="3585" width="8.140625" style="733" customWidth="1"/>
    <col min="3586" max="3586" width="41" style="733" customWidth="1"/>
    <col min="3587" max="3589" width="32.85546875" style="733" customWidth="1"/>
    <col min="3590" max="3840" width="9.140625" style="733"/>
    <col min="3841" max="3841" width="8.140625" style="733" customWidth="1"/>
    <col min="3842" max="3842" width="41" style="733" customWidth="1"/>
    <col min="3843" max="3845" width="32.85546875" style="733" customWidth="1"/>
    <col min="3846" max="4096" width="9.140625" style="733"/>
    <col min="4097" max="4097" width="8.140625" style="733" customWidth="1"/>
    <col min="4098" max="4098" width="41" style="733" customWidth="1"/>
    <col min="4099" max="4101" width="32.85546875" style="733" customWidth="1"/>
    <col min="4102" max="4352" width="9.140625" style="733"/>
    <col min="4353" max="4353" width="8.140625" style="733" customWidth="1"/>
    <col min="4354" max="4354" width="41" style="733" customWidth="1"/>
    <col min="4355" max="4357" width="32.85546875" style="733" customWidth="1"/>
    <col min="4358" max="4608" width="9.140625" style="733"/>
    <col min="4609" max="4609" width="8.140625" style="733" customWidth="1"/>
    <col min="4610" max="4610" width="41" style="733" customWidth="1"/>
    <col min="4611" max="4613" width="32.85546875" style="733" customWidth="1"/>
    <col min="4614" max="4864" width="9.140625" style="733"/>
    <col min="4865" max="4865" width="8.140625" style="733" customWidth="1"/>
    <col min="4866" max="4866" width="41" style="733" customWidth="1"/>
    <col min="4867" max="4869" width="32.85546875" style="733" customWidth="1"/>
    <col min="4870" max="5120" width="9.140625" style="733"/>
    <col min="5121" max="5121" width="8.140625" style="733" customWidth="1"/>
    <col min="5122" max="5122" width="41" style="733" customWidth="1"/>
    <col min="5123" max="5125" width="32.85546875" style="733" customWidth="1"/>
    <col min="5126" max="5376" width="9.140625" style="733"/>
    <col min="5377" max="5377" width="8.140625" style="733" customWidth="1"/>
    <col min="5378" max="5378" width="41" style="733" customWidth="1"/>
    <col min="5379" max="5381" width="32.85546875" style="733" customWidth="1"/>
    <col min="5382" max="5632" width="9.140625" style="733"/>
    <col min="5633" max="5633" width="8.140625" style="733" customWidth="1"/>
    <col min="5634" max="5634" width="41" style="733" customWidth="1"/>
    <col min="5635" max="5637" width="32.85546875" style="733" customWidth="1"/>
    <col min="5638" max="5888" width="9.140625" style="733"/>
    <col min="5889" max="5889" width="8.140625" style="733" customWidth="1"/>
    <col min="5890" max="5890" width="41" style="733" customWidth="1"/>
    <col min="5891" max="5893" width="32.85546875" style="733" customWidth="1"/>
    <col min="5894" max="6144" width="9.140625" style="733"/>
    <col min="6145" max="6145" width="8.140625" style="733" customWidth="1"/>
    <col min="6146" max="6146" width="41" style="733" customWidth="1"/>
    <col min="6147" max="6149" width="32.85546875" style="733" customWidth="1"/>
    <col min="6150" max="6400" width="9.140625" style="733"/>
    <col min="6401" max="6401" width="8.140625" style="733" customWidth="1"/>
    <col min="6402" max="6402" width="41" style="733" customWidth="1"/>
    <col min="6403" max="6405" width="32.85546875" style="733" customWidth="1"/>
    <col min="6406" max="6656" width="9.140625" style="733"/>
    <col min="6657" max="6657" width="8.140625" style="733" customWidth="1"/>
    <col min="6658" max="6658" width="41" style="733" customWidth="1"/>
    <col min="6659" max="6661" width="32.85546875" style="733" customWidth="1"/>
    <col min="6662" max="6912" width="9.140625" style="733"/>
    <col min="6913" max="6913" width="8.140625" style="733" customWidth="1"/>
    <col min="6914" max="6914" width="41" style="733" customWidth="1"/>
    <col min="6915" max="6917" width="32.85546875" style="733" customWidth="1"/>
    <col min="6918" max="7168" width="9.140625" style="733"/>
    <col min="7169" max="7169" width="8.140625" style="733" customWidth="1"/>
    <col min="7170" max="7170" width="41" style="733" customWidth="1"/>
    <col min="7171" max="7173" width="32.85546875" style="733" customWidth="1"/>
    <col min="7174" max="7424" width="9.140625" style="733"/>
    <col min="7425" max="7425" width="8.140625" style="733" customWidth="1"/>
    <col min="7426" max="7426" width="41" style="733" customWidth="1"/>
    <col min="7427" max="7429" width="32.85546875" style="733" customWidth="1"/>
    <col min="7430" max="7680" width="9.140625" style="733"/>
    <col min="7681" max="7681" width="8.140625" style="733" customWidth="1"/>
    <col min="7682" max="7682" width="41" style="733" customWidth="1"/>
    <col min="7683" max="7685" width="32.85546875" style="733" customWidth="1"/>
    <col min="7686" max="7936" width="9.140625" style="733"/>
    <col min="7937" max="7937" width="8.140625" style="733" customWidth="1"/>
    <col min="7938" max="7938" width="41" style="733" customWidth="1"/>
    <col min="7939" max="7941" width="32.85546875" style="733" customWidth="1"/>
    <col min="7942" max="8192" width="9.140625" style="733"/>
    <col min="8193" max="8193" width="8.140625" style="733" customWidth="1"/>
    <col min="8194" max="8194" width="41" style="733" customWidth="1"/>
    <col min="8195" max="8197" width="32.85546875" style="733" customWidth="1"/>
    <col min="8198" max="8448" width="9.140625" style="733"/>
    <col min="8449" max="8449" width="8.140625" style="733" customWidth="1"/>
    <col min="8450" max="8450" width="41" style="733" customWidth="1"/>
    <col min="8451" max="8453" width="32.85546875" style="733" customWidth="1"/>
    <col min="8454" max="8704" width="9.140625" style="733"/>
    <col min="8705" max="8705" width="8.140625" style="733" customWidth="1"/>
    <col min="8706" max="8706" width="41" style="733" customWidth="1"/>
    <col min="8707" max="8709" width="32.85546875" style="733" customWidth="1"/>
    <col min="8710" max="8960" width="9.140625" style="733"/>
    <col min="8961" max="8961" width="8.140625" style="733" customWidth="1"/>
    <col min="8962" max="8962" width="41" style="733" customWidth="1"/>
    <col min="8963" max="8965" width="32.85546875" style="733" customWidth="1"/>
    <col min="8966" max="9216" width="9.140625" style="733"/>
    <col min="9217" max="9217" width="8.140625" style="733" customWidth="1"/>
    <col min="9218" max="9218" width="41" style="733" customWidth="1"/>
    <col min="9219" max="9221" width="32.85546875" style="733" customWidth="1"/>
    <col min="9222" max="9472" width="9.140625" style="733"/>
    <col min="9473" max="9473" width="8.140625" style="733" customWidth="1"/>
    <col min="9474" max="9474" width="41" style="733" customWidth="1"/>
    <col min="9475" max="9477" width="32.85546875" style="733" customWidth="1"/>
    <col min="9478" max="9728" width="9.140625" style="733"/>
    <col min="9729" max="9729" width="8.140625" style="733" customWidth="1"/>
    <col min="9730" max="9730" width="41" style="733" customWidth="1"/>
    <col min="9731" max="9733" width="32.85546875" style="733" customWidth="1"/>
    <col min="9734" max="9984" width="9.140625" style="733"/>
    <col min="9985" max="9985" width="8.140625" style="733" customWidth="1"/>
    <col min="9986" max="9986" width="41" style="733" customWidth="1"/>
    <col min="9987" max="9989" width="32.85546875" style="733" customWidth="1"/>
    <col min="9990" max="10240" width="9.140625" style="733"/>
    <col min="10241" max="10241" width="8.140625" style="733" customWidth="1"/>
    <col min="10242" max="10242" width="41" style="733" customWidth="1"/>
    <col min="10243" max="10245" width="32.85546875" style="733" customWidth="1"/>
    <col min="10246" max="10496" width="9.140625" style="733"/>
    <col min="10497" max="10497" width="8.140625" style="733" customWidth="1"/>
    <col min="10498" max="10498" width="41" style="733" customWidth="1"/>
    <col min="10499" max="10501" width="32.85546875" style="733" customWidth="1"/>
    <col min="10502" max="10752" width="9.140625" style="733"/>
    <col min="10753" max="10753" width="8.140625" style="733" customWidth="1"/>
    <col min="10754" max="10754" width="41" style="733" customWidth="1"/>
    <col min="10755" max="10757" width="32.85546875" style="733" customWidth="1"/>
    <col min="10758" max="11008" width="9.140625" style="733"/>
    <col min="11009" max="11009" width="8.140625" style="733" customWidth="1"/>
    <col min="11010" max="11010" width="41" style="733" customWidth="1"/>
    <col min="11011" max="11013" width="32.85546875" style="733" customWidth="1"/>
    <col min="11014" max="11264" width="9.140625" style="733"/>
    <col min="11265" max="11265" width="8.140625" style="733" customWidth="1"/>
    <col min="11266" max="11266" width="41" style="733" customWidth="1"/>
    <col min="11267" max="11269" width="32.85546875" style="733" customWidth="1"/>
    <col min="11270" max="11520" width="9.140625" style="733"/>
    <col min="11521" max="11521" width="8.140625" style="733" customWidth="1"/>
    <col min="11522" max="11522" width="41" style="733" customWidth="1"/>
    <col min="11523" max="11525" width="32.85546875" style="733" customWidth="1"/>
    <col min="11526" max="11776" width="9.140625" style="733"/>
    <col min="11777" max="11777" width="8.140625" style="733" customWidth="1"/>
    <col min="11778" max="11778" width="41" style="733" customWidth="1"/>
    <col min="11779" max="11781" width="32.85546875" style="733" customWidth="1"/>
    <col min="11782" max="12032" width="9.140625" style="733"/>
    <col min="12033" max="12033" width="8.140625" style="733" customWidth="1"/>
    <col min="12034" max="12034" width="41" style="733" customWidth="1"/>
    <col min="12035" max="12037" width="32.85546875" style="733" customWidth="1"/>
    <col min="12038" max="12288" width="9.140625" style="733"/>
    <col min="12289" max="12289" width="8.140625" style="733" customWidth="1"/>
    <col min="12290" max="12290" width="41" style="733" customWidth="1"/>
    <col min="12291" max="12293" width="32.85546875" style="733" customWidth="1"/>
    <col min="12294" max="12544" width="9.140625" style="733"/>
    <col min="12545" max="12545" width="8.140625" style="733" customWidth="1"/>
    <col min="12546" max="12546" width="41" style="733" customWidth="1"/>
    <col min="12547" max="12549" width="32.85546875" style="733" customWidth="1"/>
    <col min="12550" max="12800" width="9.140625" style="733"/>
    <col min="12801" max="12801" width="8.140625" style="733" customWidth="1"/>
    <col min="12802" max="12802" width="41" style="733" customWidth="1"/>
    <col min="12803" max="12805" width="32.85546875" style="733" customWidth="1"/>
    <col min="12806" max="13056" width="9.140625" style="733"/>
    <col min="13057" max="13057" width="8.140625" style="733" customWidth="1"/>
    <col min="13058" max="13058" width="41" style="733" customWidth="1"/>
    <col min="13059" max="13061" width="32.85546875" style="733" customWidth="1"/>
    <col min="13062" max="13312" width="9.140625" style="733"/>
    <col min="13313" max="13313" width="8.140625" style="733" customWidth="1"/>
    <col min="13314" max="13314" width="41" style="733" customWidth="1"/>
    <col min="13315" max="13317" width="32.85546875" style="733" customWidth="1"/>
    <col min="13318" max="13568" width="9.140625" style="733"/>
    <col min="13569" max="13569" width="8.140625" style="733" customWidth="1"/>
    <col min="13570" max="13570" width="41" style="733" customWidth="1"/>
    <col min="13571" max="13573" width="32.85546875" style="733" customWidth="1"/>
    <col min="13574" max="13824" width="9.140625" style="733"/>
    <col min="13825" max="13825" width="8.140625" style="733" customWidth="1"/>
    <col min="13826" max="13826" width="41" style="733" customWidth="1"/>
    <col min="13827" max="13829" width="32.85546875" style="733" customWidth="1"/>
    <col min="13830" max="14080" width="9.140625" style="733"/>
    <col min="14081" max="14081" width="8.140625" style="733" customWidth="1"/>
    <col min="14082" max="14082" width="41" style="733" customWidth="1"/>
    <col min="14083" max="14085" width="32.85546875" style="733" customWidth="1"/>
    <col min="14086" max="14336" width="9.140625" style="733"/>
    <col min="14337" max="14337" width="8.140625" style="733" customWidth="1"/>
    <col min="14338" max="14338" width="41" style="733" customWidth="1"/>
    <col min="14339" max="14341" width="32.85546875" style="733" customWidth="1"/>
    <col min="14342" max="14592" width="9.140625" style="733"/>
    <col min="14593" max="14593" width="8.140625" style="733" customWidth="1"/>
    <col min="14594" max="14594" width="41" style="733" customWidth="1"/>
    <col min="14595" max="14597" width="32.85546875" style="733" customWidth="1"/>
    <col min="14598" max="14848" width="9.140625" style="733"/>
    <col min="14849" max="14849" width="8.140625" style="733" customWidth="1"/>
    <col min="14850" max="14850" width="41" style="733" customWidth="1"/>
    <col min="14851" max="14853" width="32.85546875" style="733" customWidth="1"/>
    <col min="14854" max="15104" width="9.140625" style="733"/>
    <col min="15105" max="15105" width="8.140625" style="733" customWidth="1"/>
    <col min="15106" max="15106" width="41" style="733" customWidth="1"/>
    <col min="15107" max="15109" width="32.85546875" style="733" customWidth="1"/>
    <col min="15110" max="15360" width="9.140625" style="733"/>
    <col min="15361" max="15361" width="8.140625" style="733" customWidth="1"/>
    <col min="15362" max="15362" width="41" style="733" customWidth="1"/>
    <col min="15363" max="15365" width="32.85546875" style="733" customWidth="1"/>
    <col min="15366" max="15616" width="9.140625" style="733"/>
    <col min="15617" max="15617" width="8.140625" style="733" customWidth="1"/>
    <col min="15618" max="15618" width="41" style="733" customWidth="1"/>
    <col min="15619" max="15621" width="32.85546875" style="733" customWidth="1"/>
    <col min="15622" max="15872" width="9.140625" style="733"/>
    <col min="15873" max="15873" width="8.140625" style="733" customWidth="1"/>
    <col min="15874" max="15874" width="41" style="733" customWidth="1"/>
    <col min="15875" max="15877" width="32.85546875" style="733" customWidth="1"/>
    <col min="15878" max="16128" width="9.140625" style="733"/>
    <col min="16129" max="16129" width="8.140625" style="733" customWidth="1"/>
    <col min="16130" max="16130" width="41" style="733" customWidth="1"/>
    <col min="16131" max="16133" width="32.85546875" style="733" customWidth="1"/>
    <col min="16134" max="16384" width="9.140625" style="733"/>
  </cols>
  <sheetData>
    <row r="1" spans="1:5" s="54" customFormat="1" x14ac:dyDescent="0.2">
      <c r="B1" s="45" t="s">
        <v>385</v>
      </c>
      <c r="C1" s="38"/>
      <c r="D1" s="351"/>
    </row>
    <row r="2" spans="1:5" s="54" customFormat="1" x14ac:dyDescent="0.2">
      <c r="B2" s="45" t="s">
        <v>0</v>
      </c>
      <c r="C2" s="733" t="s">
        <v>1441</v>
      </c>
    </row>
    <row r="3" spans="1:5" s="54" customFormat="1" x14ac:dyDescent="0.2">
      <c r="B3" s="45"/>
      <c r="D3" s="733" t="s">
        <v>118</v>
      </c>
    </row>
    <row r="4" spans="1:5" x14ac:dyDescent="0.2">
      <c r="A4" s="1088" t="s">
        <v>649</v>
      </c>
      <c r="B4" s="1089"/>
      <c r="C4" s="1089"/>
      <c r="D4" s="1089"/>
      <c r="E4" s="1090"/>
    </row>
    <row r="5" spans="1:5" ht="30" x14ac:dyDescent="0.2">
      <c r="A5" s="934" t="s">
        <v>1197</v>
      </c>
      <c r="B5" s="935" t="s">
        <v>457</v>
      </c>
      <c r="C5" s="935" t="s">
        <v>527</v>
      </c>
      <c r="D5" s="935" t="s">
        <v>528</v>
      </c>
      <c r="E5" s="936" t="s">
        <v>529</v>
      </c>
    </row>
    <row r="6" spans="1:5" ht="15" x14ac:dyDescent="0.2">
      <c r="A6" s="934">
        <v>1</v>
      </c>
      <c r="B6" s="935">
        <v>2</v>
      </c>
      <c r="C6" s="935">
        <v>3</v>
      </c>
      <c r="D6" s="935">
        <v>4</v>
      </c>
      <c r="E6" s="936">
        <v>5</v>
      </c>
    </row>
    <row r="7" spans="1:5" x14ac:dyDescent="0.2">
      <c r="A7" s="937" t="s">
        <v>462</v>
      </c>
      <c r="B7" s="938" t="s">
        <v>650</v>
      </c>
      <c r="C7" s="939">
        <v>387189735</v>
      </c>
      <c r="D7" s="939">
        <v>0</v>
      </c>
      <c r="E7" s="940">
        <v>526170373</v>
      </c>
    </row>
    <row r="8" spans="1:5" ht="25.5" x14ac:dyDescent="0.2">
      <c r="A8" s="937" t="s">
        <v>463</v>
      </c>
      <c r="B8" s="938" t="s">
        <v>651</v>
      </c>
      <c r="C8" s="939">
        <v>17497580</v>
      </c>
      <c r="D8" s="939">
        <v>0</v>
      </c>
      <c r="E8" s="940">
        <v>16547722</v>
      </c>
    </row>
    <row r="9" spans="1:5" ht="25.5" x14ac:dyDescent="0.2">
      <c r="A9" s="937" t="s">
        <v>483</v>
      </c>
      <c r="B9" s="938" t="s">
        <v>652</v>
      </c>
      <c r="C9" s="939">
        <v>13159631</v>
      </c>
      <c r="D9" s="939">
        <v>0</v>
      </c>
      <c r="E9" s="940">
        <v>10555346</v>
      </c>
    </row>
    <row r="10" spans="1:5" ht="25.5" x14ac:dyDescent="0.2">
      <c r="A10" s="941" t="s">
        <v>464</v>
      </c>
      <c r="B10" s="942" t="s">
        <v>653</v>
      </c>
      <c r="C10" s="943">
        <v>417846946</v>
      </c>
      <c r="D10" s="943">
        <v>0</v>
      </c>
      <c r="E10" s="944">
        <v>553273441</v>
      </c>
    </row>
    <row r="11" spans="1:5" ht="25.5" x14ac:dyDescent="0.2">
      <c r="A11" s="937" t="s">
        <v>487</v>
      </c>
      <c r="B11" s="938" t="s">
        <v>654</v>
      </c>
      <c r="C11" s="939">
        <v>929508823</v>
      </c>
      <c r="D11" s="939">
        <v>0</v>
      </c>
      <c r="E11" s="940">
        <v>1016298451</v>
      </c>
    </row>
    <row r="12" spans="1:5" ht="25.5" x14ac:dyDescent="0.2">
      <c r="A12" s="937" t="s">
        <v>492</v>
      </c>
      <c r="B12" s="938" t="s">
        <v>655</v>
      </c>
      <c r="C12" s="939">
        <v>73347194</v>
      </c>
      <c r="D12" s="939">
        <v>0</v>
      </c>
      <c r="E12" s="940">
        <v>99737559</v>
      </c>
    </row>
    <row r="13" spans="1:5" ht="25.5" x14ac:dyDescent="0.2">
      <c r="A13" s="937" t="s">
        <v>488</v>
      </c>
      <c r="B13" s="938" t="s">
        <v>656</v>
      </c>
      <c r="C13" s="939">
        <v>19918902</v>
      </c>
      <c r="D13" s="939">
        <v>0</v>
      </c>
      <c r="E13" s="940">
        <v>45138398</v>
      </c>
    </row>
    <row r="14" spans="1:5" ht="25.5" x14ac:dyDescent="0.2">
      <c r="A14" s="937" t="s">
        <v>489</v>
      </c>
      <c r="B14" s="938" t="s">
        <v>657</v>
      </c>
      <c r="C14" s="939">
        <v>17823444</v>
      </c>
      <c r="D14" s="939">
        <v>0</v>
      </c>
      <c r="E14" s="940">
        <v>17468043</v>
      </c>
    </row>
    <row r="15" spans="1:5" ht="25.5" x14ac:dyDescent="0.2">
      <c r="A15" s="941" t="s">
        <v>490</v>
      </c>
      <c r="B15" s="942" t="s">
        <v>658</v>
      </c>
      <c r="C15" s="943">
        <v>1040598363</v>
      </c>
      <c r="D15" s="943">
        <v>0</v>
      </c>
      <c r="E15" s="944">
        <v>1178642451</v>
      </c>
    </row>
    <row r="16" spans="1:5" x14ac:dyDescent="0.2">
      <c r="A16" s="937" t="s">
        <v>493</v>
      </c>
      <c r="B16" s="938" t="s">
        <v>659</v>
      </c>
      <c r="C16" s="939">
        <v>32692425</v>
      </c>
      <c r="D16" s="939">
        <v>0</v>
      </c>
      <c r="E16" s="940">
        <v>30598678</v>
      </c>
    </row>
    <row r="17" spans="1:5" x14ac:dyDescent="0.2">
      <c r="A17" s="937" t="s">
        <v>494</v>
      </c>
      <c r="B17" s="938" t="s">
        <v>660</v>
      </c>
      <c r="C17" s="939">
        <v>102320307</v>
      </c>
      <c r="D17" s="939">
        <v>0</v>
      </c>
      <c r="E17" s="940">
        <v>127855336</v>
      </c>
    </row>
    <row r="18" spans="1:5" x14ac:dyDescent="0.2">
      <c r="A18" s="937" t="s">
        <v>496</v>
      </c>
      <c r="B18" s="938" t="s">
        <v>661</v>
      </c>
      <c r="C18" s="939">
        <v>4416808</v>
      </c>
      <c r="D18" s="939">
        <v>0</v>
      </c>
      <c r="E18" s="940">
        <v>3707190</v>
      </c>
    </row>
    <row r="19" spans="1:5" ht="25.5" x14ac:dyDescent="0.2">
      <c r="A19" s="941" t="s">
        <v>497</v>
      </c>
      <c r="B19" s="942" t="s">
        <v>662</v>
      </c>
      <c r="C19" s="943">
        <v>139429540</v>
      </c>
      <c r="D19" s="943">
        <v>0</v>
      </c>
      <c r="E19" s="944">
        <v>162161204</v>
      </c>
    </row>
    <row r="20" spans="1:5" x14ac:dyDescent="0.2">
      <c r="A20" s="937" t="s">
        <v>537</v>
      </c>
      <c r="B20" s="938" t="s">
        <v>663</v>
      </c>
      <c r="C20" s="939">
        <v>338046118</v>
      </c>
      <c r="D20" s="939">
        <v>0</v>
      </c>
      <c r="E20" s="940">
        <v>383426162</v>
      </c>
    </row>
    <row r="21" spans="1:5" x14ac:dyDescent="0.2">
      <c r="A21" s="937" t="s">
        <v>664</v>
      </c>
      <c r="B21" s="938" t="s">
        <v>665</v>
      </c>
      <c r="C21" s="939">
        <v>46310306</v>
      </c>
      <c r="D21" s="939">
        <v>0</v>
      </c>
      <c r="E21" s="940">
        <v>50049883</v>
      </c>
    </row>
    <row r="22" spans="1:5" x14ac:dyDescent="0.2">
      <c r="A22" s="937" t="s">
        <v>465</v>
      </c>
      <c r="B22" s="938" t="s">
        <v>666</v>
      </c>
      <c r="C22" s="939">
        <v>64583643</v>
      </c>
      <c r="D22" s="939">
        <v>0</v>
      </c>
      <c r="E22" s="940">
        <v>64326360</v>
      </c>
    </row>
    <row r="23" spans="1:5" ht="25.5" x14ac:dyDescent="0.2">
      <c r="A23" s="941" t="s">
        <v>466</v>
      </c>
      <c r="B23" s="942" t="s">
        <v>667</v>
      </c>
      <c r="C23" s="943">
        <v>448940067</v>
      </c>
      <c r="D23" s="943">
        <v>0</v>
      </c>
      <c r="E23" s="944">
        <v>497802405</v>
      </c>
    </row>
    <row r="24" spans="1:5" x14ac:dyDescent="0.2">
      <c r="A24" s="941" t="s">
        <v>539</v>
      </c>
      <c r="B24" s="942" t="s">
        <v>668</v>
      </c>
      <c r="C24" s="943">
        <v>107591576</v>
      </c>
      <c r="D24" s="943">
        <v>0</v>
      </c>
      <c r="E24" s="944">
        <v>140901265</v>
      </c>
    </row>
    <row r="25" spans="1:5" x14ac:dyDescent="0.2">
      <c r="A25" s="941" t="s">
        <v>500</v>
      </c>
      <c r="B25" s="942" t="s">
        <v>669</v>
      </c>
      <c r="C25" s="943">
        <v>921220661</v>
      </c>
      <c r="D25" s="943">
        <v>0</v>
      </c>
      <c r="E25" s="944">
        <v>917228538</v>
      </c>
    </row>
    <row r="26" spans="1:5" ht="25.5" x14ac:dyDescent="0.2">
      <c r="A26" s="941" t="s">
        <v>501</v>
      </c>
      <c r="B26" s="942" t="s">
        <v>670</v>
      </c>
      <c r="C26" s="943">
        <v>-158736535</v>
      </c>
      <c r="D26" s="943">
        <v>0</v>
      </c>
      <c r="E26" s="944">
        <v>13822480</v>
      </c>
    </row>
    <row r="27" spans="1:5" ht="25.5" x14ac:dyDescent="0.2">
      <c r="A27" s="937" t="s">
        <v>468</v>
      </c>
      <c r="B27" s="938" t="s">
        <v>671</v>
      </c>
      <c r="C27" s="939">
        <v>2730529</v>
      </c>
      <c r="D27" s="939">
        <v>0</v>
      </c>
      <c r="E27" s="940">
        <v>667</v>
      </c>
    </row>
    <row r="28" spans="1:5" ht="38.25" x14ac:dyDescent="0.2">
      <c r="A28" s="941" t="s">
        <v>672</v>
      </c>
      <c r="B28" s="942" t="s">
        <v>673</v>
      </c>
      <c r="C28" s="943">
        <v>2730529</v>
      </c>
      <c r="D28" s="943">
        <v>0</v>
      </c>
      <c r="E28" s="944">
        <v>667</v>
      </c>
    </row>
    <row r="29" spans="1:5" ht="25.5" x14ac:dyDescent="0.2">
      <c r="A29" s="937" t="s">
        <v>757</v>
      </c>
      <c r="B29" s="938" t="s">
        <v>1399</v>
      </c>
      <c r="C29" s="939">
        <v>0</v>
      </c>
      <c r="D29" s="939">
        <v>0</v>
      </c>
      <c r="E29" s="940">
        <v>1143191</v>
      </c>
    </row>
    <row r="30" spans="1:5" ht="25.5" x14ac:dyDescent="0.2">
      <c r="A30" s="941" t="s">
        <v>767</v>
      </c>
      <c r="B30" s="942" t="s">
        <v>1400</v>
      </c>
      <c r="C30" s="943">
        <v>0</v>
      </c>
      <c r="D30" s="943">
        <v>0</v>
      </c>
      <c r="E30" s="944">
        <v>1143191</v>
      </c>
    </row>
    <row r="31" spans="1:5" ht="25.5" x14ac:dyDescent="0.2">
      <c r="A31" s="941" t="s">
        <v>508</v>
      </c>
      <c r="B31" s="942" t="s">
        <v>674</v>
      </c>
      <c r="C31" s="943">
        <v>2730529</v>
      </c>
      <c r="D31" s="943">
        <v>0</v>
      </c>
      <c r="E31" s="944">
        <v>-1142524</v>
      </c>
    </row>
    <row r="32" spans="1:5" x14ac:dyDescent="0.2">
      <c r="A32" s="945" t="s">
        <v>675</v>
      </c>
      <c r="B32" s="946" t="s">
        <v>676</v>
      </c>
      <c r="C32" s="947">
        <v>-156006006</v>
      </c>
      <c r="D32" s="947">
        <v>0</v>
      </c>
      <c r="E32" s="948">
        <v>12679956</v>
      </c>
    </row>
  </sheetData>
  <mergeCells count="1">
    <mergeCell ref="A4:E4"/>
  </mergeCells>
  <pageMargins left="0.75" right="0.75" top="1" bottom="1" header="0.5" footer="0.5"/>
  <pageSetup scale="9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5" sqref="C5"/>
    </sheetView>
  </sheetViews>
  <sheetFormatPr defaultRowHeight="12.75" x14ac:dyDescent="0.2"/>
  <cols>
    <col min="1" max="1" width="9.140625" style="54"/>
    <col min="2" max="2" width="29.42578125" style="54" customWidth="1"/>
    <col min="3" max="3" width="17.28515625" style="54" customWidth="1"/>
    <col min="4" max="4" width="13.85546875" style="54" customWidth="1"/>
    <col min="5" max="16384" width="9.140625" style="54"/>
  </cols>
  <sheetData>
    <row r="1" spans="1:6" x14ac:dyDescent="0.2">
      <c r="B1" s="55" t="s">
        <v>189</v>
      </c>
    </row>
    <row r="2" spans="1:6" x14ac:dyDescent="0.2">
      <c r="A2" s="55"/>
      <c r="B2" s="84" t="s">
        <v>346</v>
      </c>
      <c r="C2" s="55"/>
      <c r="D2" s="55"/>
    </row>
    <row r="3" spans="1:6" ht="15" x14ac:dyDescent="0.25">
      <c r="A3" s="1091" t="s">
        <v>190</v>
      </c>
      <c r="B3" s="1091"/>
      <c r="C3" s="1091"/>
      <c r="D3" s="1091"/>
    </row>
    <row r="4" spans="1:6" x14ac:dyDescent="0.2">
      <c r="C4" s="56" t="s">
        <v>1411</v>
      </c>
      <c r="D4" s="56"/>
      <c r="E4" s="56"/>
    </row>
    <row r="5" spans="1:6" x14ac:dyDescent="0.2">
      <c r="C5" s="733" t="s">
        <v>1424</v>
      </c>
    </row>
    <row r="6" spans="1:6" x14ac:dyDescent="0.2">
      <c r="C6" s="57" t="s">
        <v>1233</v>
      </c>
    </row>
    <row r="8" spans="1:6" x14ac:dyDescent="0.2">
      <c r="A8" s="54" t="s">
        <v>141</v>
      </c>
      <c r="B8" s="54" t="s">
        <v>120</v>
      </c>
      <c r="C8" s="54" t="s">
        <v>106</v>
      </c>
      <c r="D8" s="54" t="s">
        <v>142</v>
      </c>
      <c r="F8" s="58"/>
    </row>
    <row r="9" spans="1:6" x14ac:dyDescent="0.2">
      <c r="A9" s="949" t="s">
        <v>191</v>
      </c>
      <c r="B9" s="950" t="s">
        <v>192</v>
      </c>
      <c r="C9" s="950" t="s">
        <v>193</v>
      </c>
      <c r="D9" s="950" t="s">
        <v>194</v>
      </c>
    </row>
    <row r="10" spans="1:6" x14ac:dyDescent="0.2">
      <c r="A10" s="59"/>
      <c r="B10" s="60"/>
      <c r="C10" s="61" t="s">
        <v>195</v>
      </c>
      <c r="D10" s="61" t="s">
        <v>196</v>
      </c>
    </row>
    <row r="11" spans="1:6" x14ac:dyDescent="0.2">
      <c r="A11" s="59"/>
      <c r="B11" s="60"/>
      <c r="C11" s="61" t="s">
        <v>293</v>
      </c>
      <c r="D11" s="61" t="s">
        <v>294</v>
      </c>
    </row>
    <row r="12" spans="1:6" x14ac:dyDescent="0.2">
      <c r="A12" s="814" t="s">
        <v>197</v>
      </c>
      <c r="B12" s="815" t="s">
        <v>198</v>
      </c>
      <c r="C12" s="815" t="s">
        <v>199</v>
      </c>
      <c r="D12" s="815" t="s">
        <v>200</v>
      </c>
    </row>
    <row r="13" spans="1:6" x14ac:dyDescent="0.2">
      <c r="A13" s="951" t="s">
        <v>197</v>
      </c>
      <c r="B13" s="952" t="s">
        <v>201</v>
      </c>
      <c r="C13" s="953">
        <v>972710</v>
      </c>
      <c r="D13" s="954">
        <v>94210</v>
      </c>
    </row>
    <row r="14" spans="1:6" x14ac:dyDescent="0.2">
      <c r="A14" s="951" t="s">
        <v>198</v>
      </c>
      <c r="B14" s="952" t="s">
        <v>202</v>
      </c>
      <c r="C14" s="955">
        <v>7547215</v>
      </c>
      <c r="D14" s="954">
        <v>6846613</v>
      </c>
    </row>
    <row r="15" spans="1:6" x14ac:dyDescent="0.2">
      <c r="A15" s="951" t="s">
        <v>199</v>
      </c>
      <c r="B15" s="952" t="s">
        <v>203</v>
      </c>
      <c r="C15" s="955">
        <v>3734700</v>
      </c>
      <c r="D15" s="954">
        <v>2099510</v>
      </c>
    </row>
    <row r="16" spans="1:6" x14ac:dyDescent="0.2">
      <c r="A16" s="951" t="s">
        <v>200</v>
      </c>
      <c r="B16" s="952" t="s">
        <v>1234</v>
      </c>
      <c r="C16" s="955">
        <v>34876400</v>
      </c>
      <c r="D16" s="954">
        <v>728550</v>
      </c>
    </row>
    <row r="17" spans="1:4" x14ac:dyDescent="0.2">
      <c r="A17" s="951" t="s">
        <v>204</v>
      </c>
      <c r="B17" s="952"/>
      <c r="C17" s="955"/>
      <c r="D17" s="954"/>
    </row>
    <row r="18" spans="1:4" x14ac:dyDescent="0.2">
      <c r="A18" s="951" t="s">
        <v>205</v>
      </c>
      <c r="B18" s="952"/>
      <c r="C18" s="956"/>
      <c r="D18" s="957"/>
    </row>
    <row r="19" spans="1:4" x14ac:dyDescent="0.2">
      <c r="A19" s="958">
        <v>7</v>
      </c>
      <c r="B19" s="959" t="s">
        <v>113</v>
      </c>
      <c r="C19" s="960">
        <f>SUM(C13:C18)</f>
        <v>47131025</v>
      </c>
      <c r="D19" s="960">
        <f>SUM(D13:D18)</f>
        <v>9768883</v>
      </c>
    </row>
  </sheetData>
  <mergeCells count="1"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I3" sqref="I3"/>
    </sheetView>
  </sheetViews>
  <sheetFormatPr defaultRowHeight="12.75" x14ac:dyDescent="0.2"/>
  <cols>
    <col min="1" max="1" width="7" style="24" customWidth="1"/>
    <col min="2" max="2" width="34" style="24" customWidth="1"/>
    <col min="3" max="3" width="9.85546875" style="24" customWidth="1"/>
    <col min="4" max="4" width="9.7109375" style="24" customWidth="1"/>
    <col min="5" max="6" width="16" style="24" customWidth="1"/>
    <col min="7" max="7" width="14.42578125" style="24" customWidth="1"/>
    <col min="8" max="8" width="15.140625" style="24" customWidth="1"/>
    <col min="9" max="9" width="11.28515625" style="24" customWidth="1"/>
    <col min="10" max="10" width="12.140625" style="24" customWidth="1"/>
    <col min="11" max="12" width="10.28515625" style="24" customWidth="1"/>
    <col min="13" max="13" width="15.85546875" style="24" customWidth="1"/>
    <col min="14" max="14" width="15.140625" style="24" customWidth="1"/>
    <col min="15" max="16384" width="9.140625" style="24"/>
  </cols>
  <sheetData>
    <row r="1" spans="1:13" x14ac:dyDescent="0.2">
      <c r="B1" s="37"/>
    </row>
    <row r="2" spans="1:13" x14ac:dyDescent="0.2">
      <c r="C2" s="45" t="s">
        <v>385</v>
      </c>
      <c r="I2" s="62"/>
      <c r="J2" s="62"/>
      <c r="K2" s="62"/>
      <c r="L2" s="62"/>
      <c r="M2" s="62"/>
    </row>
    <row r="3" spans="1:13" ht="15.75" x14ac:dyDescent="0.25">
      <c r="C3" s="20" t="s">
        <v>0</v>
      </c>
      <c r="I3" s="733" t="s">
        <v>1442</v>
      </c>
      <c r="J3" s="22"/>
      <c r="K3" s="62"/>
      <c r="L3" s="62"/>
      <c r="M3" s="62"/>
    </row>
    <row r="4" spans="1:13" x14ac:dyDescent="0.2">
      <c r="I4" s="23" t="s">
        <v>186</v>
      </c>
      <c r="J4" s="23"/>
      <c r="K4" s="62"/>
      <c r="L4" s="62"/>
      <c r="M4" s="62"/>
    </row>
    <row r="5" spans="1:13" ht="15.75" x14ac:dyDescent="0.25">
      <c r="A5" s="1092" t="s">
        <v>206</v>
      </c>
      <c r="B5" s="1092"/>
      <c r="C5" s="1092"/>
      <c r="D5" s="1092"/>
      <c r="E5" s="1092"/>
      <c r="F5" s="1092"/>
      <c r="G5" s="1092"/>
      <c r="H5" s="1092"/>
      <c r="I5" s="1092"/>
      <c r="J5" s="1092"/>
      <c r="K5" s="1092"/>
      <c r="L5" s="1092"/>
      <c r="M5" s="1092"/>
    </row>
    <row r="6" spans="1:13" ht="15.75" x14ac:dyDescent="0.25">
      <c r="A6" s="1092" t="s">
        <v>207</v>
      </c>
      <c r="B6" s="1092"/>
      <c r="C6" s="1092"/>
      <c r="D6" s="1092"/>
      <c r="E6" s="1092"/>
      <c r="F6" s="1092"/>
      <c r="G6" s="1092"/>
      <c r="H6" s="1092"/>
      <c r="I6" s="1092"/>
      <c r="J6" s="1092"/>
      <c r="K6" s="1092"/>
      <c r="L6" s="1092"/>
      <c r="M6" s="1092"/>
    </row>
    <row r="7" spans="1:13" ht="15.75" x14ac:dyDescent="0.25">
      <c r="A7" s="908"/>
      <c r="B7" s="908"/>
      <c r="C7" s="908"/>
      <c r="D7" s="908"/>
      <c r="E7" s="908"/>
      <c r="F7" s="908"/>
      <c r="G7" s="908"/>
      <c r="H7" s="908"/>
      <c r="I7" s="908"/>
      <c r="J7" s="908"/>
      <c r="K7" s="908"/>
      <c r="L7" s="908"/>
      <c r="M7" s="908"/>
    </row>
    <row r="8" spans="1:13" s="63" customFormat="1" x14ac:dyDescent="0.2">
      <c r="A8" s="24" t="s">
        <v>141</v>
      </c>
      <c r="B8" s="24" t="s">
        <v>120</v>
      </c>
      <c r="C8" s="24" t="s">
        <v>106</v>
      </c>
      <c r="D8" s="24" t="s">
        <v>142</v>
      </c>
      <c r="E8" s="24"/>
      <c r="F8" s="24" t="s">
        <v>143</v>
      </c>
      <c r="G8" s="19" t="s">
        <v>109</v>
      </c>
      <c r="H8" s="23" t="s">
        <v>110</v>
      </c>
      <c r="I8" s="21" t="s">
        <v>111</v>
      </c>
      <c r="J8" s="21"/>
      <c r="K8" s="21" t="s">
        <v>136</v>
      </c>
      <c r="L8" s="21"/>
      <c r="M8" s="21" t="s">
        <v>137</v>
      </c>
    </row>
    <row r="9" spans="1:13" x14ac:dyDescent="0.2">
      <c r="A9" s="980" t="s">
        <v>191</v>
      </c>
      <c r="B9" s="981"/>
      <c r="C9" s="982" t="s">
        <v>208</v>
      </c>
      <c r="D9" s="981" t="s">
        <v>209</v>
      </c>
      <c r="E9" s="983"/>
      <c r="F9" s="983">
        <v>2021</v>
      </c>
      <c r="G9" s="1093"/>
      <c r="H9" s="1094"/>
      <c r="I9" s="1094"/>
      <c r="J9" s="1094"/>
      <c r="K9" s="1094"/>
      <c r="L9" s="1094"/>
      <c r="M9" s="1095"/>
    </row>
    <row r="10" spans="1:13" x14ac:dyDescent="0.2">
      <c r="A10" s="64"/>
      <c r="B10" s="65" t="s">
        <v>210</v>
      </c>
      <c r="C10" s="66" t="s">
        <v>211</v>
      </c>
      <c r="D10" s="65" t="s">
        <v>212</v>
      </c>
      <c r="E10" s="65" t="s">
        <v>319</v>
      </c>
      <c r="F10" s="65" t="s">
        <v>213</v>
      </c>
      <c r="G10" s="65" t="s">
        <v>295</v>
      </c>
      <c r="H10" s="66" t="s">
        <v>318</v>
      </c>
      <c r="I10" s="66" t="s">
        <v>386</v>
      </c>
      <c r="J10" s="67" t="s">
        <v>1235</v>
      </c>
      <c r="K10" s="67">
        <v>2025</v>
      </c>
      <c r="L10" s="67"/>
      <c r="M10" s="68" t="s">
        <v>38</v>
      </c>
    </row>
    <row r="11" spans="1:13" x14ac:dyDescent="0.2">
      <c r="A11" s="816"/>
      <c r="B11" s="817"/>
      <c r="C11" s="818" t="s">
        <v>212</v>
      </c>
      <c r="D11" s="817"/>
      <c r="E11" s="817"/>
      <c r="F11" s="817" t="s">
        <v>214</v>
      </c>
      <c r="G11" s="817"/>
      <c r="H11" s="819"/>
      <c r="I11" s="819"/>
      <c r="J11" s="820"/>
      <c r="K11" s="821"/>
      <c r="L11" s="821" t="s">
        <v>1236</v>
      </c>
      <c r="M11" s="822"/>
    </row>
    <row r="12" spans="1:13" ht="13.5" thickBot="1" x14ac:dyDescent="0.25">
      <c r="A12" s="984">
        <v>1</v>
      </c>
      <c r="B12" s="69">
        <v>2</v>
      </c>
      <c r="C12" s="984">
        <v>3</v>
      </c>
      <c r="D12" s="69">
        <v>4</v>
      </c>
      <c r="E12" s="984">
        <v>5</v>
      </c>
      <c r="F12" s="69">
        <v>6</v>
      </c>
      <c r="G12" s="984">
        <v>7</v>
      </c>
      <c r="H12" s="69">
        <v>8</v>
      </c>
      <c r="I12" s="984">
        <v>9</v>
      </c>
      <c r="J12" s="165"/>
      <c r="K12" s="69">
        <v>10</v>
      </c>
      <c r="L12" s="165"/>
      <c r="M12" s="984">
        <v>11</v>
      </c>
    </row>
    <row r="13" spans="1:13" ht="13.5" thickBot="1" x14ac:dyDescent="0.25">
      <c r="A13" s="159">
        <v>2</v>
      </c>
      <c r="B13" s="70" t="s">
        <v>215</v>
      </c>
      <c r="C13" s="71"/>
      <c r="D13" s="71"/>
      <c r="E13" s="985">
        <f>SUM(E14)</f>
        <v>65947389</v>
      </c>
      <c r="F13" s="985">
        <f t="shared" ref="F13:H13" si="0">SUM(F14)</f>
        <v>1732487</v>
      </c>
      <c r="G13" s="985">
        <f t="shared" si="0"/>
        <v>3418332</v>
      </c>
      <c r="H13" s="985">
        <f t="shared" si="0"/>
        <v>60796570</v>
      </c>
      <c r="I13" s="72"/>
      <c r="J13" s="73"/>
      <c r="K13" s="73"/>
      <c r="L13" s="171"/>
      <c r="M13" s="986">
        <f>SUM(M14)</f>
        <v>65947389</v>
      </c>
    </row>
    <row r="14" spans="1:13" x14ac:dyDescent="0.2">
      <c r="A14" s="823">
        <v>3</v>
      </c>
      <c r="B14" s="837" t="s">
        <v>341</v>
      </c>
      <c r="C14" s="824">
        <v>2019</v>
      </c>
      <c r="D14" s="824">
        <v>2022</v>
      </c>
      <c r="E14" s="987">
        <v>65947389</v>
      </c>
      <c r="F14" s="987">
        <v>1732487</v>
      </c>
      <c r="G14" s="988">
        <v>3418332</v>
      </c>
      <c r="H14" s="988">
        <v>60796570</v>
      </c>
      <c r="I14" s="988"/>
      <c r="J14" s="989"/>
      <c r="K14" s="989"/>
      <c r="L14" s="989"/>
      <c r="M14" s="990">
        <f>SUM(F14:L14)</f>
        <v>65947389</v>
      </c>
    </row>
    <row r="15" spans="1:13" x14ac:dyDescent="0.2">
      <c r="A15" s="159">
        <v>4</v>
      </c>
      <c r="B15" s="825"/>
      <c r="C15" s="826"/>
      <c r="D15" s="826"/>
      <c r="E15" s="826"/>
      <c r="F15" s="826"/>
      <c r="G15" s="827"/>
      <c r="H15" s="827"/>
      <c r="I15" s="827"/>
      <c r="J15" s="828"/>
      <c r="K15" s="828"/>
      <c r="L15" s="828"/>
      <c r="M15" s="825"/>
    </row>
    <row r="16" spans="1:13" x14ac:dyDescent="0.2">
      <c r="A16" s="823">
        <v>5</v>
      </c>
      <c r="B16" s="825"/>
      <c r="C16" s="826"/>
      <c r="D16" s="826"/>
      <c r="E16" s="826"/>
      <c r="F16" s="826"/>
      <c r="G16" s="827"/>
      <c r="H16" s="827"/>
      <c r="I16" s="827"/>
      <c r="J16" s="828"/>
      <c r="K16" s="828"/>
      <c r="L16" s="828"/>
      <c r="M16" s="825"/>
    </row>
    <row r="17" spans="1:14" ht="13.5" thickBot="1" x14ac:dyDescent="0.25">
      <c r="A17" s="159">
        <v>6</v>
      </c>
      <c r="B17" s="829"/>
      <c r="C17" s="830"/>
      <c r="D17" s="830"/>
      <c r="E17" s="830"/>
      <c r="F17" s="830"/>
      <c r="G17" s="831"/>
      <c r="H17" s="831"/>
      <c r="I17" s="831"/>
      <c r="J17" s="832"/>
      <c r="K17" s="832"/>
      <c r="L17" s="832"/>
      <c r="M17" s="829"/>
    </row>
    <row r="18" spans="1:14" ht="13.5" thickBot="1" x14ac:dyDescent="0.25">
      <c r="A18" s="823">
        <v>7</v>
      </c>
      <c r="B18" s="70" t="s">
        <v>216</v>
      </c>
      <c r="C18" s="71"/>
      <c r="D18" s="71"/>
      <c r="E18" s="991">
        <f>SUM(E19:E26)</f>
        <v>1975148311</v>
      </c>
      <c r="F18" s="991">
        <f t="shared" ref="F18:H18" si="1">SUM(F19:F26)</f>
        <v>1236874196</v>
      </c>
      <c r="G18" s="991">
        <f t="shared" si="1"/>
        <v>104937666</v>
      </c>
      <c r="H18" s="991">
        <f t="shared" si="1"/>
        <v>633336429</v>
      </c>
      <c r="I18" s="72"/>
      <c r="J18" s="73"/>
      <c r="K18" s="73"/>
      <c r="L18" s="171"/>
      <c r="M18" s="992">
        <f>SUM(M19:M27)</f>
        <v>1975148291</v>
      </c>
    </row>
    <row r="19" spans="1:14" ht="25.5" x14ac:dyDescent="0.2">
      <c r="A19" s="159">
        <v>8</v>
      </c>
      <c r="B19" s="833" t="s">
        <v>296</v>
      </c>
      <c r="C19" s="160">
        <v>2018</v>
      </c>
      <c r="D19" s="160">
        <v>2021</v>
      </c>
      <c r="E19" s="993">
        <v>308815216</v>
      </c>
      <c r="F19" s="993">
        <v>307321342</v>
      </c>
      <c r="G19" s="994">
        <v>1493874</v>
      </c>
      <c r="H19" s="994"/>
      <c r="I19" s="994"/>
      <c r="J19" s="994"/>
      <c r="K19" s="994"/>
      <c r="L19" s="994"/>
      <c r="M19" s="995">
        <f>SUM(F19:L19)</f>
        <v>308815216</v>
      </c>
    </row>
    <row r="20" spans="1:14" ht="25.5" x14ac:dyDescent="0.2">
      <c r="A20" s="823">
        <v>9</v>
      </c>
      <c r="B20" s="833" t="s">
        <v>300</v>
      </c>
      <c r="C20" s="826">
        <v>2018</v>
      </c>
      <c r="D20" s="826">
        <v>2021</v>
      </c>
      <c r="E20" s="996">
        <v>995115440</v>
      </c>
      <c r="F20" s="996">
        <v>922195129</v>
      </c>
      <c r="G20" s="997">
        <v>72920311</v>
      </c>
      <c r="H20" s="998">
        <v>0</v>
      </c>
      <c r="I20" s="999"/>
      <c r="J20" s="999"/>
      <c r="K20" s="999"/>
      <c r="L20" s="999"/>
      <c r="M20" s="1000">
        <f t="shared" ref="M20:M30" si="2">SUM(F20:L20)</f>
        <v>995115440</v>
      </c>
    </row>
    <row r="21" spans="1:14" ht="24" x14ac:dyDescent="0.2">
      <c r="A21" s="159">
        <v>10</v>
      </c>
      <c r="B21" s="836" t="s">
        <v>306</v>
      </c>
      <c r="C21" s="826">
        <v>2018</v>
      </c>
      <c r="D21" s="826">
        <v>2021</v>
      </c>
      <c r="E21" s="996">
        <v>17222826</v>
      </c>
      <c r="F21" s="996">
        <v>1887200</v>
      </c>
      <c r="G21" s="998">
        <v>7512406</v>
      </c>
      <c r="H21" s="998">
        <v>7823200</v>
      </c>
      <c r="I21" s="999"/>
      <c r="J21" s="999"/>
      <c r="K21" s="999"/>
      <c r="L21" s="999"/>
      <c r="M21" s="1000">
        <f t="shared" si="2"/>
        <v>17222806</v>
      </c>
    </row>
    <row r="22" spans="1:14" x14ac:dyDescent="0.2">
      <c r="A22" s="823">
        <v>11</v>
      </c>
      <c r="B22" s="1001" t="s">
        <v>342</v>
      </c>
      <c r="C22" s="826">
        <v>2018</v>
      </c>
      <c r="D22" s="826">
        <v>2021</v>
      </c>
      <c r="E22" s="996">
        <v>78528030</v>
      </c>
      <c r="F22" s="996">
        <v>4826000</v>
      </c>
      <c r="G22" s="997"/>
      <c r="H22" s="998">
        <v>73702030</v>
      </c>
      <c r="I22" s="999"/>
      <c r="J22" s="999"/>
      <c r="K22" s="1002"/>
      <c r="L22" s="1002"/>
      <c r="M22" s="1000">
        <f t="shared" si="2"/>
        <v>78528030</v>
      </c>
    </row>
    <row r="23" spans="1:14" x14ac:dyDescent="0.2">
      <c r="A23" s="159">
        <v>12</v>
      </c>
      <c r="B23" s="837" t="s">
        <v>341</v>
      </c>
      <c r="C23" s="830">
        <v>2019</v>
      </c>
      <c r="D23" s="830">
        <v>2022</v>
      </c>
      <c r="E23" s="1003">
        <v>235791053</v>
      </c>
      <c r="F23" s="1004">
        <v>644525</v>
      </c>
      <c r="G23" s="1005">
        <v>14686000</v>
      </c>
      <c r="H23" s="1005">
        <v>220460528</v>
      </c>
      <c r="I23" s="840"/>
      <c r="J23" s="841"/>
      <c r="K23" s="842"/>
      <c r="L23" s="843"/>
      <c r="M23" s="1000">
        <f t="shared" si="2"/>
        <v>235791053</v>
      </c>
    </row>
    <row r="24" spans="1:14" x14ac:dyDescent="0.2">
      <c r="A24" s="823">
        <v>13</v>
      </c>
      <c r="B24" s="837" t="s">
        <v>1413</v>
      </c>
      <c r="C24" s="830">
        <v>2021</v>
      </c>
      <c r="D24" s="830">
        <v>2022</v>
      </c>
      <c r="E24" s="1003">
        <v>215000000</v>
      </c>
      <c r="F24" s="1004"/>
      <c r="G24" s="1005">
        <v>955392</v>
      </c>
      <c r="H24" s="840">
        <v>214044608</v>
      </c>
      <c r="I24" s="840"/>
      <c r="J24" s="841"/>
      <c r="K24" s="842"/>
      <c r="L24" s="843"/>
      <c r="M24" s="1000">
        <f t="shared" si="2"/>
        <v>215000000</v>
      </c>
    </row>
    <row r="25" spans="1:14" x14ac:dyDescent="0.2">
      <c r="A25" s="1006">
        <v>14</v>
      </c>
      <c r="B25" s="837" t="s">
        <v>1414</v>
      </c>
      <c r="C25" s="830">
        <v>2021</v>
      </c>
      <c r="D25" s="830">
        <v>2022</v>
      </c>
      <c r="E25" s="1003">
        <v>30621432</v>
      </c>
      <c r="F25" s="1004"/>
      <c r="G25" s="1005">
        <v>7369683</v>
      </c>
      <c r="H25" s="840">
        <v>23251749</v>
      </c>
      <c r="I25" s="840"/>
      <c r="J25" s="841"/>
      <c r="K25" s="842"/>
      <c r="L25" s="843"/>
      <c r="M25" s="1000">
        <f t="shared" si="2"/>
        <v>30621432</v>
      </c>
    </row>
    <row r="26" spans="1:14" x14ac:dyDescent="0.2">
      <c r="A26" s="1006">
        <v>15</v>
      </c>
      <c r="B26" s="837" t="s">
        <v>1415</v>
      </c>
      <c r="C26" s="830">
        <v>2021</v>
      </c>
      <c r="D26" s="830">
        <v>2022</v>
      </c>
      <c r="E26" s="1003">
        <v>94054314</v>
      </c>
      <c r="F26" s="1004"/>
      <c r="G26" s="1005"/>
      <c r="H26" s="840">
        <v>94054314</v>
      </c>
      <c r="I26" s="840"/>
      <c r="J26" s="841"/>
      <c r="K26" s="842"/>
      <c r="L26" s="843"/>
      <c r="M26" s="1000">
        <f t="shared" si="2"/>
        <v>94054314</v>
      </c>
    </row>
    <row r="27" spans="1:14" x14ac:dyDescent="0.2">
      <c r="A27" s="1006">
        <v>16</v>
      </c>
      <c r="B27" s="837"/>
      <c r="C27" s="830"/>
      <c r="D27" s="830"/>
      <c r="E27" s="838"/>
      <c r="F27" s="830"/>
      <c r="G27" s="839"/>
      <c r="H27" s="840"/>
      <c r="I27" s="840"/>
      <c r="J27" s="841"/>
      <c r="K27" s="842"/>
      <c r="L27" s="843"/>
      <c r="M27" s="835">
        <f t="shared" si="2"/>
        <v>0</v>
      </c>
    </row>
    <row r="28" spans="1:14" x14ac:dyDescent="0.2">
      <c r="A28" s="1006">
        <v>17</v>
      </c>
      <c r="B28" s="837"/>
      <c r="C28" s="830"/>
      <c r="D28" s="830"/>
      <c r="E28" s="838"/>
      <c r="F28" s="830"/>
      <c r="G28" s="839"/>
      <c r="H28" s="840"/>
      <c r="I28" s="840"/>
      <c r="J28" s="841"/>
      <c r="K28" s="842"/>
      <c r="L28" s="843"/>
      <c r="M28" s="835">
        <f t="shared" si="2"/>
        <v>0</v>
      </c>
    </row>
    <row r="29" spans="1:14" ht="11.25" customHeight="1" x14ac:dyDescent="0.2">
      <c r="A29" s="159">
        <v>18</v>
      </c>
      <c r="B29" s="837"/>
      <c r="C29" s="830"/>
      <c r="D29" s="830"/>
      <c r="E29" s="838"/>
      <c r="F29" s="830"/>
      <c r="G29" s="839"/>
      <c r="H29" s="840"/>
      <c r="I29" s="840"/>
      <c r="J29" s="841"/>
      <c r="K29" s="842"/>
      <c r="L29" s="843"/>
      <c r="M29" s="835">
        <f t="shared" si="2"/>
        <v>0</v>
      </c>
    </row>
    <row r="30" spans="1:14" ht="13.5" thickBot="1" x14ac:dyDescent="0.25">
      <c r="A30" s="823">
        <v>19</v>
      </c>
      <c r="B30" s="831"/>
      <c r="C30" s="830"/>
      <c r="D30" s="830"/>
      <c r="E30" s="830"/>
      <c r="F30" s="830"/>
      <c r="G30" s="844"/>
      <c r="H30" s="844"/>
      <c r="I30" s="844"/>
      <c r="J30" s="842"/>
      <c r="K30" s="842"/>
      <c r="L30" s="184"/>
      <c r="M30" s="172">
        <f t="shared" si="2"/>
        <v>0</v>
      </c>
    </row>
    <row r="31" spans="1:14" ht="13.5" thickBot="1" x14ac:dyDescent="0.25">
      <c r="A31" s="159"/>
      <c r="B31" s="74" t="s">
        <v>1416</v>
      </c>
      <c r="C31" s="75"/>
      <c r="D31" s="75"/>
      <c r="E31" s="76">
        <f>E13+E18</f>
        <v>2041095700</v>
      </c>
      <c r="F31" s="76">
        <f t="shared" ref="F31:M31" si="3">F13+F18</f>
        <v>1238606683</v>
      </c>
      <c r="G31" s="76">
        <f t="shared" si="3"/>
        <v>108355998</v>
      </c>
      <c r="H31" s="76">
        <f t="shared" si="3"/>
        <v>694132999</v>
      </c>
      <c r="I31" s="76">
        <f t="shared" si="3"/>
        <v>0</v>
      </c>
      <c r="J31" s="76">
        <f t="shared" si="3"/>
        <v>0</v>
      </c>
      <c r="K31" s="76">
        <f t="shared" si="3"/>
        <v>0</v>
      </c>
      <c r="L31" s="76">
        <f t="shared" si="3"/>
        <v>0</v>
      </c>
      <c r="M31" s="76">
        <f t="shared" si="3"/>
        <v>2041095680</v>
      </c>
      <c r="N31" s="77"/>
    </row>
    <row r="34" spans="1:12" x14ac:dyDescent="0.2">
      <c r="B34" s="77"/>
      <c r="H34" s="77"/>
      <c r="I34" s="77"/>
      <c r="J34" s="77"/>
      <c r="K34" s="77"/>
      <c r="L34" s="77"/>
    </row>
    <row r="35" spans="1:12" x14ac:dyDescent="0.2">
      <c r="B35" s="77"/>
      <c r="G35" s="182"/>
      <c r="H35" s="183"/>
      <c r="I35" s="183"/>
      <c r="J35" s="77"/>
      <c r="K35" s="77"/>
      <c r="L35" s="77"/>
    </row>
    <row r="36" spans="1:12" x14ac:dyDescent="0.2">
      <c r="A36" s="62"/>
      <c r="B36" s="78"/>
      <c r="H36" s="77"/>
      <c r="I36" s="77"/>
      <c r="J36" s="77"/>
      <c r="K36" s="77"/>
      <c r="L36" s="77"/>
    </row>
    <row r="39" spans="1:12" x14ac:dyDescent="0.2">
      <c r="B39" s="77"/>
      <c r="I39" s="77"/>
      <c r="J39" s="77"/>
      <c r="K39" s="77"/>
      <c r="L39" s="77"/>
    </row>
    <row r="40" spans="1:12" x14ac:dyDescent="0.2">
      <c r="B40" s="77"/>
      <c r="I40" s="77"/>
      <c r="J40" s="77"/>
      <c r="K40" s="77"/>
      <c r="L40" s="77"/>
    </row>
    <row r="41" spans="1:12" x14ac:dyDescent="0.2">
      <c r="B41" s="77"/>
      <c r="I41" s="77"/>
      <c r="J41" s="77"/>
      <c r="K41" s="77"/>
      <c r="L41" s="77"/>
    </row>
    <row r="44" spans="1:12" x14ac:dyDescent="0.2">
      <c r="B44" s="77"/>
    </row>
    <row r="45" spans="1:12" x14ac:dyDescent="0.2">
      <c r="B45" s="77"/>
    </row>
    <row r="46" spans="1:12" x14ac:dyDescent="0.2">
      <c r="B46" s="77"/>
    </row>
  </sheetData>
  <mergeCells count="3">
    <mergeCell ref="A5:M5"/>
    <mergeCell ref="A6:M6"/>
    <mergeCell ref="G9:M9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8" fitToHeight="0" orientation="landscape" horizontalDpi="4294967295" verticalDpi="4294967295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2" sqref="F2"/>
    </sheetView>
  </sheetViews>
  <sheetFormatPr defaultRowHeight="12.75" x14ac:dyDescent="0.2"/>
  <cols>
    <col min="1" max="1" width="9.140625" style="24"/>
    <col min="2" max="2" width="45.28515625" style="24" customWidth="1"/>
    <col min="3" max="3" width="16.5703125" style="24" customWidth="1"/>
    <col min="4" max="4" width="13.7109375" style="24" customWidth="1"/>
    <col min="5" max="5" width="16.28515625" style="24" customWidth="1"/>
    <col min="6" max="6" width="15.85546875" style="24" customWidth="1"/>
    <col min="7" max="7" width="14" style="24" customWidth="1"/>
    <col min="8" max="8" width="13.7109375" style="24" bestFit="1" customWidth="1"/>
    <col min="9" max="9" width="14.7109375" style="24" bestFit="1" customWidth="1"/>
    <col min="10" max="10" width="17.42578125" style="24" customWidth="1"/>
    <col min="11" max="16384" width="9.140625" style="24"/>
  </cols>
  <sheetData>
    <row r="1" spans="1:10" x14ac:dyDescent="0.2">
      <c r="B1" s="37" t="s">
        <v>189</v>
      </c>
      <c r="F1" s="79"/>
    </row>
    <row r="2" spans="1:10" x14ac:dyDescent="0.2">
      <c r="A2" s="37"/>
      <c r="B2" s="45" t="s">
        <v>385</v>
      </c>
      <c r="D2" s="37"/>
      <c r="F2" s="733" t="s">
        <v>1443</v>
      </c>
    </row>
    <row r="3" spans="1:10" x14ac:dyDescent="0.2">
      <c r="A3" s="37"/>
      <c r="B3" s="37"/>
      <c r="D3" s="37"/>
      <c r="F3" s="23" t="s">
        <v>118</v>
      </c>
    </row>
    <row r="4" spans="1:10" ht="36" customHeight="1" x14ac:dyDescent="0.25">
      <c r="A4" s="1096" t="s">
        <v>218</v>
      </c>
      <c r="B4" s="1096"/>
      <c r="C4" s="1096"/>
      <c r="D4" s="1096"/>
    </row>
    <row r="6" spans="1:10" x14ac:dyDescent="0.2">
      <c r="A6" s="24" t="s">
        <v>141</v>
      </c>
      <c r="B6" s="24" t="s">
        <v>120</v>
      </c>
      <c r="C6" s="24" t="s">
        <v>106</v>
      </c>
      <c r="D6" s="24" t="s">
        <v>107</v>
      </c>
      <c r="E6" s="19" t="s">
        <v>143</v>
      </c>
      <c r="F6" s="24" t="s">
        <v>217</v>
      </c>
    </row>
    <row r="7" spans="1:10" ht="24" x14ac:dyDescent="0.2">
      <c r="A7" s="80" t="s">
        <v>219</v>
      </c>
      <c r="B7" s="360" t="s">
        <v>220</v>
      </c>
      <c r="C7" s="850" t="s">
        <v>221</v>
      </c>
      <c r="D7" s="851" t="s">
        <v>222</v>
      </c>
      <c r="E7" s="852" t="s">
        <v>223</v>
      </c>
      <c r="F7" s="853" t="s">
        <v>297</v>
      </c>
      <c r="G7" s="854" t="s">
        <v>298</v>
      </c>
      <c r="H7" s="855" t="s">
        <v>138</v>
      </c>
      <c r="I7" s="855" t="s">
        <v>187</v>
      </c>
      <c r="J7" s="855" t="s">
        <v>299</v>
      </c>
    </row>
    <row r="8" spans="1:10" x14ac:dyDescent="0.2">
      <c r="A8" s="845">
        <v>1</v>
      </c>
      <c r="B8" s="833" t="s">
        <v>296</v>
      </c>
      <c r="C8" s="847">
        <v>299439242</v>
      </c>
      <c r="D8" s="847">
        <v>9375974</v>
      </c>
      <c r="E8" s="856">
        <f>C8+D8</f>
        <v>308815216</v>
      </c>
      <c r="F8" s="856">
        <f t="shared" ref="F8:F15" si="0">SUM(G8:J8)</f>
        <v>308815216</v>
      </c>
      <c r="G8" s="857">
        <v>2518502</v>
      </c>
      <c r="H8" s="857">
        <v>404845</v>
      </c>
      <c r="I8" s="857">
        <v>76332188</v>
      </c>
      <c r="J8" s="857">
        <v>229559681</v>
      </c>
    </row>
    <row r="9" spans="1:10" x14ac:dyDescent="0.2">
      <c r="A9" s="845">
        <v>2</v>
      </c>
      <c r="B9" s="846" t="s">
        <v>300</v>
      </c>
      <c r="C9" s="847">
        <v>993981370</v>
      </c>
      <c r="D9" s="847"/>
      <c r="E9" s="856">
        <f t="shared" ref="E9:E14" si="1">C9+D9</f>
        <v>993981370</v>
      </c>
      <c r="F9" s="856">
        <f t="shared" si="0"/>
        <v>993981370</v>
      </c>
      <c r="G9" s="857"/>
      <c r="H9" s="857"/>
      <c r="I9" s="857">
        <v>214984215</v>
      </c>
      <c r="J9" s="857">
        <v>778997155</v>
      </c>
    </row>
    <row r="10" spans="1:10" ht="24" x14ac:dyDescent="0.2">
      <c r="A10" s="845">
        <v>4</v>
      </c>
      <c r="B10" s="836" t="s">
        <v>306</v>
      </c>
      <c r="C10" s="847">
        <v>11728878</v>
      </c>
      <c r="D10" s="847">
        <v>5493948</v>
      </c>
      <c r="E10" s="856">
        <f t="shared" si="1"/>
        <v>17222826</v>
      </c>
      <c r="F10" s="856">
        <f t="shared" si="0"/>
        <v>17222826</v>
      </c>
      <c r="G10" s="857"/>
      <c r="H10" s="857"/>
      <c r="I10" s="857"/>
      <c r="J10" s="834">
        <v>17222826</v>
      </c>
    </row>
    <row r="11" spans="1:10" x14ac:dyDescent="0.2">
      <c r="A11" s="845">
        <v>5</v>
      </c>
      <c r="B11" s="837" t="s">
        <v>341</v>
      </c>
      <c r="C11" s="847">
        <v>301738442</v>
      </c>
      <c r="D11" s="847"/>
      <c r="E11" s="856">
        <f t="shared" si="1"/>
        <v>301738442</v>
      </c>
      <c r="F11" s="856">
        <f t="shared" si="0"/>
        <v>301738442</v>
      </c>
      <c r="G11" s="857">
        <v>5252100</v>
      </c>
      <c r="H11" s="857">
        <v>997900</v>
      </c>
      <c r="I11" s="857">
        <v>59697389</v>
      </c>
      <c r="J11" s="834">
        <v>235791053</v>
      </c>
    </row>
    <row r="12" spans="1:10" x14ac:dyDescent="0.2">
      <c r="A12" s="845">
        <v>6</v>
      </c>
      <c r="B12" s="837"/>
      <c r="C12" s="858"/>
      <c r="D12" s="847"/>
      <c r="E12" s="856"/>
      <c r="F12" s="856"/>
      <c r="G12" s="857"/>
      <c r="H12" s="857"/>
      <c r="I12" s="857"/>
      <c r="J12" s="834"/>
    </row>
    <row r="13" spans="1:10" x14ac:dyDescent="0.2">
      <c r="A13" s="845">
        <v>7</v>
      </c>
      <c r="B13" s="837"/>
      <c r="C13" s="847"/>
      <c r="D13" s="847"/>
      <c r="E13" s="856">
        <f t="shared" si="1"/>
        <v>0</v>
      </c>
      <c r="F13" s="856">
        <f t="shared" si="0"/>
        <v>0</v>
      </c>
      <c r="G13" s="857"/>
      <c r="H13" s="857"/>
      <c r="I13" s="857"/>
      <c r="J13" s="834"/>
    </row>
    <row r="14" spans="1:10" x14ac:dyDescent="0.2">
      <c r="A14" s="845">
        <v>8</v>
      </c>
      <c r="B14" s="836"/>
      <c r="C14" s="847"/>
      <c r="D14" s="847"/>
      <c r="E14" s="856">
        <f t="shared" si="1"/>
        <v>0</v>
      </c>
      <c r="F14" s="856">
        <f t="shared" si="0"/>
        <v>0</v>
      </c>
      <c r="G14" s="857"/>
      <c r="H14" s="857"/>
      <c r="I14" s="857"/>
      <c r="J14" s="834"/>
    </row>
    <row r="15" spans="1:10" x14ac:dyDescent="0.2">
      <c r="A15" s="845">
        <v>9</v>
      </c>
      <c r="B15" s="848" t="s">
        <v>113</v>
      </c>
      <c r="C15" s="849">
        <f>SUM(C8:C14)</f>
        <v>1606887932</v>
      </c>
      <c r="D15" s="849">
        <f>SUM(D8:D14)</f>
        <v>14869922</v>
      </c>
      <c r="E15" s="859">
        <f>SUM(E8:E14)</f>
        <v>1621757854</v>
      </c>
      <c r="F15" s="856">
        <f t="shared" si="0"/>
        <v>1621757854</v>
      </c>
      <c r="G15" s="860">
        <f>SUM(G8:G14)</f>
        <v>7770602</v>
      </c>
      <c r="H15" s="860">
        <f>SUM(H8:H14)</f>
        <v>1402745</v>
      </c>
      <c r="I15" s="860">
        <f>SUM(I8:I14)</f>
        <v>351013792</v>
      </c>
      <c r="J15" s="860">
        <f>SUM(J8:J14)</f>
        <v>1261570715</v>
      </c>
    </row>
    <row r="18" spans="6:7" x14ac:dyDescent="0.2">
      <c r="F18" s="182"/>
      <c r="G18" s="182"/>
    </row>
  </sheetData>
  <mergeCells count="1">
    <mergeCell ref="A4:D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pane ySplit="6" topLeftCell="A10" activePane="bottomLeft" state="frozen"/>
      <selection activeCell="C2" sqref="C2"/>
      <selection pane="bottomLeft" activeCell="F2" sqref="F2"/>
    </sheetView>
  </sheetViews>
  <sheetFormatPr defaultRowHeight="12.75" x14ac:dyDescent="0.2"/>
  <cols>
    <col min="1" max="1" width="5.7109375" style="733" customWidth="1"/>
    <col min="2" max="2" width="50" style="733" customWidth="1"/>
    <col min="3" max="3" width="14.7109375" style="733" customWidth="1"/>
    <col min="4" max="8" width="12.7109375" style="733" customWidth="1"/>
    <col min="9" max="9" width="6.140625" style="733" customWidth="1"/>
    <col min="10" max="254" width="9.140625" style="733"/>
    <col min="255" max="255" width="5.7109375" style="733" customWidth="1"/>
    <col min="256" max="256" width="50" style="733" customWidth="1"/>
    <col min="257" max="257" width="28.85546875" style="733" customWidth="1"/>
    <col min="258" max="510" width="9.140625" style="733"/>
    <col min="511" max="511" width="5.7109375" style="733" customWidth="1"/>
    <col min="512" max="512" width="50" style="733" customWidth="1"/>
    <col min="513" max="513" width="28.85546875" style="733" customWidth="1"/>
    <col min="514" max="766" width="9.140625" style="733"/>
    <col min="767" max="767" width="5.7109375" style="733" customWidth="1"/>
    <col min="768" max="768" width="50" style="733" customWidth="1"/>
    <col min="769" max="769" width="28.85546875" style="733" customWidth="1"/>
    <col min="770" max="1022" width="9.140625" style="733"/>
    <col min="1023" max="1023" width="5.7109375" style="733" customWidth="1"/>
    <col min="1024" max="1024" width="50" style="733" customWidth="1"/>
    <col min="1025" max="1025" width="28.85546875" style="733" customWidth="1"/>
    <col min="1026" max="1278" width="9.140625" style="733"/>
    <col min="1279" max="1279" width="5.7109375" style="733" customWidth="1"/>
    <col min="1280" max="1280" width="50" style="733" customWidth="1"/>
    <col min="1281" max="1281" width="28.85546875" style="733" customWidth="1"/>
    <col min="1282" max="1534" width="9.140625" style="733"/>
    <col min="1535" max="1535" width="5.7109375" style="733" customWidth="1"/>
    <col min="1536" max="1536" width="50" style="733" customWidth="1"/>
    <col min="1537" max="1537" width="28.85546875" style="733" customWidth="1"/>
    <col min="1538" max="1790" width="9.140625" style="733"/>
    <col min="1791" max="1791" width="5.7109375" style="733" customWidth="1"/>
    <col min="1792" max="1792" width="50" style="733" customWidth="1"/>
    <col min="1793" max="1793" width="28.85546875" style="733" customWidth="1"/>
    <col min="1794" max="2046" width="9.140625" style="733"/>
    <col min="2047" max="2047" width="5.7109375" style="733" customWidth="1"/>
    <col min="2048" max="2048" width="50" style="733" customWidth="1"/>
    <col min="2049" max="2049" width="28.85546875" style="733" customWidth="1"/>
    <col min="2050" max="2302" width="9.140625" style="733"/>
    <col min="2303" max="2303" width="5.7109375" style="733" customWidth="1"/>
    <col min="2304" max="2304" width="50" style="733" customWidth="1"/>
    <col min="2305" max="2305" width="28.85546875" style="733" customWidth="1"/>
    <col min="2306" max="2558" width="9.140625" style="733"/>
    <col min="2559" max="2559" width="5.7109375" style="733" customWidth="1"/>
    <col min="2560" max="2560" width="50" style="733" customWidth="1"/>
    <col min="2561" max="2561" width="28.85546875" style="733" customWidth="1"/>
    <col min="2562" max="2814" width="9.140625" style="733"/>
    <col min="2815" max="2815" width="5.7109375" style="733" customWidth="1"/>
    <col min="2816" max="2816" width="50" style="733" customWidth="1"/>
    <col min="2817" max="2817" width="28.85546875" style="733" customWidth="1"/>
    <col min="2818" max="3070" width="9.140625" style="733"/>
    <col min="3071" max="3071" width="5.7109375" style="733" customWidth="1"/>
    <col min="3072" max="3072" width="50" style="733" customWidth="1"/>
    <col min="3073" max="3073" width="28.85546875" style="733" customWidth="1"/>
    <col min="3074" max="3326" width="9.140625" style="733"/>
    <col min="3327" max="3327" width="5.7109375" style="733" customWidth="1"/>
    <col min="3328" max="3328" width="50" style="733" customWidth="1"/>
    <col min="3329" max="3329" width="28.85546875" style="733" customWidth="1"/>
    <col min="3330" max="3582" width="9.140625" style="733"/>
    <col min="3583" max="3583" width="5.7109375" style="733" customWidth="1"/>
    <col min="3584" max="3584" width="50" style="733" customWidth="1"/>
    <col min="3585" max="3585" width="28.85546875" style="733" customWidth="1"/>
    <col min="3586" max="3838" width="9.140625" style="733"/>
    <col min="3839" max="3839" width="5.7109375" style="733" customWidth="1"/>
    <col min="3840" max="3840" width="50" style="733" customWidth="1"/>
    <col min="3841" max="3841" width="28.85546875" style="733" customWidth="1"/>
    <col min="3842" max="4094" width="9.140625" style="733"/>
    <col min="4095" max="4095" width="5.7109375" style="733" customWidth="1"/>
    <col min="4096" max="4096" width="50" style="733" customWidth="1"/>
    <col min="4097" max="4097" width="28.85546875" style="733" customWidth="1"/>
    <col min="4098" max="4350" width="9.140625" style="733"/>
    <col min="4351" max="4351" width="5.7109375" style="733" customWidth="1"/>
    <col min="4352" max="4352" width="50" style="733" customWidth="1"/>
    <col min="4353" max="4353" width="28.85546875" style="733" customWidth="1"/>
    <col min="4354" max="4606" width="9.140625" style="733"/>
    <col min="4607" max="4607" width="5.7109375" style="733" customWidth="1"/>
    <col min="4608" max="4608" width="50" style="733" customWidth="1"/>
    <col min="4609" max="4609" width="28.85546875" style="733" customWidth="1"/>
    <col min="4610" max="4862" width="9.140625" style="733"/>
    <col min="4863" max="4863" width="5.7109375" style="733" customWidth="1"/>
    <col min="4864" max="4864" width="50" style="733" customWidth="1"/>
    <col min="4865" max="4865" width="28.85546875" style="733" customWidth="1"/>
    <col min="4866" max="5118" width="9.140625" style="733"/>
    <col min="5119" max="5119" width="5.7109375" style="733" customWidth="1"/>
    <col min="5120" max="5120" width="50" style="733" customWidth="1"/>
    <col min="5121" max="5121" width="28.85546875" style="733" customWidth="1"/>
    <col min="5122" max="5374" width="9.140625" style="733"/>
    <col min="5375" max="5375" width="5.7109375" style="733" customWidth="1"/>
    <col min="5376" max="5376" width="50" style="733" customWidth="1"/>
    <col min="5377" max="5377" width="28.85546875" style="733" customWidth="1"/>
    <col min="5378" max="5630" width="9.140625" style="733"/>
    <col min="5631" max="5631" width="5.7109375" style="733" customWidth="1"/>
    <col min="5632" max="5632" width="50" style="733" customWidth="1"/>
    <col min="5633" max="5633" width="28.85546875" style="733" customWidth="1"/>
    <col min="5634" max="5886" width="9.140625" style="733"/>
    <col min="5887" max="5887" width="5.7109375" style="733" customWidth="1"/>
    <col min="5888" max="5888" width="50" style="733" customWidth="1"/>
    <col min="5889" max="5889" width="28.85546875" style="733" customWidth="1"/>
    <col min="5890" max="6142" width="9.140625" style="733"/>
    <col min="6143" max="6143" width="5.7109375" style="733" customWidth="1"/>
    <col min="6144" max="6144" width="50" style="733" customWidth="1"/>
    <col min="6145" max="6145" width="28.85546875" style="733" customWidth="1"/>
    <col min="6146" max="6398" width="9.140625" style="733"/>
    <col min="6399" max="6399" width="5.7109375" style="733" customWidth="1"/>
    <col min="6400" max="6400" width="50" style="733" customWidth="1"/>
    <col min="6401" max="6401" width="28.85546875" style="733" customWidth="1"/>
    <col min="6402" max="6654" width="9.140625" style="733"/>
    <col min="6655" max="6655" width="5.7109375" style="733" customWidth="1"/>
    <col min="6656" max="6656" width="50" style="733" customWidth="1"/>
    <col min="6657" max="6657" width="28.85546875" style="733" customWidth="1"/>
    <col min="6658" max="6910" width="9.140625" style="733"/>
    <col min="6911" max="6911" width="5.7109375" style="733" customWidth="1"/>
    <col min="6912" max="6912" width="50" style="733" customWidth="1"/>
    <col min="6913" max="6913" width="28.85546875" style="733" customWidth="1"/>
    <col min="6914" max="7166" width="9.140625" style="733"/>
    <col min="7167" max="7167" width="5.7109375" style="733" customWidth="1"/>
    <col min="7168" max="7168" width="50" style="733" customWidth="1"/>
    <col min="7169" max="7169" width="28.85546875" style="733" customWidth="1"/>
    <col min="7170" max="7422" width="9.140625" style="733"/>
    <col min="7423" max="7423" width="5.7109375" style="733" customWidth="1"/>
    <col min="7424" max="7424" width="50" style="733" customWidth="1"/>
    <col min="7425" max="7425" width="28.85546875" style="733" customWidth="1"/>
    <col min="7426" max="7678" width="9.140625" style="733"/>
    <col min="7679" max="7679" width="5.7109375" style="733" customWidth="1"/>
    <col min="7680" max="7680" width="50" style="733" customWidth="1"/>
    <col min="7681" max="7681" width="28.85546875" style="733" customWidth="1"/>
    <col min="7682" max="7934" width="9.140625" style="733"/>
    <col min="7935" max="7935" width="5.7109375" style="733" customWidth="1"/>
    <col min="7936" max="7936" width="50" style="733" customWidth="1"/>
    <col min="7937" max="7937" width="28.85546875" style="733" customWidth="1"/>
    <col min="7938" max="8190" width="9.140625" style="733"/>
    <col min="8191" max="8191" width="5.7109375" style="733" customWidth="1"/>
    <col min="8192" max="8192" width="50" style="733" customWidth="1"/>
    <col min="8193" max="8193" width="28.85546875" style="733" customWidth="1"/>
    <col min="8194" max="8446" width="9.140625" style="733"/>
    <col min="8447" max="8447" width="5.7109375" style="733" customWidth="1"/>
    <col min="8448" max="8448" width="50" style="733" customWidth="1"/>
    <col min="8449" max="8449" width="28.85546875" style="733" customWidth="1"/>
    <col min="8450" max="8702" width="9.140625" style="733"/>
    <col min="8703" max="8703" width="5.7109375" style="733" customWidth="1"/>
    <col min="8704" max="8704" width="50" style="733" customWidth="1"/>
    <col min="8705" max="8705" width="28.85546875" style="733" customWidth="1"/>
    <col min="8706" max="8958" width="9.140625" style="733"/>
    <col min="8959" max="8959" width="5.7109375" style="733" customWidth="1"/>
    <col min="8960" max="8960" width="50" style="733" customWidth="1"/>
    <col min="8961" max="8961" width="28.85546875" style="733" customWidth="1"/>
    <col min="8962" max="9214" width="9.140625" style="733"/>
    <col min="9215" max="9215" width="5.7109375" style="733" customWidth="1"/>
    <col min="9216" max="9216" width="50" style="733" customWidth="1"/>
    <col min="9217" max="9217" width="28.85546875" style="733" customWidth="1"/>
    <col min="9218" max="9470" width="9.140625" style="733"/>
    <col min="9471" max="9471" width="5.7109375" style="733" customWidth="1"/>
    <col min="9472" max="9472" width="50" style="733" customWidth="1"/>
    <col min="9473" max="9473" width="28.85546875" style="733" customWidth="1"/>
    <col min="9474" max="9726" width="9.140625" style="733"/>
    <col min="9727" max="9727" width="5.7109375" style="733" customWidth="1"/>
    <col min="9728" max="9728" width="50" style="733" customWidth="1"/>
    <col min="9729" max="9729" width="28.85546875" style="733" customWidth="1"/>
    <col min="9730" max="9982" width="9.140625" style="733"/>
    <col min="9983" max="9983" width="5.7109375" style="733" customWidth="1"/>
    <col min="9984" max="9984" width="50" style="733" customWidth="1"/>
    <col min="9985" max="9985" width="28.85546875" style="733" customWidth="1"/>
    <col min="9986" max="10238" width="9.140625" style="733"/>
    <col min="10239" max="10239" width="5.7109375" style="733" customWidth="1"/>
    <col min="10240" max="10240" width="50" style="733" customWidth="1"/>
    <col min="10241" max="10241" width="28.85546875" style="733" customWidth="1"/>
    <col min="10242" max="10494" width="9.140625" style="733"/>
    <col min="10495" max="10495" width="5.7109375" style="733" customWidth="1"/>
    <col min="10496" max="10496" width="50" style="733" customWidth="1"/>
    <col min="10497" max="10497" width="28.85546875" style="733" customWidth="1"/>
    <col min="10498" max="10750" width="9.140625" style="733"/>
    <col min="10751" max="10751" width="5.7109375" style="733" customWidth="1"/>
    <col min="10752" max="10752" width="50" style="733" customWidth="1"/>
    <col min="10753" max="10753" width="28.85546875" style="733" customWidth="1"/>
    <col min="10754" max="11006" width="9.140625" style="733"/>
    <col min="11007" max="11007" width="5.7109375" style="733" customWidth="1"/>
    <col min="11008" max="11008" width="50" style="733" customWidth="1"/>
    <col min="11009" max="11009" width="28.85546875" style="733" customWidth="1"/>
    <col min="11010" max="11262" width="9.140625" style="733"/>
    <col min="11263" max="11263" width="5.7109375" style="733" customWidth="1"/>
    <col min="11264" max="11264" width="50" style="733" customWidth="1"/>
    <col min="11265" max="11265" width="28.85546875" style="733" customWidth="1"/>
    <col min="11266" max="11518" width="9.140625" style="733"/>
    <col min="11519" max="11519" width="5.7109375" style="733" customWidth="1"/>
    <col min="11520" max="11520" width="50" style="733" customWidth="1"/>
    <col min="11521" max="11521" width="28.85546875" style="733" customWidth="1"/>
    <col min="11522" max="11774" width="9.140625" style="733"/>
    <col min="11775" max="11775" width="5.7109375" style="733" customWidth="1"/>
    <col min="11776" max="11776" width="50" style="733" customWidth="1"/>
    <col min="11777" max="11777" width="28.85546875" style="733" customWidth="1"/>
    <col min="11778" max="12030" width="9.140625" style="733"/>
    <col min="12031" max="12031" width="5.7109375" style="733" customWidth="1"/>
    <col min="12032" max="12032" width="50" style="733" customWidth="1"/>
    <col min="12033" max="12033" width="28.85546875" style="733" customWidth="1"/>
    <col min="12034" max="12286" width="9.140625" style="733"/>
    <col min="12287" max="12287" width="5.7109375" style="733" customWidth="1"/>
    <col min="12288" max="12288" width="50" style="733" customWidth="1"/>
    <col min="12289" max="12289" width="28.85546875" style="733" customWidth="1"/>
    <col min="12290" max="12542" width="9.140625" style="733"/>
    <col min="12543" max="12543" width="5.7109375" style="733" customWidth="1"/>
    <col min="12544" max="12544" width="50" style="733" customWidth="1"/>
    <col min="12545" max="12545" width="28.85546875" style="733" customWidth="1"/>
    <col min="12546" max="12798" width="9.140625" style="733"/>
    <col min="12799" max="12799" width="5.7109375" style="733" customWidth="1"/>
    <col min="12800" max="12800" width="50" style="733" customWidth="1"/>
    <col min="12801" max="12801" width="28.85546875" style="733" customWidth="1"/>
    <col min="12802" max="13054" width="9.140625" style="733"/>
    <col min="13055" max="13055" width="5.7109375" style="733" customWidth="1"/>
    <col min="13056" max="13056" width="50" style="733" customWidth="1"/>
    <col min="13057" max="13057" width="28.85546875" style="733" customWidth="1"/>
    <col min="13058" max="13310" width="9.140625" style="733"/>
    <col min="13311" max="13311" width="5.7109375" style="733" customWidth="1"/>
    <col min="13312" max="13312" width="50" style="733" customWidth="1"/>
    <col min="13313" max="13313" width="28.85546875" style="733" customWidth="1"/>
    <col min="13314" max="13566" width="9.140625" style="733"/>
    <col min="13567" max="13567" width="5.7109375" style="733" customWidth="1"/>
    <col min="13568" max="13568" width="50" style="733" customWidth="1"/>
    <col min="13569" max="13569" width="28.85546875" style="733" customWidth="1"/>
    <col min="13570" max="13822" width="9.140625" style="733"/>
    <col min="13823" max="13823" width="5.7109375" style="733" customWidth="1"/>
    <col min="13824" max="13824" width="50" style="733" customWidth="1"/>
    <col min="13825" max="13825" width="28.85546875" style="733" customWidth="1"/>
    <col min="13826" max="14078" width="9.140625" style="733"/>
    <col min="14079" max="14079" width="5.7109375" style="733" customWidth="1"/>
    <col min="14080" max="14080" width="50" style="733" customWidth="1"/>
    <col min="14081" max="14081" width="28.85546875" style="733" customWidth="1"/>
    <col min="14082" max="14334" width="9.140625" style="733"/>
    <col min="14335" max="14335" width="5.7109375" style="733" customWidth="1"/>
    <col min="14336" max="14336" width="50" style="733" customWidth="1"/>
    <col min="14337" max="14337" width="28.85546875" style="733" customWidth="1"/>
    <col min="14338" max="14590" width="9.140625" style="733"/>
    <col min="14591" max="14591" width="5.7109375" style="733" customWidth="1"/>
    <col min="14592" max="14592" width="50" style="733" customWidth="1"/>
    <col min="14593" max="14593" width="28.85546875" style="733" customWidth="1"/>
    <col min="14594" max="14846" width="9.140625" style="733"/>
    <col min="14847" max="14847" width="5.7109375" style="733" customWidth="1"/>
    <col min="14848" max="14848" width="50" style="733" customWidth="1"/>
    <col min="14849" max="14849" width="28.85546875" style="733" customWidth="1"/>
    <col min="14850" max="15102" width="9.140625" style="733"/>
    <col min="15103" max="15103" width="5.7109375" style="733" customWidth="1"/>
    <col min="15104" max="15104" width="50" style="733" customWidth="1"/>
    <col min="15105" max="15105" width="28.85546875" style="733" customWidth="1"/>
    <col min="15106" max="15358" width="9.140625" style="733"/>
    <col min="15359" max="15359" width="5.7109375" style="733" customWidth="1"/>
    <col min="15360" max="15360" width="50" style="733" customWidth="1"/>
    <col min="15361" max="15361" width="28.85546875" style="733" customWidth="1"/>
    <col min="15362" max="15614" width="9.140625" style="733"/>
    <col min="15615" max="15615" width="5.7109375" style="733" customWidth="1"/>
    <col min="15616" max="15616" width="50" style="733" customWidth="1"/>
    <col min="15617" max="15617" width="28.85546875" style="733" customWidth="1"/>
    <col min="15618" max="15870" width="9.140625" style="733"/>
    <col min="15871" max="15871" width="5.7109375" style="733" customWidth="1"/>
    <col min="15872" max="15872" width="50" style="733" customWidth="1"/>
    <col min="15873" max="15873" width="28.85546875" style="733" customWidth="1"/>
    <col min="15874" max="16126" width="9.140625" style="733"/>
    <col min="16127" max="16127" width="5.7109375" style="733" customWidth="1"/>
    <col min="16128" max="16128" width="50" style="733" customWidth="1"/>
    <col min="16129" max="16129" width="28.85546875" style="733" customWidth="1"/>
    <col min="16130" max="16384" width="9.140625" style="733"/>
  </cols>
  <sheetData>
    <row r="1" spans="1:9" x14ac:dyDescent="0.2">
      <c r="B1" s="84" t="s">
        <v>225</v>
      </c>
    </row>
    <row r="2" spans="1:9" x14ac:dyDescent="0.2">
      <c r="B2" s="84" t="s">
        <v>1417</v>
      </c>
      <c r="C2" s="85"/>
      <c r="F2" s="733" t="s">
        <v>1444</v>
      </c>
    </row>
    <row r="3" spans="1:9" x14ac:dyDescent="0.2">
      <c r="C3" s="2"/>
      <c r="F3" s="733" t="s">
        <v>76</v>
      </c>
    </row>
    <row r="4" spans="1:9" x14ac:dyDescent="0.2">
      <c r="B4" s="86"/>
      <c r="C4" s="185" t="s">
        <v>287</v>
      </c>
    </row>
    <row r="5" spans="1:9" ht="25.5" x14ac:dyDescent="0.2">
      <c r="A5" s="782" t="s">
        <v>1</v>
      </c>
      <c r="B5" s="783" t="s">
        <v>2</v>
      </c>
      <c r="C5" s="784" t="s">
        <v>390</v>
      </c>
      <c r="D5" s="784" t="s">
        <v>39</v>
      </c>
      <c r="E5" s="784" t="s">
        <v>227</v>
      </c>
      <c r="F5" s="784" t="s">
        <v>41</v>
      </c>
      <c r="G5" s="784" t="s">
        <v>1418</v>
      </c>
      <c r="H5" s="784" t="s">
        <v>42</v>
      </c>
    </row>
    <row r="6" spans="1:9" ht="25.5" x14ac:dyDescent="0.2">
      <c r="A6" s="785">
        <v>1</v>
      </c>
      <c r="B6" s="786" t="s">
        <v>43</v>
      </c>
      <c r="C6" s="787">
        <f>SUM(D6:H6)</f>
        <v>125004733</v>
      </c>
      <c r="D6" s="788">
        <v>125004733</v>
      </c>
      <c r="E6" s="788"/>
      <c r="F6" s="788"/>
      <c r="G6" s="788"/>
      <c r="H6" s="788"/>
      <c r="I6" s="186">
        <f>C6/'[1]1c'!C6*100</f>
        <v>100</v>
      </c>
    </row>
    <row r="7" spans="1:9" ht="25.5" x14ac:dyDescent="0.2">
      <c r="A7" s="785">
        <v>2</v>
      </c>
      <c r="B7" s="786" t="s">
        <v>228</v>
      </c>
      <c r="C7" s="787">
        <f t="shared" ref="C7:C70" si="0">SUM(D7:H7)</f>
        <v>147714013</v>
      </c>
      <c r="D7" s="788">
        <v>147714013</v>
      </c>
      <c r="E7" s="788"/>
      <c r="F7" s="788"/>
      <c r="G7" s="788"/>
      <c r="H7" s="788"/>
      <c r="I7" s="186">
        <f>C7/'[1]1c'!C7*100</f>
        <v>100</v>
      </c>
    </row>
    <row r="8" spans="1:9" ht="25.5" x14ac:dyDescent="0.2">
      <c r="A8" s="785">
        <v>3</v>
      </c>
      <c r="B8" s="786" t="s">
        <v>1419</v>
      </c>
      <c r="C8" s="787">
        <f t="shared" si="0"/>
        <v>118890966</v>
      </c>
      <c r="D8" s="788">
        <v>118890966</v>
      </c>
      <c r="E8" s="788"/>
      <c r="F8" s="788"/>
      <c r="G8" s="788"/>
      <c r="H8" s="788"/>
      <c r="I8" s="186">
        <f>C8/'[1]1c'!C8*100</f>
        <v>100</v>
      </c>
    </row>
    <row r="9" spans="1:9" ht="25.5" x14ac:dyDescent="0.2">
      <c r="A9" s="785">
        <v>4</v>
      </c>
      <c r="B9" s="786" t="s">
        <v>229</v>
      </c>
      <c r="C9" s="787">
        <f t="shared" si="0"/>
        <v>9055012</v>
      </c>
      <c r="D9" s="788">
        <v>9055012</v>
      </c>
      <c r="E9" s="788"/>
      <c r="F9" s="788"/>
      <c r="G9" s="788"/>
      <c r="H9" s="788"/>
      <c r="I9" s="186">
        <f>C9/'[1]1c'!C9*100</f>
        <v>100</v>
      </c>
    </row>
    <row r="10" spans="1:9" ht="25.5" x14ac:dyDescent="0.2">
      <c r="A10" s="785">
        <v>5</v>
      </c>
      <c r="B10" s="786" t="s">
        <v>230</v>
      </c>
      <c r="C10" s="787">
        <f t="shared" si="0"/>
        <v>13136900</v>
      </c>
      <c r="D10" s="788">
        <v>13136900</v>
      </c>
      <c r="E10" s="788"/>
      <c r="F10" s="788"/>
      <c r="G10" s="788"/>
      <c r="H10" s="788"/>
      <c r="I10" s="186">
        <f>C10/'[1]1c'!C10*100</f>
        <v>100</v>
      </c>
    </row>
    <row r="11" spans="1:9" x14ac:dyDescent="0.2">
      <c r="A11" s="785">
        <v>6</v>
      </c>
      <c r="B11" s="786" t="s">
        <v>231</v>
      </c>
      <c r="C11" s="787">
        <f t="shared" si="0"/>
        <v>0</v>
      </c>
      <c r="D11" s="788"/>
      <c r="E11" s="788"/>
      <c r="F11" s="788"/>
      <c r="G11" s="788"/>
      <c r="H11" s="788"/>
      <c r="I11" s="186" t="e">
        <f>C11/'[1]1c'!C11*100</f>
        <v>#DIV/0!</v>
      </c>
    </row>
    <row r="12" spans="1:9" x14ac:dyDescent="0.2">
      <c r="A12" s="785">
        <v>7</v>
      </c>
      <c r="B12" s="786" t="s">
        <v>44</v>
      </c>
      <c r="C12" s="787">
        <f t="shared" si="0"/>
        <v>413801624</v>
      </c>
      <c r="D12" s="789">
        <f>SUM(D6:D11)</f>
        <v>413801624</v>
      </c>
      <c r="E12" s="789">
        <f>SUM(E6:E11)</f>
        <v>0</v>
      </c>
      <c r="F12" s="789">
        <f>SUM(F6:F11)</f>
        <v>0</v>
      </c>
      <c r="G12" s="789">
        <f>SUM(G6:G11)</f>
        <v>0</v>
      </c>
      <c r="H12" s="789">
        <f>SUM(H6:H11)</f>
        <v>0</v>
      </c>
      <c r="I12" s="186">
        <f>C12/'[1]1c'!C12*100</f>
        <v>100</v>
      </c>
    </row>
    <row r="13" spans="1:9" s="87" customFormat="1" x14ac:dyDescent="0.2">
      <c r="A13" s="785">
        <v>8</v>
      </c>
      <c r="B13" s="790" t="s">
        <v>232</v>
      </c>
      <c r="C13" s="787">
        <f t="shared" si="0"/>
        <v>360567</v>
      </c>
      <c r="D13" s="791">
        <v>360567</v>
      </c>
      <c r="E13" s="791"/>
      <c r="F13" s="791"/>
      <c r="G13" s="791"/>
      <c r="H13" s="791"/>
      <c r="I13" s="186">
        <f>C13/'[1]1c'!C13*100</f>
        <v>100</v>
      </c>
    </row>
    <row r="14" spans="1:9" ht="25.5" x14ac:dyDescent="0.2">
      <c r="A14" s="785">
        <v>9</v>
      </c>
      <c r="B14" s="786" t="s">
        <v>45</v>
      </c>
      <c r="C14" s="787">
        <f t="shared" si="0"/>
        <v>84574138</v>
      </c>
      <c r="D14" s="789">
        <f>SUM(D15:D19)</f>
        <v>33667900</v>
      </c>
      <c r="E14" s="789">
        <f>SUM(E15:E19)</f>
        <v>4875069</v>
      </c>
      <c r="F14" s="789">
        <f>SUM(F15:F19)</f>
        <v>45705391</v>
      </c>
      <c r="G14" s="789">
        <f>SUM(G15:G19)</f>
        <v>325778</v>
      </c>
      <c r="H14" s="789">
        <f>SUM(H15:H19)</f>
        <v>0</v>
      </c>
      <c r="I14" s="186">
        <f>C14/'[1]1c'!C14*100</f>
        <v>28.11467135771651</v>
      </c>
    </row>
    <row r="15" spans="1:9" x14ac:dyDescent="0.2">
      <c r="A15" s="785">
        <v>10</v>
      </c>
      <c r="B15" s="786" t="s">
        <v>233</v>
      </c>
      <c r="C15" s="787">
        <f t="shared" si="0"/>
        <v>449000</v>
      </c>
      <c r="D15" s="788">
        <v>449000</v>
      </c>
      <c r="E15" s="788"/>
      <c r="F15" s="788"/>
      <c r="G15" s="788"/>
      <c r="H15" s="788"/>
      <c r="I15" s="186">
        <f>C15/'[1]1c'!C15*100</f>
        <v>4.7051751897055381</v>
      </c>
    </row>
    <row r="16" spans="1:9" x14ac:dyDescent="0.2">
      <c r="A16" s="785">
        <v>11</v>
      </c>
      <c r="B16" s="786" t="s">
        <v>234</v>
      </c>
      <c r="C16" s="787">
        <f t="shared" si="0"/>
        <v>8200847</v>
      </c>
      <c r="D16" s="788">
        <v>3000000</v>
      </c>
      <c r="E16" s="788">
        <v>4875069</v>
      </c>
      <c r="F16" s="788"/>
      <c r="G16" s="788">
        <v>325778</v>
      </c>
      <c r="H16" s="788"/>
      <c r="I16" s="186">
        <f>C16/'[1]1c'!C16*100</f>
        <v>3.8088557273790817</v>
      </c>
    </row>
    <row r="17" spans="1:9" x14ac:dyDescent="0.2">
      <c r="A17" s="785">
        <v>12</v>
      </c>
      <c r="B17" s="786" t="s">
        <v>235</v>
      </c>
      <c r="C17" s="787">
        <f>SUM(D17:H17)</f>
        <v>30218900</v>
      </c>
      <c r="D17" s="788">
        <v>30218900</v>
      </c>
      <c r="E17" s="788"/>
      <c r="F17" s="788"/>
      <c r="G17" s="788"/>
      <c r="H17" s="788"/>
      <c r="I17" s="186">
        <f>C17/'[1]1c'!C17*100</f>
        <v>94.824026308192444</v>
      </c>
    </row>
    <row r="18" spans="1:9" x14ac:dyDescent="0.2">
      <c r="A18" s="785">
        <v>13</v>
      </c>
      <c r="B18" s="786" t="s">
        <v>236</v>
      </c>
      <c r="C18" s="787">
        <f t="shared" si="0"/>
        <v>45705391</v>
      </c>
      <c r="D18" s="788"/>
      <c r="E18" s="788"/>
      <c r="F18" s="788">
        <v>45705391</v>
      </c>
      <c r="G18" s="788"/>
      <c r="H18" s="788"/>
      <c r="I18" s="186">
        <f>C18/'[1]1c'!C18*100</f>
        <v>104.0357537587076</v>
      </c>
    </row>
    <row r="19" spans="1:9" x14ac:dyDescent="0.2">
      <c r="A19" s="785">
        <v>14</v>
      </c>
      <c r="B19" s="786" t="s">
        <v>237</v>
      </c>
      <c r="C19" s="787">
        <f t="shared" si="0"/>
        <v>0</v>
      </c>
      <c r="D19" s="788"/>
      <c r="E19" s="788"/>
      <c r="F19" s="788"/>
      <c r="G19" s="788"/>
      <c r="H19" s="788"/>
      <c r="I19" s="186">
        <f>C19/'[1]1c'!C19*100</f>
        <v>0</v>
      </c>
    </row>
    <row r="20" spans="1:9" ht="25.5" x14ac:dyDescent="0.2">
      <c r="A20" s="785">
        <v>15</v>
      </c>
      <c r="B20" s="792" t="s">
        <v>46</v>
      </c>
      <c r="C20" s="787">
        <f t="shared" si="0"/>
        <v>498736329</v>
      </c>
      <c r="D20" s="793">
        <f>D12+D13+D14</f>
        <v>447830091</v>
      </c>
      <c r="E20" s="793">
        <f>E12+E14</f>
        <v>4875069</v>
      </c>
      <c r="F20" s="793">
        <f>F12+F14</f>
        <v>45705391</v>
      </c>
      <c r="G20" s="793">
        <f>G12+G14</f>
        <v>325778</v>
      </c>
      <c r="H20" s="793">
        <f>H12+H14</f>
        <v>0</v>
      </c>
      <c r="I20" s="186">
        <f>C20/'[1]1c'!C20*100</f>
        <v>69.755214654672287</v>
      </c>
    </row>
    <row r="21" spans="1:9" x14ac:dyDescent="0.2">
      <c r="A21" s="785">
        <v>16</v>
      </c>
      <c r="B21" s="786" t="s">
        <v>47</v>
      </c>
      <c r="C21" s="787">
        <f t="shared" si="0"/>
        <v>42912000</v>
      </c>
      <c r="D21" s="794">
        <f>D22</f>
        <v>42912000</v>
      </c>
      <c r="E21" s="794">
        <f>E22</f>
        <v>0</v>
      </c>
      <c r="F21" s="794">
        <f>F22</f>
        <v>0</v>
      </c>
      <c r="G21" s="794">
        <f>G22</f>
        <v>0</v>
      </c>
      <c r="H21" s="794">
        <f>H22</f>
        <v>0</v>
      </c>
      <c r="I21" s="186">
        <f>C21/'[1]1c'!C21*100</f>
        <v>100</v>
      </c>
    </row>
    <row r="22" spans="1:9" x14ac:dyDescent="0.2">
      <c r="A22" s="785">
        <v>17</v>
      </c>
      <c r="B22" s="786" t="s">
        <v>238</v>
      </c>
      <c r="C22" s="787">
        <f t="shared" si="0"/>
        <v>42912000</v>
      </c>
      <c r="D22" s="796">
        <v>42912000</v>
      </c>
      <c r="E22" s="796"/>
      <c r="F22" s="796"/>
      <c r="G22" s="796"/>
      <c r="H22" s="796"/>
      <c r="I22" s="186">
        <f>C22/'[1]1c'!C22*100</f>
        <v>100</v>
      </c>
    </row>
    <row r="23" spans="1:9" x14ac:dyDescent="0.2">
      <c r="A23" s="785">
        <v>18</v>
      </c>
      <c r="B23" s="786" t="s">
        <v>239</v>
      </c>
      <c r="C23" s="787">
        <f t="shared" si="0"/>
        <v>221996788</v>
      </c>
      <c r="D23" s="794">
        <f>SUM(D24:D27)</f>
        <v>221996788</v>
      </c>
      <c r="E23" s="794">
        <f>SUM(E24:E27)</f>
        <v>0</v>
      </c>
      <c r="F23" s="794">
        <f>SUM(F24:F27)</f>
        <v>0</v>
      </c>
      <c r="G23" s="794">
        <f>SUM(G24:G27)</f>
        <v>0</v>
      </c>
      <c r="H23" s="794">
        <f>SUM(H24:H27)</f>
        <v>0</v>
      </c>
      <c r="I23" s="186">
        <f>C23/'[1]1c'!C23*100</f>
        <v>49.777250420290315</v>
      </c>
    </row>
    <row r="24" spans="1:9" x14ac:dyDescent="0.2">
      <c r="A24" s="785">
        <v>19</v>
      </c>
      <c r="B24" s="786" t="s">
        <v>240</v>
      </c>
      <c r="C24" s="787">
        <f t="shared" si="0"/>
        <v>0</v>
      </c>
      <c r="D24" s="784"/>
      <c r="E24" s="784"/>
      <c r="F24" s="784"/>
      <c r="G24" s="784"/>
      <c r="H24" s="784"/>
      <c r="I24" s="186" t="e">
        <f>C24/'[1]1c'!C24*100</f>
        <v>#DIV/0!</v>
      </c>
    </row>
    <row r="25" spans="1:9" x14ac:dyDescent="0.2">
      <c r="A25" s="785">
        <v>20</v>
      </c>
      <c r="B25" s="786" t="s">
        <v>241</v>
      </c>
      <c r="C25" s="787">
        <f t="shared" si="0"/>
        <v>221996788</v>
      </c>
      <c r="D25" s="788">
        <v>221996788</v>
      </c>
      <c r="E25" s="784"/>
      <c r="F25" s="784"/>
      <c r="G25" s="784"/>
      <c r="H25" s="784"/>
      <c r="I25" s="186">
        <f>C25/'[1]1c'!C25*100</f>
        <v>49.777250420290315</v>
      </c>
    </row>
    <row r="26" spans="1:9" x14ac:dyDescent="0.2">
      <c r="A26" s="785">
        <v>21</v>
      </c>
      <c r="B26" s="786" t="s">
        <v>242</v>
      </c>
      <c r="C26" s="787">
        <f t="shared" si="0"/>
        <v>0</v>
      </c>
      <c r="D26" s="784"/>
      <c r="E26" s="784"/>
      <c r="F26" s="784"/>
      <c r="G26" s="784"/>
      <c r="H26" s="784"/>
      <c r="I26" s="186" t="e">
        <f>C26/'[1]1c'!C26*100</f>
        <v>#DIV/0!</v>
      </c>
    </row>
    <row r="27" spans="1:9" x14ac:dyDescent="0.2">
      <c r="A27" s="785">
        <v>22</v>
      </c>
      <c r="B27" s="88" t="s">
        <v>243</v>
      </c>
      <c r="C27" s="787">
        <f t="shared" si="0"/>
        <v>0</v>
      </c>
      <c r="D27" s="784"/>
      <c r="E27" s="784"/>
      <c r="F27" s="784"/>
      <c r="G27" s="784"/>
      <c r="H27" s="784"/>
      <c r="I27" s="186" t="e">
        <f>C27/'[1]1c'!C27*100</f>
        <v>#DIV/0!</v>
      </c>
    </row>
    <row r="28" spans="1:9" ht="25.5" x14ac:dyDescent="0.2">
      <c r="A28" s="785">
        <v>23</v>
      </c>
      <c r="B28" s="792" t="s">
        <v>48</v>
      </c>
      <c r="C28" s="787">
        <f t="shared" si="0"/>
        <v>264908788</v>
      </c>
      <c r="D28" s="793">
        <f>D21+D23</f>
        <v>264908788</v>
      </c>
      <c r="E28" s="793">
        <f>E21+E23</f>
        <v>0</v>
      </c>
      <c r="F28" s="793">
        <f>F21+F23</f>
        <v>0</v>
      </c>
      <c r="G28" s="793">
        <f>G21+G23</f>
        <v>0</v>
      </c>
      <c r="H28" s="793">
        <f>H21+H23</f>
        <v>0</v>
      </c>
      <c r="I28" s="186">
        <f>C28/'[1]1c'!C28*100</f>
        <v>54.185497641643707</v>
      </c>
    </row>
    <row r="29" spans="1:9" x14ac:dyDescent="0.2">
      <c r="A29" s="785">
        <v>24</v>
      </c>
      <c r="B29" s="786" t="s">
        <v>49</v>
      </c>
      <c r="C29" s="787">
        <f t="shared" si="0"/>
        <v>111863794</v>
      </c>
      <c r="D29" s="789">
        <f>SUM(D30:D31)</f>
        <v>111863794</v>
      </c>
      <c r="E29" s="789">
        <f>SUM(E30:E31)</f>
        <v>0</v>
      </c>
      <c r="F29" s="789">
        <f>SUM(F30:F31)</f>
        <v>0</v>
      </c>
      <c r="G29" s="789">
        <f>SUM(G30:G31)</f>
        <v>0</v>
      </c>
      <c r="H29" s="789">
        <f>SUM(H30:H31)</f>
        <v>0</v>
      </c>
      <c r="I29" s="186">
        <f>C29/'[1]1c'!C29*100</f>
        <v>103.34506065057325</v>
      </c>
    </row>
    <row r="30" spans="1:9" x14ac:dyDescent="0.2">
      <c r="A30" s="785">
        <v>25</v>
      </c>
      <c r="B30" s="786" t="s">
        <v>50</v>
      </c>
      <c r="C30" s="787">
        <f t="shared" si="0"/>
        <v>111469592</v>
      </c>
      <c r="D30" s="788">
        <v>111469592</v>
      </c>
      <c r="E30" s="788"/>
      <c r="F30" s="788"/>
      <c r="G30" s="788"/>
      <c r="H30" s="788"/>
      <c r="I30" s="186">
        <f>C30/'[1]1c'!C30*100</f>
        <v>102.98087820921444</v>
      </c>
    </row>
    <row r="31" spans="1:9" ht="16.5" customHeight="1" x14ac:dyDescent="0.2">
      <c r="A31" s="785">
        <v>26</v>
      </c>
      <c r="B31" s="786" t="s">
        <v>51</v>
      </c>
      <c r="C31" s="787">
        <f t="shared" si="0"/>
        <v>394202</v>
      </c>
      <c r="D31" s="788">
        <v>394202</v>
      </c>
      <c r="E31" s="788"/>
      <c r="F31" s="788"/>
      <c r="G31" s="788"/>
      <c r="H31" s="788"/>
      <c r="I31" s="186" t="e">
        <f>C31/'[1]1c'!C31*100</f>
        <v>#DIV/0!</v>
      </c>
    </row>
    <row r="32" spans="1:9" ht="18.75" customHeight="1" x14ac:dyDescent="0.2">
      <c r="A32" s="785">
        <v>27</v>
      </c>
      <c r="B32" s="786" t="s">
        <v>52</v>
      </c>
      <c r="C32" s="787">
        <f t="shared" si="0"/>
        <v>227935756</v>
      </c>
      <c r="D32" s="788">
        <v>227935756</v>
      </c>
      <c r="E32" s="788"/>
      <c r="F32" s="788"/>
      <c r="G32" s="788"/>
      <c r="H32" s="788"/>
      <c r="I32" s="186">
        <f>C32/'[1]1c'!C32*100</f>
        <v>101.30478044444445</v>
      </c>
    </row>
    <row r="33" spans="1:9" x14ac:dyDescent="0.2">
      <c r="A33" s="785">
        <v>28</v>
      </c>
      <c r="B33" s="786" t="s">
        <v>244</v>
      </c>
      <c r="C33" s="787">
        <f t="shared" si="0"/>
        <v>13853775</v>
      </c>
      <c r="D33" s="788">
        <v>13853775</v>
      </c>
      <c r="E33" s="788"/>
      <c r="F33" s="788"/>
      <c r="G33" s="788"/>
      <c r="H33" s="788"/>
      <c r="I33" s="186">
        <f>C33/'[1]1c'!C33*100</f>
        <v>113.02520370810927</v>
      </c>
    </row>
    <row r="34" spans="1:9" ht="25.5" x14ac:dyDescent="0.2">
      <c r="A34" s="785">
        <v>29</v>
      </c>
      <c r="B34" s="786" t="s">
        <v>245</v>
      </c>
      <c r="C34" s="787">
        <f t="shared" si="0"/>
        <v>0</v>
      </c>
      <c r="D34" s="788"/>
      <c r="E34" s="788"/>
      <c r="F34" s="788"/>
      <c r="G34" s="788"/>
      <c r="H34" s="788"/>
      <c r="I34" s="186" t="e">
        <f>C34/'[1]1c'!C34*100</f>
        <v>#DIV/0!</v>
      </c>
    </row>
    <row r="35" spans="1:9" x14ac:dyDescent="0.2">
      <c r="A35" s="785">
        <v>30</v>
      </c>
      <c r="B35" s="786" t="s">
        <v>53</v>
      </c>
      <c r="C35" s="787">
        <f t="shared" si="0"/>
        <v>241789531</v>
      </c>
      <c r="D35" s="789">
        <f>SUM(D32:D34)</f>
        <v>241789531</v>
      </c>
      <c r="E35" s="789">
        <f>SUM(E32:E34)</f>
        <v>0</v>
      </c>
      <c r="F35" s="789">
        <f>SUM(F32:F34)</f>
        <v>0</v>
      </c>
      <c r="G35" s="789">
        <f>SUM(G32:G34)</f>
        <v>0</v>
      </c>
      <c r="H35" s="789">
        <f>SUM(H32:H34)</f>
        <v>0</v>
      </c>
      <c r="I35" s="186">
        <f>C35/'[1]1c'!C35*100</f>
        <v>101.91028392793773</v>
      </c>
    </row>
    <row r="36" spans="1:9" x14ac:dyDescent="0.2">
      <c r="A36" s="785">
        <v>31</v>
      </c>
      <c r="B36" s="786" t="s">
        <v>54</v>
      </c>
      <c r="C36" s="787">
        <f t="shared" si="0"/>
        <v>422481</v>
      </c>
      <c r="D36" s="789">
        <v>301120</v>
      </c>
      <c r="E36" s="789">
        <v>121361</v>
      </c>
      <c r="F36" s="789">
        <f>SUM(F37:F38)</f>
        <v>0</v>
      </c>
      <c r="G36" s="789">
        <f>SUM(G37:G38)</f>
        <v>0</v>
      </c>
      <c r="H36" s="789">
        <f>SUM(H37:H38)</f>
        <v>0</v>
      </c>
      <c r="I36" s="186">
        <f>C36/'[1]1c'!C36*100</f>
        <v>105.62025</v>
      </c>
    </row>
    <row r="37" spans="1:9" ht="51" x14ac:dyDescent="0.2">
      <c r="A37" s="785">
        <v>32</v>
      </c>
      <c r="B37" s="786" t="s">
        <v>246</v>
      </c>
      <c r="C37" s="787">
        <f t="shared" si="0"/>
        <v>68684</v>
      </c>
      <c r="D37" s="788"/>
      <c r="E37" s="788">
        <v>68684</v>
      </c>
      <c r="F37" s="788"/>
      <c r="G37" s="788"/>
      <c r="H37" s="788"/>
      <c r="I37" s="186">
        <f>C37/'[1]1c'!C37*100</f>
        <v>137.36799999999999</v>
      </c>
    </row>
    <row r="38" spans="1:9" x14ac:dyDescent="0.2">
      <c r="A38" s="785">
        <v>33</v>
      </c>
      <c r="B38" s="786" t="s">
        <v>247</v>
      </c>
      <c r="C38" s="787">
        <f t="shared" si="0"/>
        <v>350000</v>
      </c>
      <c r="D38" s="788">
        <v>350000</v>
      </c>
      <c r="E38" s="788"/>
      <c r="F38" s="788"/>
      <c r="G38" s="788"/>
      <c r="H38" s="788"/>
      <c r="I38" s="186">
        <f>C38/'[1]1c'!C38*100</f>
        <v>100</v>
      </c>
    </row>
    <row r="39" spans="1:9" x14ac:dyDescent="0.2">
      <c r="A39" s="785">
        <v>34</v>
      </c>
      <c r="B39" s="792" t="s">
        <v>55</v>
      </c>
      <c r="C39" s="787">
        <f t="shared" si="0"/>
        <v>354075806</v>
      </c>
      <c r="D39" s="793">
        <f>D29+D35+D36</f>
        <v>353954445</v>
      </c>
      <c r="E39" s="793">
        <f>E29+E35+E36</f>
        <v>121361</v>
      </c>
      <c r="F39" s="793">
        <f>F29+F35+F36</f>
        <v>0</v>
      </c>
      <c r="G39" s="793">
        <f>G29+G35+G36</f>
        <v>0</v>
      </c>
      <c r="H39" s="793">
        <f>H29+H35+H36</f>
        <v>0</v>
      </c>
      <c r="I39" s="186">
        <f>C39/'[1]1c'!C39*100</f>
        <v>102.36356063397285</v>
      </c>
    </row>
    <row r="40" spans="1:9" x14ac:dyDescent="0.2">
      <c r="A40" s="785">
        <v>35</v>
      </c>
      <c r="B40" s="790" t="s">
        <v>248</v>
      </c>
      <c r="C40" s="787">
        <f t="shared" si="0"/>
        <v>33000</v>
      </c>
      <c r="D40" s="797"/>
      <c r="E40" s="797"/>
      <c r="F40" s="797"/>
      <c r="G40" s="797">
        <v>33000</v>
      </c>
      <c r="H40" s="797"/>
      <c r="I40" s="186" t="e">
        <f>C40/'[1]1c'!C40*100</f>
        <v>#DIV/0!</v>
      </c>
    </row>
    <row r="41" spans="1:9" x14ac:dyDescent="0.2">
      <c r="A41" s="785">
        <v>36</v>
      </c>
      <c r="B41" s="798" t="s">
        <v>56</v>
      </c>
      <c r="C41" s="787">
        <f t="shared" si="0"/>
        <v>12484461</v>
      </c>
      <c r="D41" s="799">
        <f>SUM(D42:D45)</f>
        <v>0</v>
      </c>
      <c r="E41" s="799">
        <f>SUM(E42:E45)</f>
        <v>277277</v>
      </c>
      <c r="F41" s="799">
        <f>SUM(F42:F45)</f>
        <v>1237135</v>
      </c>
      <c r="G41" s="799">
        <f>SUM(G42:G45)</f>
        <v>2330280</v>
      </c>
      <c r="H41" s="799">
        <f>SUM(H42:H45)</f>
        <v>8639769</v>
      </c>
      <c r="I41" s="186">
        <f>C41/'[1]1c'!C41*100</f>
        <v>112.99197754000822</v>
      </c>
    </row>
    <row r="42" spans="1:9" x14ac:dyDescent="0.2">
      <c r="A42" s="785">
        <v>37</v>
      </c>
      <c r="B42" s="798" t="s">
        <v>249</v>
      </c>
      <c r="C42" s="787">
        <f t="shared" si="0"/>
        <v>0</v>
      </c>
      <c r="D42" s="795"/>
      <c r="E42" s="795"/>
      <c r="F42" s="795"/>
      <c r="G42" s="795"/>
      <c r="H42" s="795"/>
      <c r="I42" s="186">
        <f>C42/'[1]1c'!C42*100</f>
        <v>0</v>
      </c>
    </row>
    <row r="43" spans="1:9" x14ac:dyDescent="0.2">
      <c r="A43" s="785">
        <v>38</v>
      </c>
      <c r="B43" s="798" t="s">
        <v>57</v>
      </c>
      <c r="C43" s="787">
        <f t="shared" si="0"/>
        <v>581065</v>
      </c>
      <c r="D43" s="800"/>
      <c r="E43" s="800">
        <v>220472</v>
      </c>
      <c r="F43" s="800">
        <v>7093</v>
      </c>
      <c r="G43" s="800">
        <v>353500</v>
      </c>
      <c r="H43" s="800"/>
      <c r="I43" s="186">
        <f>C43/'[1]1c'!C43*100</f>
        <v>26.460154826958103</v>
      </c>
    </row>
    <row r="44" spans="1:9" x14ac:dyDescent="0.2">
      <c r="A44" s="785">
        <v>39</v>
      </c>
      <c r="B44" s="798" t="s">
        <v>250</v>
      </c>
      <c r="C44" s="787">
        <f t="shared" si="0"/>
        <v>0</v>
      </c>
      <c r="D44" s="800"/>
      <c r="E44" s="800"/>
      <c r="F44" s="800"/>
      <c r="G44" s="800"/>
      <c r="H44" s="800"/>
      <c r="I44" s="186">
        <f>C44/'[1]1c'!C44*100</f>
        <v>0</v>
      </c>
    </row>
    <row r="45" spans="1:9" x14ac:dyDescent="0.2">
      <c r="A45" s="785">
        <v>40</v>
      </c>
      <c r="B45" s="798" t="s">
        <v>251</v>
      </c>
      <c r="C45" s="787">
        <f t="shared" si="0"/>
        <v>11903396</v>
      </c>
      <c r="D45" s="800"/>
      <c r="E45" s="800">
        <v>56805</v>
      </c>
      <c r="F45" s="800">
        <v>1230042</v>
      </c>
      <c r="G45" s="800">
        <v>1976780</v>
      </c>
      <c r="H45" s="800">
        <v>8639769</v>
      </c>
      <c r="I45" s="186">
        <f>C45/'[1]1c'!C45*100</f>
        <v>3306.4988888888893</v>
      </c>
    </row>
    <row r="46" spans="1:9" x14ac:dyDescent="0.2">
      <c r="A46" s="785">
        <v>41</v>
      </c>
      <c r="B46" s="786" t="s">
        <v>58</v>
      </c>
      <c r="C46" s="787">
        <f t="shared" si="0"/>
        <v>4500236</v>
      </c>
      <c r="D46" s="799">
        <f>SUM(D47:D48)</f>
        <v>713462</v>
      </c>
      <c r="E46" s="799">
        <f>SUM(E47:E48)</f>
        <v>1375256</v>
      </c>
      <c r="F46" s="799">
        <f>SUM(F47:F48)</f>
        <v>2411403</v>
      </c>
      <c r="G46" s="799">
        <f>SUM(G47:G48)</f>
        <v>115</v>
      </c>
      <c r="H46" s="799">
        <f>SUM(H47:H48)</f>
        <v>0</v>
      </c>
      <c r="I46" s="186">
        <f>C46/'[1]1c'!C46*100</f>
        <v>84.746456606910996</v>
      </c>
    </row>
    <row r="47" spans="1:9" x14ac:dyDescent="0.2">
      <c r="A47" s="785">
        <v>42</v>
      </c>
      <c r="B47" s="786" t="s">
        <v>59</v>
      </c>
      <c r="C47" s="787">
        <f t="shared" si="0"/>
        <v>2621302</v>
      </c>
      <c r="D47" s="788">
        <v>653951</v>
      </c>
      <c r="E47" s="788">
        <v>1365534</v>
      </c>
      <c r="F47" s="788">
        <v>601817</v>
      </c>
      <c r="G47" s="788"/>
      <c r="H47" s="788"/>
      <c r="I47" s="186">
        <f>C47/'[1]1c'!C47*100</f>
        <v>76.195434323527323</v>
      </c>
    </row>
    <row r="48" spans="1:9" x14ac:dyDescent="0.2">
      <c r="A48" s="785">
        <v>43</v>
      </c>
      <c r="B48" s="786" t="s">
        <v>60</v>
      </c>
      <c r="C48" s="787">
        <f t="shared" si="0"/>
        <v>1878934</v>
      </c>
      <c r="D48" s="788">
        <v>59511</v>
      </c>
      <c r="E48" s="788">
        <v>9722</v>
      </c>
      <c r="F48" s="788">
        <v>1809586</v>
      </c>
      <c r="G48" s="788">
        <v>115</v>
      </c>
      <c r="H48" s="788"/>
      <c r="I48" s="186">
        <f>C48/'[1]1c'!C48*100</f>
        <v>100.47775401069518</v>
      </c>
    </row>
    <row r="49" spans="1:9" x14ac:dyDescent="0.2">
      <c r="A49" s="785">
        <v>44</v>
      </c>
      <c r="B49" s="786" t="s">
        <v>252</v>
      </c>
      <c r="C49" s="787">
        <f t="shared" si="0"/>
        <v>12059620</v>
      </c>
      <c r="D49" s="799">
        <f>SUM(D50:D53)</f>
        <v>12059620</v>
      </c>
      <c r="E49" s="799">
        <f>SUM(E50:E53)</f>
        <v>0</v>
      </c>
      <c r="F49" s="799">
        <f>SUM(F50:F53)</f>
        <v>0</v>
      </c>
      <c r="G49" s="799">
        <f>SUM(G50:G53)</f>
        <v>0</v>
      </c>
      <c r="H49" s="799">
        <f>SUM(H50:H53)</f>
        <v>0</v>
      </c>
      <c r="I49" s="186">
        <f>C49/'[1]1c'!C49*100</f>
        <v>103.23806197389519</v>
      </c>
    </row>
    <row r="50" spans="1:9" ht="25.5" x14ac:dyDescent="0.2">
      <c r="A50" s="785">
        <v>45</v>
      </c>
      <c r="B50" s="786" t="s">
        <v>253</v>
      </c>
      <c r="C50" s="787">
        <f t="shared" si="0"/>
        <v>0</v>
      </c>
      <c r="D50" s="788"/>
      <c r="E50" s="788"/>
      <c r="F50" s="788"/>
      <c r="G50" s="788"/>
      <c r="H50" s="788"/>
      <c r="I50" s="186" t="e">
        <f>C50/'[1]1c'!C50*100</f>
        <v>#DIV/0!</v>
      </c>
    </row>
    <row r="51" spans="1:9" ht="25.5" x14ac:dyDescent="0.2">
      <c r="A51" s="785">
        <v>46</v>
      </c>
      <c r="B51" s="786" t="s">
        <v>61</v>
      </c>
      <c r="C51" s="787">
        <f t="shared" si="0"/>
        <v>2665764</v>
      </c>
      <c r="D51" s="788">
        <v>2665764</v>
      </c>
      <c r="E51" s="788"/>
      <c r="F51" s="788"/>
      <c r="G51" s="788"/>
      <c r="H51" s="788"/>
      <c r="I51" s="186">
        <f>C51/'[1]1c'!C51*100</f>
        <v>128.69569415411058</v>
      </c>
    </row>
    <row r="52" spans="1:9" x14ac:dyDescent="0.2">
      <c r="A52" s="785">
        <v>47</v>
      </c>
      <c r="B52" s="786" t="s">
        <v>254</v>
      </c>
      <c r="C52" s="787">
        <f t="shared" si="0"/>
        <v>9370464</v>
      </c>
      <c r="D52" s="788">
        <v>9370464</v>
      </c>
      <c r="E52" s="788"/>
      <c r="F52" s="788"/>
      <c r="G52" s="788"/>
      <c r="H52" s="788"/>
      <c r="I52" s="186">
        <f>C52/'[1]1c'!C52*100</f>
        <v>102.97213186813188</v>
      </c>
    </row>
    <row r="53" spans="1:9" x14ac:dyDescent="0.2">
      <c r="A53" s="785">
        <v>49</v>
      </c>
      <c r="B53" s="786" t="s">
        <v>62</v>
      </c>
      <c r="C53" s="787">
        <f t="shared" si="0"/>
        <v>23392</v>
      </c>
      <c r="D53" s="788">
        <v>23392</v>
      </c>
      <c r="E53" s="788"/>
      <c r="F53" s="788"/>
      <c r="G53" s="788"/>
      <c r="H53" s="788"/>
      <c r="I53" s="186">
        <f>C53/'[1]1c'!C53*100</f>
        <v>4.5866666666666669</v>
      </c>
    </row>
    <row r="54" spans="1:9" x14ac:dyDescent="0.2">
      <c r="A54" s="785">
        <v>50</v>
      </c>
      <c r="B54" s="786" t="s">
        <v>255</v>
      </c>
      <c r="C54" s="787">
        <f t="shared" si="0"/>
        <v>1119668</v>
      </c>
      <c r="D54" s="788">
        <v>30000</v>
      </c>
      <c r="E54" s="788"/>
      <c r="F54" s="788"/>
      <c r="G54" s="788"/>
      <c r="H54" s="788">
        <v>1089668</v>
      </c>
      <c r="I54" s="186">
        <f>C54/'[1]1c'!C54*100</f>
        <v>81.999626498127</v>
      </c>
    </row>
    <row r="55" spans="1:9" x14ac:dyDescent="0.2">
      <c r="A55" s="785">
        <v>51</v>
      </c>
      <c r="B55" s="786" t="s">
        <v>256</v>
      </c>
      <c r="C55" s="787">
        <f t="shared" si="0"/>
        <v>9765731</v>
      </c>
      <c r="D55" s="795">
        <v>5772723</v>
      </c>
      <c r="E55" s="795">
        <v>424185</v>
      </c>
      <c r="F55" s="795">
        <v>941873</v>
      </c>
      <c r="G55" s="795"/>
      <c r="H55" s="795">
        <v>2626950</v>
      </c>
      <c r="I55" s="186">
        <f>C55/'[1]1c'!C55*100</f>
        <v>94.714878637278574</v>
      </c>
    </row>
    <row r="56" spans="1:9" x14ac:dyDescent="0.2">
      <c r="A56" s="785">
        <v>52</v>
      </c>
      <c r="B56" s="786" t="s">
        <v>63</v>
      </c>
      <c r="C56" s="787">
        <f t="shared" si="0"/>
        <v>1358966</v>
      </c>
      <c r="D56" s="788"/>
      <c r="E56" s="788"/>
      <c r="F56" s="788"/>
      <c r="G56" s="788"/>
      <c r="H56" s="788">
        <v>1358966</v>
      </c>
      <c r="I56" s="186" t="e">
        <f>C56/'[1]1c'!C56*100</f>
        <v>#DIV/0!</v>
      </c>
    </row>
    <row r="57" spans="1:9" ht="25.5" x14ac:dyDescent="0.2">
      <c r="A57" s="785">
        <v>53</v>
      </c>
      <c r="B57" s="786" t="s">
        <v>257</v>
      </c>
      <c r="C57" s="787">
        <f t="shared" si="0"/>
        <v>2490458</v>
      </c>
      <c r="D57" s="788">
        <v>2490433</v>
      </c>
      <c r="E57" s="788">
        <v>4</v>
      </c>
      <c r="F57" s="788">
        <v>16</v>
      </c>
      <c r="G57" s="788">
        <v>2</v>
      </c>
      <c r="H57" s="788">
        <v>3</v>
      </c>
      <c r="I57" s="186">
        <f>C57/'[1]1c'!C57*100</f>
        <v>100.00457768083446</v>
      </c>
    </row>
    <row r="58" spans="1:9" x14ac:dyDescent="0.2">
      <c r="A58" s="785">
        <v>54</v>
      </c>
      <c r="B58" s="786" t="s">
        <v>258</v>
      </c>
      <c r="C58" s="787">
        <f t="shared" si="0"/>
        <v>0</v>
      </c>
      <c r="D58" s="788"/>
      <c r="E58" s="788"/>
      <c r="F58" s="788"/>
      <c r="G58" s="788"/>
      <c r="H58" s="788"/>
      <c r="I58" s="186">
        <f>C58/'[1]1c'!C58*100</f>
        <v>0</v>
      </c>
    </row>
    <row r="59" spans="1:9" x14ac:dyDescent="0.2">
      <c r="A59" s="785">
        <v>55</v>
      </c>
      <c r="B59" s="786" t="s">
        <v>64</v>
      </c>
      <c r="C59" s="787">
        <f t="shared" si="0"/>
        <v>0</v>
      </c>
      <c r="D59" s="788"/>
      <c r="E59" s="788"/>
      <c r="F59" s="788"/>
      <c r="G59" s="788"/>
      <c r="H59" s="788"/>
      <c r="I59" s="186" t="e">
        <f>C59/'[1]1c'!C59*100</f>
        <v>#DIV/0!</v>
      </c>
    </row>
    <row r="60" spans="1:9" x14ac:dyDescent="0.2">
      <c r="A60" s="785">
        <v>56</v>
      </c>
      <c r="B60" s="786" t="s">
        <v>259</v>
      </c>
      <c r="C60" s="787">
        <f t="shared" si="0"/>
        <v>673781</v>
      </c>
      <c r="D60" s="788">
        <v>577498</v>
      </c>
      <c r="E60" s="784">
        <v>3618</v>
      </c>
      <c r="F60" s="788">
        <v>84826</v>
      </c>
      <c r="G60" s="784">
        <v>3921</v>
      </c>
      <c r="H60" s="784">
        <v>3918</v>
      </c>
      <c r="I60" s="186">
        <f>C60/'[1]1c'!C60*100</f>
        <v>45.819857191431481</v>
      </c>
    </row>
    <row r="61" spans="1:9" x14ac:dyDescent="0.2">
      <c r="A61" s="785">
        <v>57</v>
      </c>
      <c r="B61" s="792" t="s">
        <v>65</v>
      </c>
      <c r="C61" s="787">
        <f t="shared" si="0"/>
        <v>44485921</v>
      </c>
      <c r="D61" s="793">
        <f>D40+D41+D46+D49+D54+D55+D56+D57+D58+D59+D60</f>
        <v>21643736</v>
      </c>
      <c r="E61" s="793">
        <f>E40+E41+E46+E49+E54+E55+E56+E57+E58+E59+E60</f>
        <v>2080340</v>
      </c>
      <c r="F61" s="793">
        <f>F40+F41+F46+F49+F54+F55+F56+F57+F58+F59+F60</f>
        <v>4675253</v>
      </c>
      <c r="G61" s="793">
        <f>G40+G41+G46+G49+G54+G55+G56+G57+G58+G59+G60</f>
        <v>2367318</v>
      </c>
      <c r="H61" s="793">
        <f>H40+H41+H46+H49+H54+H55+H56+H57+H58+H59+H60</f>
        <v>13719274</v>
      </c>
      <c r="I61" s="186">
        <f>C61/'[1]1c'!C61*100</f>
        <v>101.84844751929244</v>
      </c>
    </row>
    <row r="62" spans="1:9" x14ac:dyDescent="0.2">
      <c r="A62" s="785">
        <v>58</v>
      </c>
      <c r="B62" s="786" t="s">
        <v>260</v>
      </c>
      <c r="C62" s="787">
        <f t="shared" si="0"/>
        <v>20902933</v>
      </c>
      <c r="D62" s="788">
        <v>20902933</v>
      </c>
      <c r="E62" s="788"/>
      <c r="F62" s="788"/>
      <c r="G62" s="784"/>
      <c r="H62" s="784"/>
      <c r="I62" s="186">
        <f>C62/'[1]1c'!C62*100</f>
        <v>100.01109536782029</v>
      </c>
    </row>
    <row r="63" spans="1:9" x14ac:dyDescent="0.2">
      <c r="A63" s="785">
        <v>59</v>
      </c>
      <c r="B63" s="786" t="s">
        <v>261</v>
      </c>
      <c r="C63" s="787">
        <f t="shared" si="0"/>
        <v>0</v>
      </c>
      <c r="D63" s="788"/>
      <c r="E63" s="788"/>
      <c r="F63" s="788"/>
      <c r="G63" s="784"/>
      <c r="H63" s="784"/>
      <c r="I63" s="186" t="e">
        <f>C63/'[1]1c'!C63*100</f>
        <v>#DIV/0!</v>
      </c>
    </row>
    <row r="64" spans="1:9" x14ac:dyDescent="0.2">
      <c r="A64" s="785">
        <v>60</v>
      </c>
      <c r="B64" s="792" t="s">
        <v>66</v>
      </c>
      <c r="C64" s="787">
        <f t="shared" si="0"/>
        <v>20902933</v>
      </c>
      <c r="D64" s="793">
        <f>SUM(D62:D63)</f>
        <v>20902933</v>
      </c>
      <c r="E64" s="793">
        <f>SUM(E62:E63)</f>
        <v>0</v>
      </c>
      <c r="F64" s="793">
        <f>SUM(F62:F63)</f>
        <v>0</v>
      </c>
      <c r="G64" s="793">
        <f>SUM(G62:G63)</f>
        <v>0</v>
      </c>
      <c r="H64" s="793">
        <f>SUM(H62:H63)</f>
        <v>0</v>
      </c>
      <c r="I64" s="186">
        <f>C64/'[1]1c'!C64*100</f>
        <v>100.01109536782029</v>
      </c>
    </row>
    <row r="65" spans="1:9" x14ac:dyDescent="0.2">
      <c r="A65" s="785">
        <v>61</v>
      </c>
      <c r="B65" s="1007" t="s">
        <v>262</v>
      </c>
      <c r="C65" s="787">
        <f t="shared" si="0"/>
        <v>689000</v>
      </c>
      <c r="D65" s="795">
        <v>254000</v>
      </c>
      <c r="E65" s="795"/>
      <c r="F65" s="795"/>
      <c r="G65" s="795">
        <v>435000</v>
      </c>
      <c r="H65" s="795"/>
      <c r="I65" s="186">
        <f>C65/'[1]1c'!C65*100</f>
        <v>158.39080459770113</v>
      </c>
    </row>
    <row r="66" spans="1:9" x14ac:dyDescent="0.2">
      <c r="A66" s="785">
        <v>62</v>
      </c>
      <c r="B66" s="1008" t="s">
        <v>263</v>
      </c>
      <c r="C66" s="787">
        <f t="shared" si="0"/>
        <v>689000</v>
      </c>
      <c r="D66" s="793">
        <f>D65</f>
        <v>254000</v>
      </c>
      <c r="E66" s="793">
        <f>E65</f>
        <v>0</v>
      </c>
      <c r="F66" s="793">
        <f>F65</f>
        <v>0</v>
      </c>
      <c r="G66" s="793">
        <f>G65</f>
        <v>435000</v>
      </c>
      <c r="H66" s="793">
        <f>H65</f>
        <v>0</v>
      </c>
      <c r="I66" s="186">
        <f>C66/'[1]1c'!C66*100</f>
        <v>158.39080459770113</v>
      </c>
    </row>
    <row r="67" spans="1:9" ht="25.5" x14ac:dyDescent="0.2">
      <c r="A67" s="785">
        <v>63</v>
      </c>
      <c r="B67" s="786" t="s">
        <v>67</v>
      </c>
      <c r="C67" s="787">
        <f t="shared" si="0"/>
        <v>226791</v>
      </c>
      <c r="D67" s="788">
        <v>226791</v>
      </c>
      <c r="E67" s="788"/>
      <c r="F67" s="788"/>
      <c r="G67" s="788"/>
      <c r="H67" s="788"/>
      <c r="I67" s="186" t="e">
        <f>C67/'[1]1c'!C67*100</f>
        <v>#DIV/0!</v>
      </c>
    </row>
    <row r="68" spans="1:9" x14ac:dyDescent="0.2">
      <c r="A68" s="785">
        <v>64</v>
      </c>
      <c r="B68" s="786" t="s">
        <v>68</v>
      </c>
      <c r="C68" s="787">
        <f t="shared" si="0"/>
        <v>226791</v>
      </c>
      <c r="D68" s="788">
        <v>226791</v>
      </c>
      <c r="E68" s="788"/>
      <c r="F68" s="788"/>
      <c r="G68" s="788"/>
      <c r="H68" s="788"/>
      <c r="I68" s="186">
        <f>C68/'[1]1c'!C68*100</f>
        <v>37.301151315789468</v>
      </c>
    </row>
    <row r="69" spans="1:9" x14ac:dyDescent="0.2">
      <c r="A69" s="785">
        <v>65</v>
      </c>
      <c r="B69" s="786" t="s">
        <v>69</v>
      </c>
      <c r="C69" s="787">
        <f t="shared" si="0"/>
        <v>100000</v>
      </c>
      <c r="D69" s="788">
        <v>100000</v>
      </c>
      <c r="E69" s="784"/>
      <c r="F69" s="784"/>
      <c r="G69" s="784"/>
      <c r="H69" s="784"/>
      <c r="I69" s="186">
        <f>C69/'[1]1c'!C69*100</f>
        <v>83.333333333333343</v>
      </c>
    </row>
    <row r="70" spans="1:9" x14ac:dyDescent="0.2">
      <c r="A70" s="785">
        <v>66</v>
      </c>
      <c r="B70" s="792" t="s">
        <v>70</v>
      </c>
      <c r="C70" s="787">
        <f t="shared" si="0"/>
        <v>326791</v>
      </c>
      <c r="D70" s="801">
        <f>(SUM(D67:D69))-D68</f>
        <v>326791</v>
      </c>
      <c r="E70" s="801">
        <f>SUM(E67:E69)</f>
        <v>0</v>
      </c>
      <c r="F70" s="801">
        <f>SUM(F67:F69)</f>
        <v>0</v>
      </c>
      <c r="G70" s="801">
        <f>SUM(G67:G69)</f>
        <v>0</v>
      </c>
      <c r="H70" s="801">
        <f>SUM(H67:H69)</f>
        <v>0</v>
      </c>
      <c r="I70" s="186">
        <f>C70/'[1]1c'!C70*100</f>
        <v>44.888873626373623</v>
      </c>
    </row>
    <row r="71" spans="1:9" x14ac:dyDescent="0.2">
      <c r="A71" s="785">
        <v>67</v>
      </c>
      <c r="B71" s="802" t="s">
        <v>71</v>
      </c>
      <c r="C71" s="787">
        <f t="shared" ref="C71:C78" si="1">SUM(D71:H71)</f>
        <v>1184125568</v>
      </c>
      <c r="D71" s="803">
        <f>D20+D28+D39+D61+D64+D66+D70</f>
        <v>1109820784</v>
      </c>
      <c r="E71" s="803">
        <f>E20+E28+E39+E61+E64+E66+E70</f>
        <v>7076770</v>
      </c>
      <c r="F71" s="803">
        <f>F20+F28+F39+F61+F64+F66+F70</f>
        <v>50380644</v>
      </c>
      <c r="G71" s="803">
        <f>G20+G28+G39+G61+G64+G66+G70</f>
        <v>3128096</v>
      </c>
      <c r="H71" s="803">
        <f>H20+H28+H39+H61+H64+H66+H70</f>
        <v>13719274</v>
      </c>
      <c r="I71" s="186">
        <f>C71/'[1]1c'!C71*100</f>
        <v>73.297071228586134</v>
      </c>
    </row>
    <row r="72" spans="1:9" ht="25.5" x14ac:dyDescent="0.2">
      <c r="A72" s="785">
        <v>68</v>
      </c>
      <c r="B72" s="790" t="s">
        <v>264</v>
      </c>
      <c r="C72" s="787">
        <f t="shared" si="1"/>
        <v>0</v>
      </c>
      <c r="D72" s="795"/>
      <c r="E72" s="795"/>
      <c r="F72" s="795"/>
      <c r="G72" s="795"/>
      <c r="H72" s="795"/>
      <c r="I72" s="186">
        <f>C72/'[1]1c'!C72*100</f>
        <v>0</v>
      </c>
    </row>
    <row r="73" spans="1:9" ht="25.5" x14ac:dyDescent="0.2">
      <c r="A73" s="785">
        <v>69</v>
      </c>
      <c r="B73" s="786" t="s">
        <v>265</v>
      </c>
      <c r="C73" s="787">
        <f t="shared" si="1"/>
        <v>1100474741</v>
      </c>
      <c r="D73" s="788">
        <v>1045989369</v>
      </c>
      <c r="E73" s="788">
        <v>13846714</v>
      </c>
      <c r="F73" s="788">
        <v>22277262</v>
      </c>
      <c r="G73" s="788">
        <v>11553464</v>
      </c>
      <c r="H73" s="788">
        <v>6807932</v>
      </c>
      <c r="I73" s="186">
        <f>C73/'[1]1c'!C73*100</f>
        <v>100</v>
      </c>
    </row>
    <row r="74" spans="1:9" x14ac:dyDescent="0.2">
      <c r="A74" s="785">
        <v>70</v>
      </c>
      <c r="B74" s="786" t="s">
        <v>72</v>
      </c>
      <c r="C74" s="787">
        <f t="shared" si="1"/>
        <v>35374483</v>
      </c>
      <c r="D74" s="788">
        <v>35374483</v>
      </c>
      <c r="E74" s="788"/>
      <c r="F74" s="788"/>
      <c r="G74" s="788"/>
      <c r="H74" s="788"/>
      <c r="I74" s="186">
        <f>C74/'[1]1c'!C74*100</f>
        <v>100</v>
      </c>
    </row>
    <row r="75" spans="1:9" x14ac:dyDescent="0.2">
      <c r="A75" s="785">
        <v>71</v>
      </c>
      <c r="B75" s="786" t="s">
        <v>266</v>
      </c>
      <c r="C75" s="787">
        <f t="shared" si="1"/>
        <v>489218067</v>
      </c>
      <c r="D75" s="788"/>
      <c r="E75" s="788">
        <v>191898532</v>
      </c>
      <c r="F75" s="788">
        <v>110978732</v>
      </c>
      <c r="G75" s="788">
        <v>60653463</v>
      </c>
      <c r="H75" s="788">
        <v>125687340</v>
      </c>
      <c r="I75" s="186">
        <f>C75/'[1]1c'!C75*100</f>
        <v>88.145660369403515</v>
      </c>
    </row>
    <row r="76" spans="1:9" x14ac:dyDescent="0.2">
      <c r="A76" s="785">
        <v>72</v>
      </c>
      <c r="B76" s="786" t="s">
        <v>73</v>
      </c>
      <c r="C76" s="787">
        <f t="shared" si="1"/>
        <v>1625067291</v>
      </c>
      <c r="D76" s="794">
        <f>SUM(D72:D75)</f>
        <v>1081363852</v>
      </c>
      <c r="E76" s="794">
        <f>SUM(E72:E75)</f>
        <v>205745246</v>
      </c>
      <c r="F76" s="794">
        <f>SUM(F72:F75)</f>
        <v>133255994</v>
      </c>
      <c r="G76" s="794">
        <f>SUM(G72:G75)</f>
        <v>72206927</v>
      </c>
      <c r="H76" s="794">
        <f>SUM(H72:H75)</f>
        <v>132495272</v>
      </c>
      <c r="I76" s="186">
        <f>C76/'[1]1c'!C76*100</f>
        <v>92.815366705576793</v>
      </c>
    </row>
    <row r="77" spans="1:9" ht="13.5" thickBot="1" x14ac:dyDescent="0.25">
      <c r="A77" s="785">
        <v>73</v>
      </c>
      <c r="B77" s="676" t="s">
        <v>74</v>
      </c>
      <c r="C77" s="787">
        <f t="shared" si="1"/>
        <v>1625067291</v>
      </c>
      <c r="D77" s="677">
        <f>D76</f>
        <v>1081363852</v>
      </c>
      <c r="E77" s="677">
        <f>E76</f>
        <v>205745246</v>
      </c>
      <c r="F77" s="677">
        <f>F76</f>
        <v>133255994</v>
      </c>
      <c r="G77" s="677">
        <f>G76</f>
        <v>72206927</v>
      </c>
      <c r="H77" s="677">
        <f>H76</f>
        <v>132495272</v>
      </c>
      <c r="I77" s="186">
        <f>C77/'[1]1c'!C77*100</f>
        <v>92.815366705576793</v>
      </c>
    </row>
    <row r="78" spans="1:9" ht="14.25" thickTop="1" thickBot="1" x14ac:dyDescent="0.25">
      <c r="A78" s="785">
        <v>74</v>
      </c>
      <c r="B78" s="89" t="s">
        <v>37</v>
      </c>
      <c r="C78" s="787">
        <f t="shared" si="1"/>
        <v>2809192859</v>
      </c>
      <c r="D78" s="90">
        <f>D71+D77</f>
        <v>2191184636</v>
      </c>
      <c r="E78" s="90">
        <f>E71+E77</f>
        <v>212822016</v>
      </c>
      <c r="F78" s="90">
        <f>F71+F77</f>
        <v>183636638</v>
      </c>
      <c r="G78" s="90">
        <f>G71+G77</f>
        <v>75335023</v>
      </c>
      <c r="H78" s="90">
        <f>H71+H77</f>
        <v>146214546</v>
      </c>
      <c r="I78" s="186">
        <f>C78/'[1]1c'!C78*100</f>
        <v>83.448584080990798</v>
      </c>
    </row>
    <row r="79" spans="1:9" ht="13.5" thickTop="1" x14ac:dyDescent="0.2"/>
  </sheetData>
  <pageMargins left="0" right="0" top="0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pane ySplit="5" topLeftCell="A9" activePane="bottomLeft" state="frozen"/>
      <selection activeCell="C2" sqref="C2"/>
      <selection pane="bottomLeft" activeCell="E2" sqref="E2"/>
    </sheetView>
  </sheetViews>
  <sheetFormatPr defaultRowHeight="12.75" x14ac:dyDescent="0.2"/>
  <cols>
    <col min="1" max="1" width="6.42578125" style="733" customWidth="1"/>
    <col min="2" max="2" width="46.5703125" style="733" customWidth="1"/>
    <col min="3" max="3" width="14.7109375" style="733" customWidth="1"/>
    <col min="4" max="4" width="14.5703125" style="733" customWidth="1"/>
    <col min="5" max="8" width="12.7109375" style="733" customWidth="1"/>
    <col min="9" max="9" width="6.42578125" style="733" customWidth="1"/>
    <col min="10" max="247" width="9.140625" style="733"/>
    <col min="248" max="248" width="6.42578125" style="733" customWidth="1"/>
    <col min="249" max="249" width="46.5703125" style="733" customWidth="1"/>
    <col min="250" max="250" width="29.42578125" style="733" customWidth="1"/>
    <col min="251" max="503" width="9.140625" style="733"/>
    <col min="504" max="504" width="6.42578125" style="733" customWidth="1"/>
    <col min="505" max="505" width="46.5703125" style="733" customWidth="1"/>
    <col min="506" max="506" width="29.42578125" style="733" customWidth="1"/>
    <col min="507" max="759" width="9.140625" style="733"/>
    <col min="760" max="760" width="6.42578125" style="733" customWidth="1"/>
    <col min="761" max="761" width="46.5703125" style="733" customWidth="1"/>
    <col min="762" max="762" width="29.42578125" style="733" customWidth="1"/>
    <col min="763" max="1015" width="9.140625" style="733"/>
    <col min="1016" max="1016" width="6.42578125" style="733" customWidth="1"/>
    <col min="1017" max="1017" width="46.5703125" style="733" customWidth="1"/>
    <col min="1018" max="1018" width="29.42578125" style="733" customWidth="1"/>
    <col min="1019" max="1271" width="9.140625" style="733"/>
    <col min="1272" max="1272" width="6.42578125" style="733" customWidth="1"/>
    <col min="1273" max="1273" width="46.5703125" style="733" customWidth="1"/>
    <col min="1274" max="1274" width="29.42578125" style="733" customWidth="1"/>
    <col min="1275" max="1527" width="9.140625" style="733"/>
    <col min="1528" max="1528" width="6.42578125" style="733" customWidth="1"/>
    <col min="1529" max="1529" width="46.5703125" style="733" customWidth="1"/>
    <col min="1530" max="1530" width="29.42578125" style="733" customWidth="1"/>
    <col min="1531" max="1783" width="9.140625" style="733"/>
    <col min="1784" max="1784" width="6.42578125" style="733" customWidth="1"/>
    <col min="1785" max="1785" width="46.5703125" style="733" customWidth="1"/>
    <col min="1786" max="1786" width="29.42578125" style="733" customWidth="1"/>
    <col min="1787" max="2039" width="9.140625" style="733"/>
    <col min="2040" max="2040" width="6.42578125" style="733" customWidth="1"/>
    <col min="2041" max="2041" width="46.5703125" style="733" customWidth="1"/>
    <col min="2042" max="2042" width="29.42578125" style="733" customWidth="1"/>
    <col min="2043" max="2295" width="9.140625" style="733"/>
    <col min="2296" max="2296" width="6.42578125" style="733" customWidth="1"/>
    <col min="2297" max="2297" width="46.5703125" style="733" customWidth="1"/>
    <col min="2298" max="2298" width="29.42578125" style="733" customWidth="1"/>
    <col min="2299" max="2551" width="9.140625" style="733"/>
    <col min="2552" max="2552" width="6.42578125" style="733" customWidth="1"/>
    <col min="2553" max="2553" width="46.5703125" style="733" customWidth="1"/>
    <col min="2554" max="2554" width="29.42578125" style="733" customWidth="1"/>
    <col min="2555" max="2807" width="9.140625" style="733"/>
    <col min="2808" max="2808" width="6.42578125" style="733" customWidth="1"/>
    <col min="2809" max="2809" width="46.5703125" style="733" customWidth="1"/>
    <col min="2810" max="2810" width="29.42578125" style="733" customWidth="1"/>
    <col min="2811" max="3063" width="9.140625" style="733"/>
    <col min="3064" max="3064" width="6.42578125" style="733" customWidth="1"/>
    <col min="3065" max="3065" width="46.5703125" style="733" customWidth="1"/>
    <col min="3066" max="3066" width="29.42578125" style="733" customWidth="1"/>
    <col min="3067" max="3319" width="9.140625" style="733"/>
    <col min="3320" max="3320" width="6.42578125" style="733" customWidth="1"/>
    <col min="3321" max="3321" width="46.5703125" style="733" customWidth="1"/>
    <col min="3322" max="3322" width="29.42578125" style="733" customWidth="1"/>
    <col min="3323" max="3575" width="9.140625" style="733"/>
    <col min="3576" max="3576" width="6.42578125" style="733" customWidth="1"/>
    <col min="3577" max="3577" width="46.5703125" style="733" customWidth="1"/>
    <col min="3578" max="3578" width="29.42578125" style="733" customWidth="1"/>
    <col min="3579" max="3831" width="9.140625" style="733"/>
    <col min="3832" max="3832" width="6.42578125" style="733" customWidth="1"/>
    <col min="3833" max="3833" width="46.5703125" style="733" customWidth="1"/>
    <col min="3834" max="3834" width="29.42578125" style="733" customWidth="1"/>
    <col min="3835" max="4087" width="9.140625" style="733"/>
    <col min="4088" max="4088" width="6.42578125" style="733" customWidth="1"/>
    <col min="4089" max="4089" width="46.5703125" style="733" customWidth="1"/>
    <col min="4090" max="4090" width="29.42578125" style="733" customWidth="1"/>
    <col min="4091" max="4343" width="9.140625" style="733"/>
    <col min="4344" max="4344" width="6.42578125" style="733" customWidth="1"/>
    <col min="4345" max="4345" width="46.5703125" style="733" customWidth="1"/>
    <col min="4346" max="4346" width="29.42578125" style="733" customWidth="1"/>
    <col min="4347" max="4599" width="9.140625" style="733"/>
    <col min="4600" max="4600" width="6.42578125" style="733" customWidth="1"/>
    <col min="4601" max="4601" width="46.5703125" style="733" customWidth="1"/>
    <col min="4602" max="4602" width="29.42578125" style="733" customWidth="1"/>
    <col min="4603" max="4855" width="9.140625" style="733"/>
    <col min="4856" max="4856" width="6.42578125" style="733" customWidth="1"/>
    <col min="4857" max="4857" width="46.5703125" style="733" customWidth="1"/>
    <col min="4858" max="4858" width="29.42578125" style="733" customWidth="1"/>
    <col min="4859" max="5111" width="9.140625" style="733"/>
    <col min="5112" max="5112" width="6.42578125" style="733" customWidth="1"/>
    <col min="5113" max="5113" width="46.5703125" style="733" customWidth="1"/>
    <col min="5114" max="5114" width="29.42578125" style="733" customWidth="1"/>
    <col min="5115" max="5367" width="9.140625" style="733"/>
    <col min="5368" max="5368" width="6.42578125" style="733" customWidth="1"/>
    <col min="5369" max="5369" width="46.5703125" style="733" customWidth="1"/>
    <col min="5370" max="5370" width="29.42578125" style="733" customWidth="1"/>
    <col min="5371" max="5623" width="9.140625" style="733"/>
    <col min="5624" max="5624" width="6.42578125" style="733" customWidth="1"/>
    <col min="5625" max="5625" width="46.5703125" style="733" customWidth="1"/>
    <col min="5626" max="5626" width="29.42578125" style="733" customWidth="1"/>
    <col min="5627" max="5879" width="9.140625" style="733"/>
    <col min="5880" max="5880" width="6.42578125" style="733" customWidth="1"/>
    <col min="5881" max="5881" width="46.5703125" style="733" customWidth="1"/>
    <col min="5882" max="5882" width="29.42578125" style="733" customWidth="1"/>
    <col min="5883" max="6135" width="9.140625" style="733"/>
    <col min="6136" max="6136" width="6.42578125" style="733" customWidth="1"/>
    <col min="6137" max="6137" width="46.5703125" style="733" customWidth="1"/>
    <col min="6138" max="6138" width="29.42578125" style="733" customWidth="1"/>
    <col min="6139" max="6391" width="9.140625" style="733"/>
    <col min="6392" max="6392" width="6.42578125" style="733" customWidth="1"/>
    <col min="6393" max="6393" width="46.5703125" style="733" customWidth="1"/>
    <col min="6394" max="6394" width="29.42578125" style="733" customWidth="1"/>
    <col min="6395" max="6647" width="9.140625" style="733"/>
    <col min="6648" max="6648" width="6.42578125" style="733" customWidth="1"/>
    <col min="6649" max="6649" width="46.5703125" style="733" customWidth="1"/>
    <col min="6650" max="6650" width="29.42578125" style="733" customWidth="1"/>
    <col min="6651" max="6903" width="9.140625" style="733"/>
    <col min="6904" max="6904" width="6.42578125" style="733" customWidth="1"/>
    <col min="6905" max="6905" width="46.5703125" style="733" customWidth="1"/>
    <col min="6906" max="6906" width="29.42578125" style="733" customWidth="1"/>
    <col min="6907" max="7159" width="9.140625" style="733"/>
    <col min="7160" max="7160" width="6.42578125" style="733" customWidth="1"/>
    <col min="7161" max="7161" width="46.5703125" style="733" customWidth="1"/>
    <col min="7162" max="7162" width="29.42578125" style="733" customWidth="1"/>
    <col min="7163" max="7415" width="9.140625" style="733"/>
    <col min="7416" max="7416" width="6.42578125" style="733" customWidth="1"/>
    <col min="7417" max="7417" width="46.5703125" style="733" customWidth="1"/>
    <col min="7418" max="7418" width="29.42578125" style="733" customWidth="1"/>
    <col min="7419" max="7671" width="9.140625" style="733"/>
    <col min="7672" max="7672" width="6.42578125" style="733" customWidth="1"/>
    <col min="7673" max="7673" width="46.5703125" style="733" customWidth="1"/>
    <col min="7674" max="7674" width="29.42578125" style="733" customWidth="1"/>
    <col min="7675" max="7927" width="9.140625" style="733"/>
    <col min="7928" max="7928" width="6.42578125" style="733" customWidth="1"/>
    <col min="7929" max="7929" width="46.5703125" style="733" customWidth="1"/>
    <col min="7930" max="7930" width="29.42578125" style="733" customWidth="1"/>
    <col min="7931" max="8183" width="9.140625" style="733"/>
    <col min="8184" max="8184" width="6.42578125" style="733" customWidth="1"/>
    <col min="8185" max="8185" width="46.5703125" style="733" customWidth="1"/>
    <col min="8186" max="8186" width="29.42578125" style="733" customWidth="1"/>
    <col min="8187" max="8439" width="9.140625" style="733"/>
    <col min="8440" max="8440" width="6.42578125" style="733" customWidth="1"/>
    <col min="8441" max="8441" width="46.5703125" style="733" customWidth="1"/>
    <col min="8442" max="8442" width="29.42578125" style="733" customWidth="1"/>
    <col min="8443" max="8695" width="9.140625" style="733"/>
    <col min="8696" max="8696" width="6.42578125" style="733" customWidth="1"/>
    <col min="8697" max="8697" width="46.5703125" style="733" customWidth="1"/>
    <col min="8698" max="8698" width="29.42578125" style="733" customWidth="1"/>
    <col min="8699" max="8951" width="9.140625" style="733"/>
    <col min="8952" max="8952" width="6.42578125" style="733" customWidth="1"/>
    <col min="8953" max="8953" width="46.5703125" style="733" customWidth="1"/>
    <col min="8954" max="8954" width="29.42578125" style="733" customWidth="1"/>
    <col min="8955" max="9207" width="9.140625" style="733"/>
    <col min="9208" max="9208" width="6.42578125" style="733" customWidth="1"/>
    <col min="9209" max="9209" width="46.5703125" style="733" customWidth="1"/>
    <col min="9210" max="9210" width="29.42578125" style="733" customWidth="1"/>
    <col min="9211" max="9463" width="9.140625" style="733"/>
    <col min="9464" max="9464" width="6.42578125" style="733" customWidth="1"/>
    <col min="9465" max="9465" width="46.5703125" style="733" customWidth="1"/>
    <col min="9466" max="9466" width="29.42578125" style="733" customWidth="1"/>
    <col min="9467" max="9719" width="9.140625" style="733"/>
    <col min="9720" max="9720" width="6.42578125" style="733" customWidth="1"/>
    <col min="9721" max="9721" width="46.5703125" style="733" customWidth="1"/>
    <col min="9722" max="9722" width="29.42578125" style="733" customWidth="1"/>
    <col min="9723" max="9975" width="9.140625" style="733"/>
    <col min="9976" max="9976" width="6.42578125" style="733" customWidth="1"/>
    <col min="9977" max="9977" width="46.5703125" style="733" customWidth="1"/>
    <col min="9978" max="9978" width="29.42578125" style="733" customWidth="1"/>
    <col min="9979" max="10231" width="9.140625" style="733"/>
    <col min="10232" max="10232" width="6.42578125" style="733" customWidth="1"/>
    <col min="10233" max="10233" width="46.5703125" style="733" customWidth="1"/>
    <col min="10234" max="10234" width="29.42578125" style="733" customWidth="1"/>
    <col min="10235" max="10487" width="9.140625" style="733"/>
    <col min="10488" max="10488" width="6.42578125" style="733" customWidth="1"/>
    <col min="10489" max="10489" width="46.5703125" style="733" customWidth="1"/>
    <col min="10490" max="10490" width="29.42578125" style="733" customWidth="1"/>
    <col min="10491" max="10743" width="9.140625" style="733"/>
    <col min="10744" max="10744" width="6.42578125" style="733" customWidth="1"/>
    <col min="10745" max="10745" width="46.5703125" style="733" customWidth="1"/>
    <col min="10746" max="10746" width="29.42578125" style="733" customWidth="1"/>
    <col min="10747" max="10999" width="9.140625" style="733"/>
    <col min="11000" max="11000" width="6.42578125" style="733" customWidth="1"/>
    <col min="11001" max="11001" width="46.5703125" style="733" customWidth="1"/>
    <col min="11002" max="11002" width="29.42578125" style="733" customWidth="1"/>
    <col min="11003" max="11255" width="9.140625" style="733"/>
    <col min="11256" max="11256" width="6.42578125" style="733" customWidth="1"/>
    <col min="11257" max="11257" width="46.5703125" style="733" customWidth="1"/>
    <col min="11258" max="11258" width="29.42578125" style="733" customWidth="1"/>
    <col min="11259" max="11511" width="9.140625" style="733"/>
    <col min="11512" max="11512" width="6.42578125" style="733" customWidth="1"/>
    <col min="11513" max="11513" width="46.5703125" style="733" customWidth="1"/>
    <col min="11514" max="11514" width="29.42578125" style="733" customWidth="1"/>
    <col min="11515" max="11767" width="9.140625" style="733"/>
    <col min="11768" max="11768" width="6.42578125" style="733" customWidth="1"/>
    <col min="11769" max="11769" width="46.5703125" style="733" customWidth="1"/>
    <col min="11770" max="11770" width="29.42578125" style="733" customWidth="1"/>
    <col min="11771" max="12023" width="9.140625" style="733"/>
    <col min="12024" max="12024" width="6.42578125" style="733" customWidth="1"/>
    <col min="12025" max="12025" width="46.5703125" style="733" customWidth="1"/>
    <col min="12026" max="12026" width="29.42578125" style="733" customWidth="1"/>
    <col min="12027" max="12279" width="9.140625" style="733"/>
    <col min="12280" max="12280" width="6.42578125" style="733" customWidth="1"/>
    <col min="12281" max="12281" width="46.5703125" style="733" customWidth="1"/>
    <col min="12282" max="12282" width="29.42578125" style="733" customWidth="1"/>
    <col min="12283" max="12535" width="9.140625" style="733"/>
    <col min="12536" max="12536" width="6.42578125" style="733" customWidth="1"/>
    <col min="12537" max="12537" width="46.5703125" style="733" customWidth="1"/>
    <col min="12538" max="12538" width="29.42578125" style="733" customWidth="1"/>
    <col min="12539" max="12791" width="9.140625" style="733"/>
    <col min="12792" max="12792" width="6.42578125" style="733" customWidth="1"/>
    <col min="12793" max="12793" width="46.5703125" style="733" customWidth="1"/>
    <col min="12794" max="12794" width="29.42578125" style="733" customWidth="1"/>
    <col min="12795" max="13047" width="9.140625" style="733"/>
    <col min="13048" max="13048" width="6.42578125" style="733" customWidth="1"/>
    <col min="13049" max="13049" width="46.5703125" style="733" customWidth="1"/>
    <col min="13050" max="13050" width="29.42578125" style="733" customWidth="1"/>
    <col min="13051" max="13303" width="9.140625" style="733"/>
    <col min="13304" max="13304" width="6.42578125" style="733" customWidth="1"/>
    <col min="13305" max="13305" width="46.5703125" style="733" customWidth="1"/>
    <col min="13306" max="13306" width="29.42578125" style="733" customWidth="1"/>
    <col min="13307" max="13559" width="9.140625" style="733"/>
    <col min="13560" max="13560" width="6.42578125" style="733" customWidth="1"/>
    <col min="13561" max="13561" width="46.5703125" style="733" customWidth="1"/>
    <col min="13562" max="13562" width="29.42578125" style="733" customWidth="1"/>
    <col min="13563" max="13815" width="9.140625" style="733"/>
    <col min="13816" max="13816" width="6.42578125" style="733" customWidth="1"/>
    <col min="13817" max="13817" width="46.5703125" style="733" customWidth="1"/>
    <col min="13818" max="13818" width="29.42578125" style="733" customWidth="1"/>
    <col min="13819" max="14071" width="9.140625" style="733"/>
    <col min="14072" max="14072" width="6.42578125" style="733" customWidth="1"/>
    <col min="14073" max="14073" width="46.5703125" style="733" customWidth="1"/>
    <col min="14074" max="14074" width="29.42578125" style="733" customWidth="1"/>
    <col min="14075" max="14327" width="9.140625" style="733"/>
    <col min="14328" max="14328" width="6.42578125" style="733" customWidth="1"/>
    <col min="14329" max="14329" width="46.5703125" style="733" customWidth="1"/>
    <col min="14330" max="14330" width="29.42578125" style="733" customWidth="1"/>
    <col min="14331" max="14583" width="9.140625" style="733"/>
    <col min="14584" max="14584" width="6.42578125" style="733" customWidth="1"/>
    <col min="14585" max="14585" width="46.5703125" style="733" customWidth="1"/>
    <col min="14586" max="14586" width="29.42578125" style="733" customWidth="1"/>
    <col min="14587" max="14839" width="9.140625" style="733"/>
    <col min="14840" max="14840" width="6.42578125" style="733" customWidth="1"/>
    <col min="14841" max="14841" width="46.5703125" style="733" customWidth="1"/>
    <col min="14842" max="14842" width="29.42578125" style="733" customWidth="1"/>
    <col min="14843" max="15095" width="9.140625" style="733"/>
    <col min="15096" max="15096" width="6.42578125" style="733" customWidth="1"/>
    <col min="15097" max="15097" width="46.5703125" style="733" customWidth="1"/>
    <col min="15098" max="15098" width="29.42578125" style="733" customWidth="1"/>
    <col min="15099" max="15351" width="9.140625" style="733"/>
    <col min="15352" max="15352" width="6.42578125" style="733" customWidth="1"/>
    <col min="15353" max="15353" width="46.5703125" style="733" customWidth="1"/>
    <col min="15354" max="15354" width="29.42578125" style="733" customWidth="1"/>
    <col min="15355" max="15607" width="9.140625" style="733"/>
    <col min="15608" max="15608" width="6.42578125" style="733" customWidth="1"/>
    <col min="15609" max="15609" width="46.5703125" style="733" customWidth="1"/>
    <col min="15610" max="15610" width="29.42578125" style="733" customWidth="1"/>
    <col min="15611" max="15863" width="9.140625" style="733"/>
    <col min="15864" max="15864" width="6.42578125" style="733" customWidth="1"/>
    <col min="15865" max="15865" width="46.5703125" style="733" customWidth="1"/>
    <col min="15866" max="15866" width="29.42578125" style="733" customWidth="1"/>
    <col min="15867" max="16119" width="9.140625" style="733"/>
    <col min="16120" max="16120" width="6.42578125" style="733" customWidth="1"/>
    <col min="16121" max="16121" width="46.5703125" style="733" customWidth="1"/>
    <col min="16122" max="16122" width="29.42578125" style="733" customWidth="1"/>
    <col min="16123" max="16384" width="9.140625" style="733"/>
  </cols>
  <sheetData>
    <row r="1" spans="1:9" x14ac:dyDescent="0.2">
      <c r="B1" s="84" t="s">
        <v>225</v>
      </c>
    </row>
    <row r="2" spans="1:9" x14ac:dyDescent="0.2">
      <c r="B2" s="84" t="s">
        <v>1420</v>
      </c>
      <c r="E2" s="733" t="s">
        <v>1445</v>
      </c>
    </row>
    <row r="3" spans="1:9" x14ac:dyDescent="0.2">
      <c r="B3" s="84"/>
      <c r="C3" s="84" t="s">
        <v>288</v>
      </c>
      <c r="E3" s="733" t="s">
        <v>76</v>
      </c>
    </row>
    <row r="4" spans="1:9" ht="13.5" thickBot="1" x14ac:dyDescent="0.25">
      <c r="B4" s="84"/>
    </row>
    <row r="5" spans="1:9" ht="25.5" x14ac:dyDescent="0.2">
      <c r="A5" s="782" t="s">
        <v>1</v>
      </c>
      <c r="B5" s="678" t="s">
        <v>278</v>
      </c>
      <c r="C5" s="98" t="s">
        <v>390</v>
      </c>
      <c r="D5" s="1009" t="s">
        <v>39</v>
      </c>
      <c r="E5" s="654" t="s">
        <v>227</v>
      </c>
      <c r="F5" s="654" t="s">
        <v>41</v>
      </c>
      <c r="G5" s="784" t="s">
        <v>1418</v>
      </c>
      <c r="H5" s="654" t="s">
        <v>42</v>
      </c>
    </row>
    <row r="6" spans="1:9" x14ac:dyDescent="0.2">
      <c r="A6" s="785">
        <v>27</v>
      </c>
      <c r="B6" s="804" t="s">
        <v>3</v>
      </c>
      <c r="C6" s="787">
        <f t="shared" ref="C6:C37" si="0">SUM(D6:H6)</f>
        <v>379801275</v>
      </c>
      <c r="D6" s="805">
        <v>37141171</v>
      </c>
      <c r="E6" s="805">
        <v>146442532</v>
      </c>
      <c r="F6" s="805">
        <v>89298466</v>
      </c>
      <c r="G6" s="805">
        <v>24802040</v>
      </c>
      <c r="H6" s="805">
        <v>82117066</v>
      </c>
      <c r="I6" s="186">
        <f>C6/'[1]2d'!C6*100</f>
        <v>88.152282896353896</v>
      </c>
    </row>
    <row r="7" spans="1:9" ht="25.5" x14ac:dyDescent="0.2">
      <c r="A7" s="785">
        <v>28</v>
      </c>
      <c r="B7" s="804" t="s">
        <v>4</v>
      </c>
      <c r="C7" s="787">
        <f t="shared" si="0"/>
        <v>70327859</v>
      </c>
      <c r="D7" s="805">
        <v>7005542</v>
      </c>
      <c r="E7" s="805">
        <v>29686819</v>
      </c>
      <c r="F7" s="805">
        <v>13325879</v>
      </c>
      <c r="G7" s="805">
        <v>4676200</v>
      </c>
      <c r="H7" s="805">
        <v>15633419</v>
      </c>
      <c r="I7" s="186">
        <f>C7/'[1]2d'!C7*100</f>
        <v>83.602558290011856</v>
      </c>
    </row>
    <row r="8" spans="1:9" x14ac:dyDescent="0.2">
      <c r="A8" s="785">
        <v>87</v>
      </c>
      <c r="B8" s="804" t="s">
        <v>5</v>
      </c>
      <c r="C8" s="787">
        <f t="shared" si="0"/>
        <v>297914583</v>
      </c>
      <c r="D8" s="805">
        <v>148870313</v>
      </c>
      <c r="E8" s="805">
        <v>22883742</v>
      </c>
      <c r="F8" s="805">
        <v>55188911</v>
      </c>
      <c r="G8" s="805">
        <v>30424116</v>
      </c>
      <c r="H8" s="805">
        <v>40547501</v>
      </c>
      <c r="I8" s="186">
        <f>C8/'[1]2d'!C8*100</f>
        <v>59.469031501665306</v>
      </c>
    </row>
    <row r="9" spans="1:9" x14ac:dyDescent="0.2">
      <c r="A9" s="785">
        <v>88</v>
      </c>
      <c r="B9" s="681" t="s">
        <v>6</v>
      </c>
      <c r="C9" s="682">
        <f t="shared" si="0"/>
        <v>0</v>
      </c>
      <c r="D9" s="806">
        <f>D10</f>
        <v>0</v>
      </c>
      <c r="E9" s="800">
        <f>E10</f>
        <v>0</v>
      </c>
      <c r="F9" s="800">
        <f>F10</f>
        <v>0</v>
      </c>
      <c r="G9" s="800">
        <f>G10</f>
        <v>0</v>
      </c>
      <c r="H9" s="800">
        <f>H10</f>
        <v>0</v>
      </c>
      <c r="I9" s="186">
        <f>C9/'[1]2d'!C9*100</f>
        <v>0</v>
      </c>
    </row>
    <row r="10" spans="1:9" ht="25.5" x14ac:dyDescent="0.2">
      <c r="A10" s="785">
        <v>89</v>
      </c>
      <c r="B10" s="681" t="s">
        <v>7</v>
      </c>
      <c r="C10" s="682">
        <f t="shared" si="0"/>
        <v>0</v>
      </c>
      <c r="D10" s="807"/>
      <c r="E10" s="788"/>
      <c r="F10" s="788"/>
      <c r="G10" s="788"/>
      <c r="H10" s="788"/>
      <c r="I10" s="186">
        <f>C10/'[1]2d'!C10*100</f>
        <v>0</v>
      </c>
    </row>
    <row r="11" spans="1:9" x14ac:dyDescent="0.2">
      <c r="A11" s="785">
        <v>90</v>
      </c>
      <c r="B11" s="681" t="s">
        <v>8</v>
      </c>
      <c r="C11" s="682">
        <f t="shared" si="0"/>
        <v>0</v>
      </c>
      <c r="D11" s="806">
        <f>D12</f>
        <v>0</v>
      </c>
      <c r="E11" s="800">
        <f>E12</f>
        <v>0</v>
      </c>
      <c r="F11" s="800">
        <f>F12</f>
        <v>0</v>
      </c>
      <c r="G11" s="800">
        <f>G12</f>
        <v>0</v>
      </c>
      <c r="H11" s="800">
        <f>H12</f>
        <v>0</v>
      </c>
      <c r="I11" s="186">
        <f>C11/'[1]2d'!C11*100</f>
        <v>0</v>
      </c>
    </row>
    <row r="12" spans="1:9" ht="25.5" x14ac:dyDescent="0.2">
      <c r="A12" s="785">
        <v>91</v>
      </c>
      <c r="B12" s="681" t="s">
        <v>9</v>
      </c>
      <c r="C12" s="682">
        <f t="shared" si="0"/>
        <v>0</v>
      </c>
      <c r="D12" s="806"/>
      <c r="E12" s="800"/>
      <c r="F12" s="800"/>
      <c r="G12" s="800"/>
      <c r="H12" s="800"/>
      <c r="I12" s="186">
        <f>C12/'[1]2d'!C12*100</f>
        <v>0</v>
      </c>
    </row>
    <row r="13" spans="1:9" x14ac:dyDescent="0.2">
      <c r="A13" s="785">
        <v>92</v>
      </c>
      <c r="B13" s="681" t="s">
        <v>10</v>
      </c>
      <c r="C13" s="682">
        <f t="shared" si="0"/>
        <v>3880396</v>
      </c>
      <c r="D13" s="806">
        <v>3880396</v>
      </c>
      <c r="E13" s="800">
        <f>SUM(E14:E15)</f>
        <v>0</v>
      </c>
      <c r="F13" s="800">
        <f>SUM(F14:F15)</f>
        <v>0</v>
      </c>
      <c r="G13" s="800">
        <f>SUM(G14:G15)</f>
        <v>0</v>
      </c>
      <c r="H13" s="800">
        <f>SUM(H14:H15)</f>
        <v>0</v>
      </c>
      <c r="I13" s="186">
        <f>C13/'[1]2d'!C13*100</f>
        <v>42.773333944738525</v>
      </c>
    </row>
    <row r="14" spans="1:9" x14ac:dyDescent="0.2">
      <c r="A14" s="785">
        <v>93</v>
      </c>
      <c r="B14" s="681" t="s">
        <v>11</v>
      </c>
      <c r="C14" s="682">
        <f t="shared" si="0"/>
        <v>522396</v>
      </c>
      <c r="D14" s="807">
        <v>522396</v>
      </c>
      <c r="E14" s="788"/>
      <c r="F14" s="788"/>
      <c r="G14" s="788"/>
      <c r="H14" s="788"/>
      <c r="I14" s="186">
        <f>C14/'[1]2d'!C14*100</f>
        <v>52.239599999999996</v>
      </c>
    </row>
    <row r="15" spans="1:9" x14ac:dyDescent="0.2">
      <c r="A15" s="785">
        <v>94</v>
      </c>
      <c r="B15" s="681" t="s">
        <v>12</v>
      </c>
      <c r="C15" s="682">
        <f t="shared" si="0"/>
        <v>2982500</v>
      </c>
      <c r="D15" s="807">
        <v>2982500</v>
      </c>
      <c r="E15" s="788"/>
      <c r="F15" s="788"/>
      <c r="G15" s="788"/>
      <c r="H15" s="788"/>
      <c r="I15" s="186">
        <f>C15/'[1]2d'!C15*100</f>
        <v>36.948720750426354</v>
      </c>
    </row>
    <row r="16" spans="1:9" x14ac:dyDescent="0.2">
      <c r="A16" s="785">
        <v>96</v>
      </c>
      <c r="B16" s="685" t="s">
        <v>13</v>
      </c>
      <c r="C16" s="682">
        <f t="shared" si="0"/>
        <v>3880396</v>
      </c>
      <c r="D16" s="808">
        <f>D9+D11+D13</f>
        <v>3880396</v>
      </c>
      <c r="E16" s="809">
        <f>E9+E11+E13</f>
        <v>0</v>
      </c>
      <c r="F16" s="809">
        <f>F9+F11+F13</f>
        <v>0</v>
      </c>
      <c r="G16" s="809">
        <f>G9+G11+G13</f>
        <v>0</v>
      </c>
      <c r="H16" s="809">
        <f>H9+H11+H13</f>
        <v>0</v>
      </c>
      <c r="I16" s="186">
        <f>C16/'[1]2d'!C16*100</f>
        <v>28.918258958640525</v>
      </c>
    </row>
    <row r="17" spans="1:9" ht="18.75" customHeight="1" x14ac:dyDescent="0.2">
      <c r="A17" s="785">
        <v>97</v>
      </c>
      <c r="B17" s="681" t="s">
        <v>14</v>
      </c>
      <c r="C17" s="682">
        <f t="shared" si="0"/>
        <v>0</v>
      </c>
      <c r="D17" s="807"/>
      <c r="E17" s="788"/>
      <c r="F17" s="788"/>
      <c r="G17" s="788"/>
      <c r="H17" s="788"/>
      <c r="I17" s="186" t="e">
        <f>C17/'[1]2d'!C17*100</f>
        <v>#DIV/0!</v>
      </c>
    </row>
    <row r="18" spans="1:9" ht="25.5" x14ac:dyDescent="0.2">
      <c r="A18" s="785">
        <v>98</v>
      </c>
      <c r="B18" s="681" t="s">
        <v>15</v>
      </c>
      <c r="C18" s="682">
        <f t="shared" si="0"/>
        <v>167964345</v>
      </c>
      <c r="D18" s="810">
        <f>SUM(D19:D22)</f>
        <v>167586913</v>
      </c>
      <c r="E18" s="793">
        <f>SUM(E19:E22)</f>
        <v>0</v>
      </c>
      <c r="F18" s="793">
        <f>SUM(F19:F22)</f>
        <v>227432</v>
      </c>
      <c r="G18" s="793">
        <f>SUM(G19:G22)</f>
        <v>150000</v>
      </c>
      <c r="H18" s="793">
        <f>SUM(H19:H22)</f>
        <v>0</v>
      </c>
      <c r="I18" s="186">
        <f>C18/'[1]2d'!C18*100</f>
        <v>84.512555125769978</v>
      </c>
    </row>
    <row r="19" spans="1:9" x14ac:dyDescent="0.2">
      <c r="A19" s="785">
        <v>99</v>
      </c>
      <c r="B19" s="681" t="s">
        <v>1421</v>
      </c>
      <c r="C19" s="682">
        <f t="shared" si="0"/>
        <v>3177972</v>
      </c>
      <c r="D19" s="807">
        <v>3027972</v>
      </c>
      <c r="E19" s="788"/>
      <c r="F19" s="788"/>
      <c r="G19" s="788">
        <v>150000</v>
      </c>
      <c r="H19" s="788"/>
      <c r="I19" s="186">
        <f>C19/'[1]2d'!C19*100</f>
        <v>68.343483870967745</v>
      </c>
    </row>
    <row r="20" spans="1:9" x14ac:dyDescent="0.2">
      <c r="A20" s="785">
        <v>100</v>
      </c>
      <c r="B20" s="681" t="s">
        <v>16</v>
      </c>
      <c r="C20" s="682">
        <f t="shared" si="0"/>
        <v>227432</v>
      </c>
      <c r="D20" s="807"/>
      <c r="E20" s="788"/>
      <c r="F20" s="788">
        <v>227432</v>
      </c>
      <c r="G20" s="788"/>
      <c r="H20" s="788"/>
      <c r="I20" s="186">
        <f>C20/'[1]2d'!C20*100</f>
        <v>100</v>
      </c>
    </row>
    <row r="21" spans="1:9" ht="25.5" x14ac:dyDescent="0.2">
      <c r="A21" s="785">
        <v>101</v>
      </c>
      <c r="B21" s="681" t="s">
        <v>17</v>
      </c>
      <c r="C21" s="682">
        <f t="shared" si="0"/>
        <v>0</v>
      </c>
      <c r="D21" s="807"/>
      <c r="E21" s="788"/>
      <c r="F21" s="788"/>
      <c r="G21" s="788"/>
      <c r="H21" s="788"/>
      <c r="I21" s="186" t="e">
        <f>C21/'[1]2d'!C21*100</f>
        <v>#DIV/0!</v>
      </c>
    </row>
    <row r="22" spans="1:9" x14ac:dyDescent="0.2">
      <c r="A22" s="785">
        <v>102</v>
      </c>
      <c r="B22" s="681" t="s">
        <v>18</v>
      </c>
      <c r="C22" s="682">
        <f t="shared" si="0"/>
        <v>164558941</v>
      </c>
      <c r="D22" s="807">
        <v>164558941</v>
      </c>
      <c r="E22" s="788"/>
      <c r="F22" s="788"/>
      <c r="G22" s="788"/>
      <c r="H22" s="788"/>
      <c r="I22" s="186">
        <f>C22/'[1]2d'!C22*100</f>
        <v>84.882209006236735</v>
      </c>
    </row>
    <row r="23" spans="1:9" ht="25.5" x14ac:dyDescent="0.2">
      <c r="A23" s="785">
        <v>103</v>
      </c>
      <c r="B23" s="681" t="s">
        <v>321</v>
      </c>
      <c r="C23" s="682">
        <f t="shared" si="0"/>
        <v>21334376</v>
      </c>
      <c r="D23" s="807">
        <v>21334376</v>
      </c>
      <c r="E23" s="788"/>
      <c r="F23" s="788"/>
      <c r="G23" s="788"/>
      <c r="H23" s="788"/>
      <c r="I23" s="186">
        <f>C23/'[1]2d'!C23*100</f>
        <v>92.179437978900978</v>
      </c>
    </row>
    <row r="24" spans="1:9" ht="16.5" customHeight="1" x14ac:dyDescent="0.2">
      <c r="A24" s="785"/>
      <c r="B24" s="681" t="s">
        <v>281</v>
      </c>
      <c r="C24" s="682">
        <f t="shared" si="0"/>
        <v>0</v>
      </c>
      <c r="D24" s="807"/>
      <c r="E24" s="788"/>
      <c r="F24" s="788"/>
      <c r="G24" s="788"/>
      <c r="H24" s="788"/>
      <c r="I24" s="186" t="e">
        <f>C24/'[1]2d'!C24*100</f>
        <v>#DIV/0!</v>
      </c>
    </row>
    <row r="25" spans="1:9" ht="16.5" customHeight="1" x14ac:dyDescent="0.2">
      <c r="A25" s="785">
        <v>104</v>
      </c>
      <c r="B25" s="681" t="s">
        <v>19</v>
      </c>
      <c r="C25" s="682">
        <f t="shared" si="0"/>
        <v>0</v>
      </c>
      <c r="D25" s="807"/>
      <c r="E25" s="788"/>
      <c r="F25" s="788"/>
      <c r="G25" s="788"/>
      <c r="H25" s="788"/>
      <c r="I25" s="186">
        <f>C25/'[1]2d'!C25*100</f>
        <v>0</v>
      </c>
    </row>
    <row r="26" spans="1:9" ht="18" customHeight="1" x14ac:dyDescent="0.2">
      <c r="A26" s="785">
        <v>105</v>
      </c>
      <c r="B26" s="685" t="s">
        <v>20</v>
      </c>
      <c r="C26" s="682">
        <f t="shared" si="0"/>
        <v>189298721</v>
      </c>
      <c r="D26" s="808">
        <f>D17+D18+D23+D24+D25</f>
        <v>188921289</v>
      </c>
      <c r="E26" s="809">
        <f>E17+E18+E23+E24+E25</f>
        <v>0</v>
      </c>
      <c r="F26" s="809">
        <f>F17+F18+F23+F24+F25</f>
        <v>227432</v>
      </c>
      <c r="G26" s="809">
        <f>G17+G18+G23+G24+G25</f>
        <v>150000</v>
      </c>
      <c r="H26" s="809">
        <f>H17+H18+H23+H24+H25</f>
        <v>0</v>
      </c>
      <c r="I26" s="186">
        <f>C26/'[1]2d'!C26*100</f>
        <v>55.860347962271703</v>
      </c>
    </row>
    <row r="27" spans="1:9" x14ac:dyDescent="0.2">
      <c r="A27" s="785">
        <v>106</v>
      </c>
      <c r="B27" s="681" t="s">
        <v>21</v>
      </c>
      <c r="C27" s="682">
        <f t="shared" si="0"/>
        <v>1040000</v>
      </c>
      <c r="D27" s="807">
        <v>1040000</v>
      </c>
      <c r="E27" s="788"/>
      <c r="F27" s="788"/>
      <c r="G27" s="788"/>
      <c r="H27" s="788"/>
      <c r="I27" s="186">
        <f>C27/'[1]2d'!C27*100</f>
        <v>79.620272546317565</v>
      </c>
    </row>
    <row r="28" spans="1:9" x14ac:dyDescent="0.2">
      <c r="A28" s="785">
        <v>107</v>
      </c>
      <c r="B28" s="681" t="s">
        <v>22</v>
      </c>
      <c r="C28" s="682">
        <f t="shared" si="0"/>
        <v>308932983</v>
      </c>
      <c r="D28" s="807">
        <v>308932983</v>
      </c>
      <c r="E28" s="788"/>
      <c r="F28" s="788"/>
      <c r="G28" s="788"/>
      <c r="H28" s="788"/>
      <c r="I28" s="186">
        <f>C28/'[1]2d'!C28*100</f>
        <v>29.848748855680185</v>
      </c>
    </row>
    <row r="29" spans="1:9" x14ac:dyDescent="0.2">
      <c r="A29" s="785">
        <v>108</v>
      </c>
      <c r="B29" s="681" t="s">
        <v>23</v>
      </c>
      <c r="C29" s="682">
        <f t="shared" si="0"/>
        <v>294110</v>
      </c>
      <c r="D29" s="807">
        <v>22654</v>
      </c>
      <c r="E29" s="788">
        <v>244031</v>
      </c>
      <c r="F29" s="788">
        <v>25850</v>
      </c>
      <c r="G29" s="788"/>
      <c r="H29" s="788">
        <v>1575</v>
      </c>
      <c r="I29" s="186">
        <f>C29/'[1]2d'!C29*100</f>
        <v>26.277558780748432</v>
      </c>
    </row>
    <row r="30" spans="1:9" x14ac:dyDescent="0.2">
      <c r="A30" s="785">
        <v>109</v>
      </c>
      <c r="B30" s="681" t="s">
        <v>24</v>
      </c>
      <c r="C30" s="682">
        <f t="shared" si="0"/>
        <v>18361889</v>
      </c>
      <c r="D30" s="807">
        <v>4344836</v>
      </c>
      <c r="E30" s="788">
        <v>1064815</v>
      </c>
      <c r="F30" s="788">
        <v>3249816</v>
      </c>
      <c r="G30" s="788">
        <v>9259311</v>
      </c>
      <c r="H30" s="788">
        <v>443111</v>
      </c>
      <c r="I30" s="186">
        <f>C30/'[1]2d'!C30*100</f>
        <v>42.781400076262351</v>
      </c>
    </row>
    <row r="31" spans="1:9" ht="25.5" x14ac:dyDescent="0.2">
      <c r="A31" s="785">
        <v>110</v>
      </c>
      <c r="B31" s="681" t="s">
        <v>25</v>
      </c>
      <c r="C31" s="682">
        <f t="shared" si="0"/>
        <v>10497053</v>
      </c>
      <c r="D31" s="807">
        <v>7356585</v>
      </c>
      <c r="E31" s="788">
        <v>316183</v>
      </c>
      <c r="F31" s="788">
        <v>681984</v>
      </c>
      <c r="G31" s="788">
        <v>2022235</v>
      </c>
      <c r="H31" s="788">
        <v>120066</v>
      </c>
      <c r="I31" s="186">
        <f>C31/'[1]2d'!C31*100</f>
        <v>12.86905383937707</v>
      </c>
    </row>
    <row r="32" spans="1:9" x14ac:dyDescent="0.2">
      <c r="A32" s="785">
        <v>111</v>
      </c>
      <c r="B32" s="685" t="s">
        <v>26</v>
      </c>
      <c r="C32" s="682">
        <f t="shared" si="0"/>
        <v>339126035</v>
      </c>
      <c r="D32" s="808">
        <f>SUM(D27:D31)</f>
        <v>321697058</v>
      </c>
      <c r="E32" s="809">
        <f>SUM(E27:E31)</f>
        <v>1625029</v>
      </c>
      <c r="F32" s="809">
        <f>SUM(F27:F31)</f>
        <v>3957650</v>
      </c>
      <c r="G32" s="809">
        <f>SUM(G27:G31)</f>
        <v>11281546</v>
      </c>
      <c r="H32" s="809">
        <f>SUM(H27:H31)</f>
        <v>564752</v>
      </c>
      <c r="I32" s="186">
        <f>C32/'[1]2d'!C32*100</f>
        <v>29.186979515981459</v>
      </c>
    </row>
    <row r="33" spans="1:9" x14ac:dyDescent="0.2">
      <c r="A33" s="785">
        <v>112</v>
      </c>
      <c r="B33" s="681" t="s">
        <v>27</v>
      </c>
      <c r="C33" s="682">
        <f t="shared" si="0"/>
        <v>10043341</v>
      </c>
      <c r="D33" s="807">
        <v>10043341</v>
      </c>
      <c r="E33" s="788"/>
      <c r="F33" s="788"/>
      <c r="G33" s="788"/>
      <c r="H33" s="788"/>
      <c r="I33" s="186">
        <f>C33/'[1]2d'!C33*100</f>
        <v>6.2330295272657414</v>
      </c>
    </row>
    <row r="34" spans="1:9" x14ac:dyDescent="0.2">
      <c r="A34" s="785"/>
      <c r="B34" s="681" t="s">
        <v>282</v>
      </c>
      <c r="C34" s="682">
        <f t="shared" si="0"/>
        <v>0</v>
      </c>
      <c r="D34" s="807"/>
      <c r="E34" s="788"/>
      <c r="F34" s="788"/>
      <c r="G34" s="788"/>
      <c r="H34" s="788"/>
      <c r="I34" s="186">
        <f>C34/'[1]2d'!C34*100</f>
        <v>0</v>
      </c>
    </row>
    <row r="35" spans="1:9" x14ac:dyDescent="0.2">
      <c r="A35" s="785">
        <v>113</v>
      </c>
      <c r="B35" s="681" t="s">
        <v>28</v>
      </c>
      <c r="C35" s="682">
        <f t="shared" si="0"/>
        <v>1284677</v>
      </c>
      <c r="D35" s="807">
        <v>1284677</v>
      </c>
      <c r="E35" s="788"/>
      <c r="F35" s="788"/>
      <c r="G35" s="788"/>
      <c r="H35" s="788"/>
      <c r="I35" s="186">
        <f>C35/'[1]2d'!C35*100</f>
        <v>68.621289379026834</v>
      </c>
    </row>
    <row r="36" spans="1:9" ht="25.5" x14ac:dyDescent="0.2">
      <c r="A36" s="785">
        <v>114</v>
      </c>
      <c r="B36" s="681" t="s">
        <v>29</v>
      </c>
      <c r="C36" s="682">
        <f t="shared" si="0"/>
        <v>2928965</v>
      </c>
      <c r="D36" s="807">
        <v>2928965</v>
      </c>
      <c r="E36" s="788"/>
      <c r="F36" s="788"/>
      <c r="G36" s="788"/>
      <c r="H36" s="788"/>
      <c r="I36" s="186">
        <f>C36/'[1]2d'!C36*100</f>
        <v>6.6469442129988687</v>
      </c>
    </row>
    <row r="37" spans="1:9" x14ac:dyDescent="0.2">
      <c r="A37" s="785">
        <v>115</v>
      </c>
      <c r="B37" s="685" t="s">
        <v>30</v>
      </c>
      <c r="C37" s="682">
        <f t="shared" si="0"/>
        <v>14256983</v>
      </c>
      <c r="D37" s="808">
        <f>SUM(D33:D36)</f>
        <v>14256983</v>
      </c>
      <c r="E37" s="809">
        <f>SUM(E33:E36)</f>
        <v>0</v>
      </c>
      <c r="F37" s="809">
        <f>SUM(F33:F36)</f>
        <v>0</v>
      </c>
      <c r="G37" s="809">
        <f>SUM(G33:G36)</f>
        <v>0</v>
      </c>
      <c r="H37" s="809">
        <f>SUM(H33:H36)</f>
        <v>0</v>
      </c>
      <c r="I37" s="186">
        <f>C37/'[1]2d'!C37*100</f>
        <v>6.8785281265796581</v>
      </c>
    </row>
    <row r="38" spans="1:9" ht="25.5" x14ac:dyDescent="0.2">
      <c r="A38" s="785">
        <v>116</v>
      </c>
      <c r="B38" s="681" t="s">
        <v>322</v>
      </c>
      <c r="C38" s="682">
        <f>SUM(D38:H38)</f>
        <v>868897</v>
      </c>
      <c r="D38" s="806">
        <v>868897</v>
      </c>
      <c r="E38" s="800">
        <f>SUM(E39:E41)</f>
        <v>0</v>
      </c>
      <c r="F38" s="800">
        <f>SUM(F39:F41)</f>
        <v>0</v>
      </c>
      <c r="G38" s="800">
        <f>SUM(G39:G41)</f>
        <v>0</v>
      </c>
      <c r="H38" s="800">
        <f>SUM(H39:H41)</f>
        <v>0</v>
      </c>
      <c r="I38" s="186">
        <f>C38/'[1]2d'!C38*100</f>
        <v>11.559869327392622</v>
      </c>
    </row>
    <row r="39" spans="1:9" ht="25.5" x14ac:dyDescent="0.2">
      <c r="A39" s="785">
        <v>119</v>
      </c>
      <c r="B39" s="681" t="s">
        <v>323</v>
      </c>
      <c r="C39" s="682">
        <f t="shared" ref="C39:C48" si="1">SUM(D39:H39)</f>
        <v>13431417</v>
      </c>
      <c r="D39" s="807">
        <f>SUM(D40:D41)</f>
        <v>13431417</v>
      </c>
      <c r="E39" s="788"/>
      <c r="F39" s="788"/>
      <c r="G39" s="788"/>
      <c r="H39" s="788"/>
      <c r="I39" s="186">
        <f>C39/'[1]2d'!C39*100</f>
        <v>76.00172063775635</v>
      </c>
    </row>
    <row r="40" spans="1:9" ht="25.5" x14ac:dyDescent="0.2">
      <c r="A40" s="785">
        <v>118</v>
      </c>
      <c r="B40" s="681" t="s">
        <v>283</v>
      </c>
      <c r="C40" s="682">
        <f t="shared" si="1"/>
        <v>8562517</v>
      </c>
      <c r="D40" s="807">
        <v>8562517</v>
      </c>
      <c r="E40" s="788"/>
      <c r="F40" s="788"/>
      <c r="G40" s="788"/>
      <c r="H40" s="788"/>
      <c r="I40" s="186">
        <f>C40/'[1]2d'!C40*100</f>
        <v>100</v>
      </c>
    </row>
    <row r="41" spans="1:9" x14ac:dyDescent="0.2">
      <c r="A41" s="785">
        <v>117</v>
      </c>
      <c r="B41" s="681" t="s">
        <v>284</v>
      </c>
      <c r="C41" s="682">
        <f t="shared" si="1"/>
        <v>4868900</v>
      </c>
      <c r="D41" s="807">
        <v>4868900</v>
      </c>
      <c r="E41" s="788"/>
      <c r="F41" s="788"/>
      <c r="G41" s="788"/>
      <c r="H41" s="788"/>
      <c r="I41" s="186">
        <f>C41/'[1]2d'!C41*100</f>
        <v>53.445664105378711</v>
      </c>
    </row>
    <row r="42" spans="1:9" x14ac:dyDescent="0.2">
      <c r="A42" s="785">
        <v>120</v>
      </c>
      <c r="B42" s="685" t="s">
        <v>31</v>
      </c>
      <c r="C42" s="682">
        <f t="shared" si="1"/>
        <v>14300314</v>
      </c>
      <c r="D42" s="808">
        <f>D38+D39</f>
        <v>14300314</v>
      </c>
      <c r="E42" s="808">
        <f t="shared" ref="E42:H42" si="2">E38+E39</f>
        <v>0</v>
      </c>
      <c r="F42" s="808">
        <f t="shared" si="2"/>
        <v>0</v>
      </c>
      <c r="G42" s="808">
        <f t="shared" si="2"/>
        <v>0</v>
      </c>
      <c r="H42" s="808">
        <f t="shared" si="2"/>
        <v>0</v>
      </c>
      <c r="I42" s="186">
        <f>C42/'[1]2d'!C42*100</f>
        <v>56.772032186097654</v>
      </c>
    </row>
    <row r="43" spans="1:9" x14ac:dyDescent="0.2">
      <c r="A43" s="785">
        <v>121</v>
      </c>
      <c r="B43" s="689" t="s">
        <v>32</v>
      </c>
      <c r="C43" s="811">
        <f>C6+C7+C8+C16+C26+C32+C37+C42</f>
        <v>1308906166</v>
      </c>
      <c r="D43" s="811">
        <f>D6+D7+D8+D16+D26+D32+D37+D42</f>
        <v>736073066</v>
      </c>
      <c r="E43" s="811">
        <f t="shared" ref="E43:H43" si="3">E6+E7+E8+E16+E26+E32+E37+E42</f>
        <v>200638122</v>
      </c>
      <c r="F43" s="811">
        <f t="shared" si="3"/>
        <v>161998338</v>
      </c>
      <c r="G43" s="811">
        <f t="shared" si="3"/>
        <v>71333902</v>
      </c>
      <c r="H43" s="811">
        <f t="shared" si="3"/>
        <v>138862738</v>
      </c>
      <c r="I43" s="186">
        <f>C43/'[1]2d'!C43*100</f>
        <v>47.379699869928693</v>
      </c>
    </row>
    <row r="44" spans="1:9" ht="25.5" x14ac:dyDescent="0.2">
      <c r="A44" s="785">
        <v>122</v>
      </c>
      <c r="B44" s="681" t="s">
        <v>33</v>
      </c>
      <c r="C44" s="682">
        <f t="shared" si="1"/>
        <v>32420466</v>
      </c>
      <c r="D44" s="807">
        <v>32420466</v>
      </c>
      <c r="E44" s="788"/>
      <c r="F44" s="788"/>
      <c r="G44" s="788"/>
      <c r="H44" s="788"/>
      <c r="I44" s="186">
        <f>C44/'[1]2d'!C44*100</f>
        <v>66.467800544847705</v>
      </c>
    </row>
    <row r="45" spans="1:9" ht="25.5" x14ac:dyDescent="0.2">
      <c r="A45" s="785">
        <v>123</v>
      </c>
      <c r="B45" s="681" t="s">
        <v>34</v>
      </c>
      <c r="C45" s="682">
        <f>SUM(D45:H45)</f>
        <v>489218067</v>
      </c>
      <c r="D45" s="158">
        <v>489218067</v>
      </c>
      <c r="E45" s="788"/>
      <c r="F45" s="788"/>
      <c r="G45" s="788"/>
      <c r="H45" s="788"/>
      <c r="I45" s="186">
        <f>C45/'[1]2d'!C45*100</f>
        <v>88.145660369403515</v>
      </c>
    </row>
    <row r="46" spans="1:9" x14ac:dyDescent="0.2">
      <c r="A46" s="785">
        <v>124</v>
      </c>
      <c r="B46" s="681" t="s">
        <v>35</v>
      </c>
      <c r="C46" s="682">
        <f t="shared" si="1"/>
        <v>521638533</v>
      </c>
      <c r="D46" s="806">
        <f>SUM(D44:D45)</f>
        <v>521638533</v>
      </c>
      <c r="E46" s="800">
        <f>SUM(E44:E45)</f>
        <v>0</v>
      </c>
      <c r="F46" s="800">
        <f>SUM(F44:F45)</f>
        <v>0</v>
      </c>
      <c r="G46" s="800">
        <f>SUM(G44:G45)</f>
        <v>0</v>
      </c>
      <c r="H46" s="800">
        <f>SUM(H44:H45)</f>
        <v>0</v>
      </c>
      <c r="I46" s="186">
        <f>C46/'[1]2d'!C46*100</f>
        <v>86.394441274195515</v>
      </c>
    </row>
    <row r="47" spans="1:9" ht="13.5" thickBot="1" x14ac:dyDescent="0.25">
      <c r="A47" s="785">
        <v>125</v>
      </c>
      <c r="B47" s="693" t="s">
        <v>36</v>
      </c>
      <c r="C47" s="682">
        <f t="shared" si="1"/>
        <v>521638533</v>
      </c>
      <c r="D47" s="1010">
        <f>D46</f>
        <v>521638533</v>
      </c>
      <c r="E47" s="695">
        <f>E46</f>
        <v>0</v>
      </c>
      <c r="F47" s="695">
        <f>F46</f>
        <v>0</v>
      </c>
      <c r="G47" s="695">
        <f>G46</f>
        <v>0</v>
      </c>
      <c r="H47" s="695">
        <f>H46</f>
        <v>0</v>
      </c>
      <c r="I47" s="186">
        <f>C47/'[1]2d'!C47*100</f>
        <v>86.394441274195515</v>
      </c>
    </row>
    <row r="48" spans="1:9" ht="14.25" thickTop="1" thickBot="1" x14ac:dyDescent="0.25">
      <c r="A48" s="785">
        <v>126</v>
      </c>
      <c r="B48" s="5" t="s">
        <v>37</v>
      </c>
      <c r="C48" s="682">
        <f t="shared" si="1"/>
        <v>1830544699</v>
      </c>
      <c r="D48" s="3">
        <f>D43+D47</f>
        <v>1257711599</v>
      </c>
      <c r="E48" s="1">
        <f>E43+E47</f>
        <v>200638122</v>
      </c>
      <c r="F48" s="1">
        <f>F43+F47</f>
        <v>161998338</v>
      </c>
      <c r="G48" s="1">
        <f>G43+G47</f>
        <v>71333902</v>
      </c>
      <c r="H48" s="1">
        <f>H43+H47</f>
        <v>138862738</v>
      </c>
      <c r="I48" s="186">
        <f>C48/'[1]2d'!C48*100</f>
        <v>54.377314373101036</v>
      </c>
    </row>
    <row r="49" spans="3:8" ht="13.5" thickTop="1" x14ac:dyDescent="0.2">
      <c r="C49" s="83"/>
      <c r="D49" s="83"/>
      <c r="E49" s="83"/>
      <c r="F49" s="83"/>
      <c r="G49" s="83"/>
      <c r="H49" s="83"/>
    </row>
    <row r="50" spans="3:8" x14ac:dyDescent="0.2">
      <c r="C50" s="83"/>
    </row>
  </sheetData>
  <pageMargins left="0" right="0" top="0.19685039370078741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pane ySplit="6" topLeftCell="A13" activePane="bottomLeft" state="frozen"/>
      <selection activeCell="C2" sqref="C2"/>
      <selection pane="bottomLeft" activeCell="F1" sqref="F1"/>
    </sheetView>
  </sheetViews>
  <sheetFormatPr defaultRowHeight="12.75" x14ac:dyDescent="0.2"/>
  <cols>
    <col min="1" max="1" width="5.7109375" customWidth="1"/>
    <col min="2" max="2" width="50" customWidth="1"/>
    <col min="3" max="3" width="14.7109375" customWidth="1"/>
    <col min="4" max="8" width="12.7109375" customWidth="1"/>
    <col min="255" max="255" width="5.7109375" customWidth="1"/>
    <col min="256" max="256" width="50" customWidth="1"/>
    <col min="257" max="257" width="28.85546875" customWidth="1"/>
    <col min="511" max="511" width="5.7109375" customWidth="1"/>
    <col min="512" max="512" width="50" customWidth="1"/>
    <col min="513" max="513" width="28.85546875" customWidth="1"/>
    <col min="767" max="767" width="5.7109375" customWidth="1"/>
    <col min="768" max="768" width="50" customWidth="1"/>
    <col min="769" max="769" width="28.85546875" customWidth="1"/>
    <col min="1023" max="1023" width="5.7109375" customWidth="1"/>
    <col min="1024" max="1024" width="50" customWidth="1"/>
    <col min="1025" max="1025" width="28.85546875" customWidth="1"/>
    <col min="1279" max="1279" width="5.7109375" customWidth="1"/>
    <col min="1280" max="1280" width="50" customWidth="1"/>
    <col min="1281" max="1281" width="28.85546875" customWidth="1"/>
    <col min="1535" max="1535" width="5.7109375" customWidth="1"/>
    <col min="1536" max="1536" width="50" customWidth="1"/>
    <col min="1537" max="1537" width="28.85546875" customWidth="1"/>
    <col min="1791" max="1791" width="5.7109375" customWidth="1"/>
    <col min="1792" max="1792" width="50" customWidth="1"/>
    <col min="1793" max="1793" width="28.85546875" customWidth="1"/>
    <col min="2047" max="2047" width="5.7109375" customWidth="1"/>
    <col min="2048" max="2048" width="50" customWidth="1"/>
    <col min="2049" max="2049" width="28.85546875" customWidth="1"/>
    <col min="2303" max="2303" width="5.7109375" customWidth="1"/>
    <col min="2304" max="2304" width="50" customWidth="1"/>
    <col min="2305" max="2305" width="28.85546875" customWidth="1"/>
    <col min="2559" max="2559" width="5.7109375" customWidth="1"/>
    <col min="2560" max="2560" width="50" customWidth="1"/>
    <col min="2561" max="2561" width="28.85546875" customWidth="1"/>
    <col min="2815" max="2815" width="5.7109375" customWidth="1"/>
    <col min="2816" max="2816" width="50" customWidth="1"/>
    <col min="2817" max="2817" width="28.85546875" customWidth="1"/>
    <col min="3071" max="3071" width="5.7109375" customWidth="1"/>
    <col min="3072" max="3072" width="50" customWidth="1"/>
    <col min="3073" max="3073" width="28.85546875" customWidth="1"/>
    <col min="3327" max="3327" width="5.7109375" customWidth="1"/>
    <col min="3328" max="3328" width="50" customWidth="1"/>
    <col min="3329" max="3329" width="28.85546875" customWidth="1"/>
    <col min="3583" max="3583" width="5.7109375" customWidth="1"/>
    <col min="3584" max="3584" width="50" customWidth="1"/>
    <col min="3585" max="3585" width="28.85546875" customWidth="1"/>
    <col min="3839" max="3839" width="5.7109375" customWidth="1"/>
    <col min="3840" max="3840" width="50" customWidth="1"/>
    <col min="3841" max="3841" width="28.85546875" customWidth="1"/>
    <col min="4095" max="4095" width="5.7109375" customWidth="1"/>
    <col min="4096" max="4096" width="50" customWidth="1"/>
    <col min="4097" max="4097" width="28.85546875" customWidth="1"/>
    <col min="4351" max="4351" width="5.7109375" customWidth="1"/>
    <col min="4352" max="4352" width="50" customWidth="1"/>
    <col min="4353" max="4353" width="28.85546875" customWidth="1"/>
    <col min="4607" max="4607" width="5.7109375" customWidth="1"/>
    <col min="4608" max="4608" width="50" customWidth="1"/>
    <col min="4609" max="4609" width="28.85546875" customWidth="1"/>
    <col min="4863" max="4863" width="5.7109375" customWidth="1"/>
    <col min="4864" max="4864" width="50" customWidth="1"/>
    <col min="4865" max="4865" width="28.85546875" customWidth="1"/>
    <col min="5119" max="5119" width="5.7109375" customWidth="1"/>
    <col min="5120" max="5120" width="50" customWidth="1"/>
    <col min="5121" max="5121" width="28.85546875" customWidth="1"/>
    <col min="5375" max="5375" width="5.7109375" customWidth="1"/>
    <col min="5376" max="5376" width="50" customWidth="1"/>
    <col min="5377" max="5377" width="28.85546875" customWidth="1"/>
    <col min="5631" max="5631" width="5.7109375" customWidth="1"/>
    <col min="5632" max="5632" width="50" customWidth="1"/>
    <col min="5633" max="5633" width="28.85546875" customWidth="1"/>
    <col min="5887" max="5887" width="5.7109375" customWidth="1"/>
    <col min="5888" max="5888" width="50" customWidth="1"/>
    <col min="5889" max="5889" width="28.85546875" customWidth="1"/>
    <col min="6143" max="6143" width="5.7109375" customWidth="1"/>
    <col min="6144" max="6144" width="50" customWidth="1"/>
    <col min="6145" max="6145" width="28.85546875" customWidth="1"/>
    <col min="6399" max="6399" width="5.7109375" customWidth="1"/>
    <col min="6400" max="6400" width="50" customWidth="1"/>
    <col min="6401" max="6401" width="28.85546875" customWidth="1"/>
    <col min="6655" max="6655" width="5.7109375" customWidth="1"/>
    <col min="6656" max="6656" width="50" customWidth="1"/>
    <col min="6657" max="6657" width="28.85546875" customWidth="1"/>
    <col min="6911" max="6911" width="5.7109375" customWidth="1"/>
    <col min="6912" max="6912" width="50" customWidth="1"/>
    <col min="6913" max="6913" width="28.85546875" customWidth="1"/>
    <col min="7167" max="7167" width="5.7109375" customWidth="1"/>
    <col min="7168" max="7168" width="50" customWidth="1"/>
    <col min="7169" max="7169" width="28.85546875" customWidth="1"/>
    <col min="7423" max="7423" width="5.7109375" customWidth="1"/>
    <col min="7424" max="7424" width="50" customWidth="1"/>
    <col min="7425" max="7425" width="28.85546875" customWidth="1"/>
    <col min="7679" max="7679" width="5.7109375" customWidth="1"/>
    <col min="7680" max="7680" width="50" customWidth="1"/>
    <col min="7681" max="7681" width="28.85546875" customWidth="1"/>
    <col min="7935" max="7935" width="5.7109375" customWidth="1"/>
    <col min="7936" max="7936" width="50" customWidth="1"/>
    <col min="7937" max="7937" width="28.85546875" customWidth="1"/>
    <col min="8191" max="8191" width="5.7109375" customWidth="1"/>
    <col min="8192" max="8192" width="50" customWidth="1"/>
    <col min="8193" max="8193" width="28.85546875" customWidth="1"/>
    <col min="8447" max="8447" width="5.7109375" customWidth="1"/>
    <col min="8448" max="8448" width="50" customWidth="1"/>
    <col min="8449" max="8449" width="28.85546875" customWidth="1"/>
    <col min="8703" max="8703" width="5.7109375" customWidth="1"/>
    <col min="8704" max="8704" width="50" customWidth="1"/>
    <col min="8705" max="8705" width="28.85546875" customWidth="1"/>
    <col min="8959" max="8959" width="5.7109375" customWidth="1"/>
    <col min="8960" max="8960" width="50" customWidth="1"/>
    <col min="8961" max="8961" width="28.85546875" customWidth="1"/>
    <col min="9215" max="9215" width="5.7109375" customWidth="1"/>
    <col min="9216" max="9216" width="50" customWidth="1"/>
    <col min="9217" max="9217" width="28.85546875" customWidth="1"/>
    <col min="9471" max="9471" width="5.7109375" customWidth="1"/>
    <col min="9472" max="9472" width="50" customWidth="1"/>
    <col min="9473" max="9473" width="28.85546875" customWidth="1"/>
    <col min="9727" max="9727" width="5.7109375" customWidth="1"/>
    <col min="9728" max="9728" width="50" customWidth="1"/>
    <col min="9729" max="9729" width="28.85546875" customWidth="1"/>
    <col min="9983" max="9983" width="5.7109375" customWidth="1"/>
    <col min="9984" max="9984" width="50" customWidth="1"/>
    <col min="9985" max="9985" width="28.85546875" customWidth="1"/>
    <col min="10239" max="10239" width="5.7109375" customWidth="1"/>
    <col min="10240" max="10240" width="50" customWidth="1"/>
    <col min="10241" max="10241" width="28.85546875" customWidth="1"/>
    <col min="10495" max="10495" width="5.7109375" customWidth="1"/>
    <col min="10496" max="10496" width="50" customWidth="1"/>
    <col min="10497" max="10497" width="28.85546875" customWidth="1"/>
    <col min="10751" max="10751" width="5.7109375" customWidth="1"/>
    <col min="10752" max="10752" width="50" customWidth="1"/>
    <col min="10753" max="10753" width="28.85546875" customWidth="1"/>
    <col min="11007" max="11007" width="5.7109375" customWidth="1"/>
    <col min="11008" max="11008" width="50" customWidth="1"/>
    <col min="11009" max="11009" width="28.85546875" customWidth="1"/>
    <col min="11263" max="11263" width="5.7109375" customWidth="1"/>
    <col min="11264" max="11264" width="50" customWidth="1"/>
    <col min="11265" max="11265" width="28.85546875" customWidth="1"/>
    <col min="11519" max="11519" width="5.7109375" customWidth="1"/>
    <col min="11520" max="11520" width="50" customWidth="1"/>
    <col min="11521" max="11521" width="28.85546875" customWidth="1"/>
    <col min="11775" max="11775" width="5.7109375" customWidth="1"/>
    <col min="11776" max="11776" width="50" customWidth="1"/>
    <col min="11777" max="11777" width="28.85546875" customWidth="1"/>
    <col min="12031" max="12031" width="5.7109375" customWidth="1"/>
    <col min="12032" max="12032" width="50" customWidth="1"/>
    <col min="12033" max="12033" width="28.85546875" customWidth="1"/>
    <col min="12287" max="12287" width="5.7109375" customWidth="1"/>
    <col min="12288" max="12288" width="50" customWidth="1"/>
    <col min="12289" max="12289" width="28.85546875" customWidth="1"/>
    <col min="12543" max="12543" width="5.7109375" customWidth="1"/>
    <col min="12544" max="12544" width="50" customWidth="1"/>
    <col min="12545" max="12545" width="28.85546875" customWidth="1"/>
    <col min="12799" max="12799" width="5.7109375" customWidth="1"/>
    <col min="12800" max="12800" width="50" customWidth="1"/>
    <col min="12801" max="12801" width="28.85546875" customWidth="1"/>
    <col min="13055" max="13055" width="5.7109375" customWidth="1"/>
    <col min="13056" max="13056" width="50" customWidth="1"/>
    <col min="13057" max="13057" width="28.85546875" customWidth="1"/>
    <col min="13311" max="13311" width="5.7109375" customWidth="1"/>
    <col min="13312" max="13312" width="50" customWidth="1"/>
    <col min="13313" max="13313" width="28.85546875" customWidth="1"/>
    <col min="13567" max="13567" width="5.7109375" customWidth="1"/>
    <col min="13568" max="13568" width="50" customWidth="1"/>
    <col min="13569" max="13569" width="28.85546875" customWidth="1"/>
    <col min="13823" max="13823" width="5.7109375" customWidth="1"/>
    <col min="13824" max="13824" width="50" customWidth="1"/>
    <col min="13825" max="13825" width="28.85546875" customWidth="1"/>
    <col min="14079" max="14079" width="5.7109375" customWidth="1"/>
    <col min="14080" max="14080" width="50" customWidth="1"/>
    <col min="14081" max="14081" width="28.85546875" customWidth="1"/>
    <col min="14335" max="14335" width="5.7109375" customWidth="1"/>
    <col min="14336" max="14336" width="50" customWidth="1"/>
    <col min="14337" max="14337" width="28.85546875" customWidth="1"/>
    <col min="14591" max="14591" width="5.7109375" customWidth="1"/>
    <col min="14592" max="14592" width="50" customWidth="1"/>
    <col min="14593" max="14593" width="28.85546875" customWidth="1"/>
    <col min="14847" max="14847" width="5.7109375" customWidth="1"/>
    <col min="14848" max="14848" width="50" customWidth="1"/>
    <col min="14849" max="14849" width="28.85546875" customWidth="1"/>
    <col min="15103" max="15103" width="5.7109375" customWidth="1"/>
    <col min="15104" max="15104" width="50" customWidth="1"/>
    <col min="15105" max="15105" width="28.85546875" customWidth="1"/>
    <col min="15359" max="15359" width="5.7109375" customWidth="1"/>
    <col min="15360" max="15360" width="50" customWidth="1"/>
    <col min="15361" max="15361" width="28.85546875" customWidth="1"/>
    <col min="15615" max="15615" width="5.7109375" customWidth="1"/>
    <col min="15616" max="15616" width="50" customWidth="1"/>
    <col min="15617" max="15617" width="28.85546875" customWidth="1"/>
    <col min="15871" max="15871" width="5.7109375" customWidth="1"/>
    <col min="15872" max="15872" width="50" customWidth="1"/>
    <col min="15873" max="15873" width="28.85546875" customWidth="1"/>
    <col min="16127" max="16127" width="5.7109375" customWidth="1"/>
    <col min="16128" max="16128" width="50" customWidth="1"/>
    <col min="16129" max="16129" width="28.85546875" customWidth="1"/>
  </cols>
  <sheetData>
    <row r="1" spans="1:9" x14ac:dyDescent="0.2">
      <c r="B1" s="84" t="s">
        <v>225</v>
      </c>
      <c r="F1" t="s">
        <v>1446</v>
      </c>
    </row>
    <row r="2" spans="1:9" x14ac:dyDescent="0.2">
      <c r="B2" s="84" t="s">
        <v>324</v>
      </c>
    </row>
    <row r="3" spans="1:9" x14ac:dyDescent="0.2">
      <c r="C3" s="234"/>
      <c r="F3" s="352" t="s">
        <v>118</v>
      </c>
    </row>
    <row r="4" spans="1:9" x14ac:dyDescent="0.2">
      <c r="B4" s="86"/>
      <c r="C4" s="185" t="s">
        <v>287</v>
      </c>
    </row>
    <row r="5" spans="1:9" ht="25.5" x14ac:dyDescent="0.2">
      <c r="A5" s="235" t="s">
        <v>1</v>
      </c>
      <c r="B5" s="236" t="s">
        <v>2</v>
      </c>
      <c r="C5" s="237" t="s">
        <v>431</v>
      </c>
      <c r="D5" s="237" t="s">
        <v>39</v>
      </c>
      <c r="E5" s="237" t="s">
        <v>227</v>
      </c>
      <c r="F5" s="237" t="s">
        <v>41</v>
      </c>
      <c r="G5" s="237" t="s">
        <v>112</v>
      </c>
      <c r="H5" s="237" t="s">
        <v>42</v>
      </c>
    </row>
    <row r="6" spans="1:9" ht="25.5" x14ac:dyDescent="0.2">
      <c r="A6" s="238">
        <v>1</v>
      </c>
      <c r="B6" s="239" t="s">
        <v>43</v>
      </c>
      <c r="C6" s="240">
        <f>SUM(D6:H6)</f>
        <v>160635226</v>
      </c>
      <c r="D6" s="241">
        <v>160635226</v>
      </c>
      <c r="E6" s="241"/>
      <c r="F6" s="241"/>
      <c r="G6" s="241"/>
      <c r="H6" s="241"/>
      <c r="I6" s="186"/>
    </row>
    <row r="7" spans="1:9" ht="25.5" x14ac:dyDescent="0.2">
      <c r="A7" s="238">
        <v>2</v>
      </c>
      <c r="B7" s="239" t="s">
        <v>228</v>
      </c>
      <c r="C7" s="240">
        <f t="shared" ref="C7:C72" si="0">SUM(D7:H7)</f>
        <v>156027310</v>
      </c>
      <c r="D7" s="241">
        <v>156027310</v>
      </c>
      <c r="E7" s="241"/>
      <c r="F7" s="241"/>
      <c r="G7" s="241"/>
      <c r="H7" s="241"/>
      <c r="I7" s="186"/>
    </row>
    <row r="8" spans="1:9" ht="25.5" x14ac:dyDescent="0.2">
      <c r="A8" s="238">
        <v>3</v>
      </c>
      <c r="B8" s="239" t="s">
        <v>328</v>
      </c>
      <c r="C8" s="240">
        <f t="shared" si="0"/>
        <v>66222959</v>
      </c>
      <c r="D8" s="241">
        <v>66222959</v>
      </c>
      <c r="E8" s="241"/>
      <c r="F8" s="241"/>
      <c r="G8" s="241"/>
      <c r="H8" s="241"/>
      <c r="I8" s="186"/>
    </row>
    <row r="9" spans="1:9" ht="18" customHeight="1" x14ac:dyDescent="0.2">
      <c r="A9" s="238">
        <v>4</v>
      </c>
      <c r="B9" s="239" t="s">
        <v>329</v>
      </c>
      <c r="C9" s="240"/>
      <c r="D9" s="241">
        <v>56488954</v>
      </c>
      <c r="E9" s="241"/>
      <c r="F9" s="241"/>
      <c r="G9" s="241"/>
      <c r="H9" s="241"/>
      <c r="I9" s="186"/>
    </row>
    <row r="10" spans="1:9" ht="25.5" x14ac:dyDescent="0.2">
      <c r="A10" s="238">
        <v>5</v>
      </c>
      <c r="B10" s="239" t="s">
        <v>229</v>
      </c>
      <c r="C10" s="240">
        <f t="shared" si="0"/>
        <v>11658156</v>
      </c>
      <c r="D10" s="241">
        <v>11658156</v>
      </c>
      <c r="E10" s="241"/>
      <c r="F10" s="241"/>
      <c r="G10" s="241"/>
      <c r="H10" s="241"/>
      <c r="I10" s="186"/>
    </row>
    <row r="11" spans="1:9" ht="25.5" x14ac:dyDescent="0.2">
      <c r="A11" s="238">
        <v>6</v>
      </c>
      <c r="B11" s="239" t="s">
        <v>230</v>
      </c>
      <c r="C11" s="240">
        <f t="shared" si="0"/>
        <v>0</v>
      </c>
      <c r="D11" s="241"/>
      <c r="E11" s="241"/>
      <c r="F11" s="241"/>
      <c r="G11" s="241"/>
      <c r="H11" s="241"/>
      <c r="I11" s="186"/>
    </row>
    <row r="12" spans="1:9" x14ac:dyDescent="0.2">
      <c r="A12" s="238">
        <v>7</v>
      </c>
      <c r="B12" s="239" t="s">
        <v>231</v>
      </c>
      <c r="C12" s="240">
        <f t="shared" si="0"/>
        <v>174078</v>
      </c>
      <c r="D12" s="241">
        <v>174078</v>
      </c>
      <c r="E12" s="241"/>
      <c r="F12" s="241"/>
      <c r="G12" s="241"/>
      <c r="H12" s="241"/>
      <c r="I12" s="186"/>
    </row>
    <row r="13" spans="1:9" x14ac:dyDescent="0.2">
      <c r="A13" s="238">
        <v>8</v>
      </c>
      <c r="B13" s="239" t="s">
        <v>44</v>
      </c>
      <c r="C13" s="240">
        <f t="shared" si="0"/>
        <v>451206683</v>
      </c>
      <c r="D13" s="242">
        <f>SUM(D6:D12)</f>
        <v>451206683</v>
      </c>
      <c r="E13" s="242">
        <f>SUM(E6:E12)</f>
        <v>0</v>
      </c>
      <c r="F13" s="242">
        <f>SUM(F6:F12)</f>
        <v>0</v>
      </c>
      <c r="G13" s="242">
        <f>SUM(G6:G12)</f>
        <v>0</v>
      </c>
      <c r="H13" s="242">
        <f>SUM(H6:H12)</f>
        <v>0</v>
      </c>
      <c r="I13" s="186"/>
    </row>
    <row r="14" spans="1:9" s="87" customFormat="1" x14ac:dyDescent="0.2">
      <c r="A14" s="238">
        <v>9</v>
      </c>
      <c r="B14" s="243" t="s">
        <v>232</v>
      </c>
      <c r="C14" s="240">
        <f t="shared" si="0"/>
        <v>0</v>
      </c>
      <c r="D14" s="244"/>
      <c r="E14" s="244"/>
      <c r="F14" s="244"/>
      <c r="G14" s="244"/>
      <c r="H14" s="244"/>
      <c r="I14" s="186"/>
    </row>
    <row r="15" spans="1:9" ht="25.5" x14ac:dyDescent="0.2">
      <c r="A15" s="238">
        <v>10</v>
      </c>
      <c r="B15" s="239" t="s">
        <v>45</v>
      </c>
      <c r="C15" s="240">
        <f t="shared" si="0"/>
        <v>134315769</v>
      </c>
      <c r="D15" s="242">
        <f>SUM(D16:D20)</f>
        <v>97402575</v>
      </c>
      <c r="E15" s="242">
        <f>SUM(E16:E20)</f>
        <v>0</v>
      </c>
      <c r="F15" s="242">
        <f>SUM(F16:F20)</f>
        <v>36913194</v>
      </c>
      <c r="G15" s="242">
        <f>SUM(G16:G20)</f>
        <v>0</v>
      </c>
      <c r="H15" s="242">
        <f>SUM(H16:H20)</f>
        <v>0</v>
      </c>
      <c r="I15" s="186"/>
    </row>
    <row r="16" spans="1:9" x14ac:dyDescent="0.2">
      <c r="A16" s="238">
        <v>11</v>
      </c>
      <c r="B16" s="239" t="s">
        <v>233</v>
      </c>
      <c r="C16" s="240">
        <f t="shared" si="0"/>
        <v>195000</v>
      </c>
      <c r="D16" s="241">
        <v>195000</v>
      </c>
      <c r="E16" s="241"/>
      <c r="F16" s="241"/>
      <c r="G16" s="241"/>
      <c r="H16" s="241"/>
      <c r="I16" s="186"/>
    </row>
    <row r="17" spans="1:9" x14ac:dyDescent="0.2">
      <c r="A17" s="238">
        <v>12</v>
      </c>
      <c r="B17" s="239" t="s">
        <v>234</v>
      </c>
      <c r="C17" s="240">
        <f t="shared" si="0"/>
        <v>61222575</v>
      </c>
      <c r="D17" s="241">
        <v>61222575</v>
      </c>
      <c r="E17" s="241"/>
      <c r="F17" s="241"/>
      <c r="G17" s="241"/>
      <c r="H17" s="241"/>
      <c r="I17" s="186"/>
    </row>
    <row r="18" spans="1:9" x14ac:dyDescent="0.2">
      <c r="A18" s="238">
        <v>13</v>
      </c>
      <c r="B18" s="239" t="s">
        <v>235</v>
      </c>
      <c r="C18" s="240">
        <f t="shared" si="0"/>
        <v>35985000</v>
      </c>
      <c r="D18" s="241">
        <v>35985000</v>
      </c>
      <c r="E18" s="241"/>
      <c r="F18" s="241"/>
      <c r="G18" s="241"/>
      <c r="H18" s="241"/>
      <c r="I18" s="186"/>
    </row>
    <row r="19" spans="1:9" x14ac:dyDescent="0.2">
      <c r="A19" s="238">
        <v>14</v>
      </c>
      <c r="B19" s="239" t="s">
        <v>236</v>
      </c>
      <c r="C19" s="240">
        <f t="shared" si="0"/>
        <v>36913194</v>
      </c>
      <c r="D19" s="241"/>
      <c r="E19" s="241"/>
      <c r="F19" s="241">
        <v>36913194</v>
      </c>
      <c r="G19" s="241"/>
      <c r="H19" s="241"/>
      <c r="I19" s="186"/>
    </row>
    <row r="20" spans="1:9" x14ac:dyDescent="0.2">
      <c r="A20" s="238">
        <v>15</v>
      </c>
      <c r="B20" s="239" t="s">
        <v>237</v>
      </c>
      <c r="C20" s="240">
        <f t="shared" si="0"/>
        <v>0</v>
      </c>
      <c r="D20" s="241"/>
      <c r="E20" s="241"/>
      <c r="F20" s="241"/>
      <c r="G20" s="241"/>
      <c r="H20" s="241"/>
      <c r="I20" s="186"/>
    </row>
    <row r="21" spans="1:9" ht="25.5" x14ac:dyDescent="0.2">
      <c r="A21" s="238">
        <v>16</v>
      </c>
      <c r="B21" s="245" t="s">
        <v>46</v>
      </c>
      <c r="C21" s="240">
        <f t="shared" si="0"/>
        <v>585522452</v>
      </c>
      <c r="D21" s="246">
        <f>D13+D15</f>
        <v>548609258</v>
      </c>
      <c r="E21" s="246">
        <f>E13+E15</f>
        <v>0</v>
      </c>
      <c r="F21" s="246">
        <f>F13+F15</f>
        <v>36913194</v>
      </c>
      <c r="G21" s="246">
        <f>G13+G15</f>
        <v>0</v>
      </c>
      <c r="H21" s="246">
        <f>H13+H15</f>
        <v>0</v>
      </c>
      <c r="I21" s="186"/>
    </row>
    <row r="22" spans="1:9" x14ac:dyDescent="0.2">
      <c r="A22" s="238">
        <v>17</v>
      </c>
      <c r="B22" s="239" t="s">
        <v>47</v>
      </c>
      <c r="C22" s="240">
        <f t="shared" si="0"/>
        <v>2006000</v>
      </c>
      <c r="D22" s="247">
        <f>D23</f>
        <v>2006000</v>
      </c>
      <c r="E22" s="247">
        <f>E23</f>
        <v>0</v>
      </c>
      <c r="F22" s="247">
        <f>F23</f>
        <v>0</v>
      </c>
      <c r="G22" s="247">
        <f>G23</f>
        <v>0</v>
      </c>
      <c r="H22" s="247">
        <f>H23</f>
        <v>0</v>
      </c>
      <c r="I22" s="186"/>
    </row>
    <row r="23" spans="1:9" x14ac:dyDescent="0.2">
      <c r="A23" s="238">
        <v>18</v>
      </c>
      <c r="B23" s="239" t="s">
        <v>238</v>
      </c>
      <c r="C23" s="240">
        <f t="shared" si="0"/>
        <v>2006000</v>
      </c>
      <c r="D23" s="253">
        <v>2006000</v>
      </c>
      <c r="E23" s="248"/>
      <c r="F23" s="248"/>
      <c r="G23" s="248"/>
      <c r="H23" s="248"/>
      <c r="I23" s="186"/>
    </row>
    <row r="24" spans="1:9" x14ac:dyDescent="0.2">
      <c r="A24" s="238">
        <v>19</v>
      </c>
      <c r="B24" s="239" t="s">
        <v>239</v>
      </c>
      <c r="C24" s="240">
        <f t="shared" si="0"/>
        <v>584047106</v>
      </c>
      <c r="D24" s="247">
        <f>SUM(D25:D28)</f>
        <v>584047106</v>
      </c>
      <c r="E24" s="247">
        <f>SUM(E25:E28)</f>
        <v>0</v>
      </c>
      <c r="F24" s="247">
        <f>SUM(F25:F28)</f>
        <v>0</v>
      </c>
      <c r="G24" s="247">
        <f>SUM(G25:G28)</f>
        <v>0</v>
      </c>
      <c r="H24" s="247">
        <f>SUM(H25:H28)</f>
        <v>0</v>
      </c>
      <c r="I24" s="186"/>
    </row>
    <row r="25" spans="1:9" x14ac:dyDescent="0.2">
      <c r="A25" s="238">
        <v>20</v>
      </c>
      <c r="B25" s="239" t="s">
        <v>240</v>
      </c>
      <c r="C25" s="240">
        <f t="shared" si="0"/>
        <v>0</v>
      </c>
      <c r="D25" s="241"/>
      <c r="E25" s="237"/>
      <c r="F25" s="237"/>
      <c r="G25" s="237"/>
      <c r="H25" s="237"/>
      <c r="I25" s="186"/>
    </row>
    <row r="26" spans="1:9" x14ac:dyDescent="0.2">
      <c r="A26" s="238">
        <v>21</v>
      </c>
      <c r="B26" s="239" t="s">
        <v>241</v>
      </c>
      <c r="C26" s="240">
        <f t="shared" si="0"/>
        <v>584047106</v>
      </c>
      <c r="D26" s="241">
        <v>584047106</v>
      </c>
      <c r="E26" s="237"/>
      <c r="F26" s="237"/>
      <c r="G26" s="237"/>
      <c r="H26" s="237"/>
      <c r="I26" s="186"/>
    </row>
    <row r="27" spans="1:9" x14ac:dyDescent="0.2">
      <c r="A27" s="238">
        <v>22</v>
      </c>
      <c r="B27" s="239" t="s">
        <v>242</v>
      </c>
      <c r="C27" s="240">
        <f t="shared" si="0"/>
        <v>0</v>
      </c>
      <c r="D27" s="237"/>
      <c r="E27" s="237"/>
      <c r="F27" s="237"/>
      <c r="G27" s="237"/>
      <c r="H27" s="237"/>
      <c r="I27" s="186"/>
    </row>
    <row r="28" spans="1:9" x14ac:dyDescent="0.2">
      <c r="A28" s="238">
        <v>23</v>
      </c>
      <c r="B28" s="249" t="s">
        <v>243</v>
      </c>
      <c r="C28" s="240">
        <f t="shared" si="0"/>
        <v>0</v>
      </c>
      <c r="D28" s="237"/>
      <c r="E28" s="237"/>
      <c r="F28" s="237"/>
      <c r="G28" s="237"/>
      <c r="H28" s="237"/>
      <c r="I28" s="186"/>
    </row>
    <row r="29" spans="1:9" ht="25.5" x14ac:dyDescent="0.2">
      <c r="A29" s="238">
        <v>24</v>
      </c>
      <c r="B29" s="245" t="s">
        <v>48</v>
      </c>
      <c r="C29" s="240">
        <f t="shared" si="0"/>
        <v>586053106</v>
      </c>
      <c r="D29" s="246">
        <f>D22+D24</f>
        <v>586053106</v>
      </c>
      <c r="E29" s="246">
        <f>E22+E24</f>
        <v>0</v>
      </c>
      <c r="F29" s="246">
        <f>F22+F24</f>
        <v>0</v>
      </c>
      <c r="G29" s="246">
        <f>G22+G24</f>
        <v>0</v>
      </c>
      <c r="H29" s="246">
        <f>H22+H24</f>
        <v>0</v>
      </c>
      <c r="I29" s="186"/>
    </row>
    <row r="30" spans="1:9" x14ac:dyDescent="0.2">
      <c r="A30" s="238">
        <v>25</v>
      </c>
      <c r="B30" s="239" t="s">
        <v>49</v>
      </c>
      <c r="C30" s="240">
        <f t="shared" si="0"/>
        <v>108476826</v>
      </c>
      <c r="D30" s="242">
        <f>SUM(D31:D32)</f>
        <v>108476826</v>
      </c>
      <c r="E30" s="242">
        <f>SUM(E31:E32)</f>
        <v>0</v>
      </c>
      <c r="F30" s="242">
        <f>SUM(F31:F32)</f>
        <v>0</v>
      </c>
      <c r="G30" s="242">
        <f>SUM(G31:G32)</f>
        <v>0</v>
      </c>
      <c r="H30" s="242">
        <f>SUM(H31:H32)</f>
        <v>0</v>
      </c>
      <c r="I30" s="186"/>
    </row>
    <row r="31" spans="1:9" x14ac:dyDescent="0.2">
      <c r="A31" s="238">
        <v>26</v>
      </c>
      <c r="B31" s="239" t="s">
        <v>50</v>
      </c>
      <c r="C31" s="240">
        <f t="shared" si="0"/>
        <v>108176863</v>
      </c>
      <c r="D31" s="241">
        <v>108176863</v>
      </c>
      <c r="E31" s="241"/>
      <c r="F31" s="241"/>
      <c r="G31" s="241"/>
      <c r="H31" s="241"/>
      <c r="I31" s="186"/>
    </row>
    <row r="32" spans="1:9" ht="16.5" customHeight="1" x14ac:dyDescent="0.2">
      <c r="A32" s="238">
        <v>27</v>
      </c>
      <c r="B32" s="239" t="s">
        <v>51</v>
      </c>
      <c r="C32" s="240">
        <f t="shared" si="0"/>
        <v>299963</v>
      </c>
      <c r="D32" s="241">
        <v>299963</v>
      </c>
      <c r="E32" s="241"/>
      <c r="F32" s="241"/>
      <c r="G32" s="241"/>
      <c r="H32" s="241"/>
      <c r="I32" s="186"/>
    </row>
    <row r="33" spans="1:9" ht="18.75" customHeight="1" x14ac:dyDescent="0.2">
      <c r="A33" s="238">
        <v>28</v>
      </c>
      <c r="B33" s="239" t="s">
        <v>52</v>
      </c>
      <c r="C33" s="240">
        <f t="shared" si="0"/>
        <v>274595049</v>
      </c>
      <c r="D33" s="241">
        <v>274595049</v>
      </c>
      <c r="E33" s="241"/>
      <c r="F33" s="241"/>
      <c r="G33" s="241"/>
      <c r="H33" s="241"/>
      <c r="I33" s="186"/>
    </row>
    <row r="34" spans="1:9" x14ac:dyDescent="0.2">
      <c r="A34" s="238">
        <v>29</v>
      </c>
      <c r="B34" s="239" t="s">
        <v>244</v>
      </c>
      <c r="C34" s="240">
        <f t="shared" si="0"/>
        <v>0</v>
      </c>
      <c r="D34" s="241"/>
      <c r="E34" s="241"/>
      <c r="F34" s="241"/>
      <c r="G34" s="241"/>
      <c r="H34" s="241"/>
      <c r="I34" s="186"/>
    </row>
    <row r="35" spans="1:9" x14ac:dyDescent="0.2">
      <c r="A35" s="238">
        <v>30</v>
      </c>
      <c r="B35" s="239" t="s">
        <v>417</v>
      </c>
      <c r="C35" s="240">
        <f t="shared" si="0"/>
        <v>0</v>
      </c>
      <c r="D35" s="241"/>
      <c r="E35" s="241"/>
      <c r="F35" s="241"/>
      <c r="G35" s="241"/>
      <c r="H35" s="241"/>
      <c r="I35" s="186"/>
    </row>
    <row r="36" spans="1:9" x14ac:dyDescent="0.2">
      <c r="A36" s="238">
        <v>31</v>
      </c>
      <c r="B36" s="239" t="s">
        <v>53</v>
      </c>
      <c r="C36" s="240">
        <f t="shared" si="0"/>
        <v>274595049</v>
      </c>
      <c r="D36" s="242">
        <f>SUM(D33:D35)</f>
        <v>274595049</v>
      </c>
      <c r="E36" s="242">
        <f>SUM(E33:E35)</f>
        <v>0</v>
      </c>
      <c r="F36" s="242">
        <f>SUM(F33:F35)</f>
        <v>0</v>
      </c>
      <c r="G36" s="242">
        <f>SUM(G33:G35)</f>
        <v>0</v>
      </c>
      <c r="H36" s="242">
        <f>SUM(H33:H35)</f>
        <v>0</v>
      </c>
      <c r="I36" s="186"/>
    </row>
    <row r="37" spans="1:9" x14ac:dyDescent="0.2">
      <c r="A37" s="238">
        <v>32</v>
      </c>
      <c r="B37" s="239" t="s">
        <v>54</v>
      </c>
      <c r="C37" s="240">
        <f t="shared" si="0"/>
        <v>1337982</v>
      </c>
      <c r="D37" s="242">
        <v>1265595</v>
      </c>
      <c r="E37" s="242">
        <v>72387</v>
      </c>
      <c r="F37" s="242">
        <f>SUM(F38:F39)</f>
        <v>0</v>
      </c>
      <c r="G37" s="242">
        <f>SUM(G38:G39)</f>
        <v>0</v>
      </c>
      <c r="H37" s="242">
        <f>SUM(H38:H39)</f>
        <v>0</v>
      </c>
      <c r="I37" s="186"/>
    </row>
    <row r="38" spans="1:9" ht="51" x14ac:dyDescent="0.2">
      <c r="A38" s="238">
        <v>33</v>
      </c>
      <c r="B38" s="239" t="s">
        <v>246</v>
      </c>
      <c r="C38" s="240">
        <f t="shared" si="0"/>
        <v>56001</v>
      </c>
      <c r="D38" s="241">
        <v>35362</v>
      </c>
      <c r="E38" s="241">
        <v>20639</v>
      </c>
      <c r="F38" s="241"/>
      <c r="G38" s="241"/>
      <c r="H38" s="241"/>
      <c r="I38" s="186"/>
    </row>
    <row r="39" spans="1:9" x14ac:dyDescent="0.2">
      <c r="A39" s="238">
        <v>34</v>
      </c>
      <c r="B39" s="239" t="s">
        <v>247</v>
      </c>
      <c r="C39" s="240">
        <f t="shared" si="0"/>
        <v>307492</v>
      </c>
      <c r="D39" s="241">
        <v>307492</v>
      </c>
      <c r="E39" s="241"/>
      <c r="F39" s="241"/>
      <c r="G39" s="241"/>
      <c r="H39" s="241"/>
      <c r="I39" s="186"/>
    </row>
    <row r="40" spans="1:9" x14ac:dyDescent="0.2">
      <c r="A40" s="238">
        <v>35</v>
      </c>
      <c r="B40" s="245" t="s">
        <v>55</v>
      </c>
      <c r="C40" s="240">
        <f t="shared" si="0"/>
        <v>384409857</v>
      </c>
      <c r="D40" s="246">
        <f>D30+D36+D37</f>
        <v>384337470</v>
      </c>
      <c r="E40" s="246">
        <f>E30+E36+E37</f>
        <v>72387</v>
      </c>
      <c r="F40" s="246">
        <f>F30+F36+F37</f>
        <v>0</v>
      </c>
      <c r="G40" s="246">
        <f>G30+G36+G37</f>
        <v>0</v>
      </c>
      <c r="H40" s="246">
        <f>H30+H36+H37</f>
        <v>0</v>
      </c>
      <c r="I40" s="186"/>
    </row>
    <row r="41" spans="1:9" x14ac:dyDescent="0.2">
      <c r="A41" s="238">
        <v>36</v>
      </c>
      <c r="B41" s="243" t="s">
        <v>248</v>
      </c>
      <c r="C41" s="240">
        <f t="shared" si="0"/>
        <v>16800</v>
      </c>
      <c r="D41" s="250"/>
      <c r="E41" s="250"/>
      <c r="F41" s="250"/>
      <c r="G41" s="250">
        <v>16800</v>
      </c>
      <c r="H41" s="250"/>
      <c r="I41" s="186"/>
    </row>
    <row r="42" spans="1:9" x14ac:dyDescent="0.2">
      <c r="A42" s="238">
        <v>37</v>
      </c>
      <c r="B42" s="251" t="s">
        <v>56</v>
      </c>
      <c r="C42" s="240">
        <f t="shared" si="0"/>
        <v>11801637</v>
      </c>
      <c r="D42" s="252">
        <f>SUM(D43:D46)</f>
        <v>0</v>
      </c>
      <c r="E42" s="252">
        <f>SUM(E43:E46)</f>
        <v>236220</v>
      </c>
      <c r="F42" s="252">
        <f>SUM(F43:F46)</f>
        <v>2692973</v>
      </c>
      <c r="G42" s="252">
        <f>SUM(G43:G46)</f>
        <v>1207840</v>
      </c>
      <c r="H42" s="252">
        <f>SUM(H43:H46)</f>
        <v>7664604</v>
      </c>
      <c r="I42" s="186"/>
    </row>
    <row r="43" spans="1:9" x14ac:dyDescent="0.2">
      <c r="A43" s="238">
        <v>38</v>
      </c>
      <c r="B43" s="251" t="s">
        <v>249</v>
      </c>
      <c r="C43" s="240">
        <f t="shared" si="0"/>
        <v>7664604</v>
      </c>
      <c r="D43" s="253"/>
      <c r="E43" s="253"/>
      <c r="F43" s="253"/>
      <c r="G43" s="253"/>
      <c r="H43" s="253">
        <v>7664604</v>
      </c>
      <c r="I43" s="186"/>
    </row>
    <row r="44" spans="1:9" x14ac:dyDescent="0.2">
      <c r="A44" s="238">
        <v>39</v>
      </c>
      <c r="B44" s="251" t="s">
        <v>57</v>
      </c>
      <c r="C44" s="240">
        <f t="shared" si="0"/>
        <v>3596502</v>
      </c>
      <c r="D44" s="254"/>
      <c r="E44" s="254">
        <v>236220</v>
      </c>
      <c r="F44" s="254">
        <v>2394282</v>
      </c>
      <c r="G44" s="254">
        <v>966000</v>
      </c>
      <c r="H44" s="254"/>
      <c r="I44" s="186"/>
    </row>
    <row r="45" spans="1:9" x14ac:dyDescent="0.2">
      <c r="A45" s="238">
        <v>40</v>
      </c>
      <c r="B45" s="251" t="s">
        <v>250</v>
      </c>
      <c r="C45" s="240">
        <f t="shared" si="0"/>
        <v>0</v>
      </c>
      <c r="D45" s="254"/>
      <c r="E45" s="254"/>
      <c r="F45" s="254"/>
      <c r="G45" s="254"/>
      <c r="H45" s="254"/>
      <c r="I45" s="186"/>
    </row>
    <row r="46" spans="1:9" x14ac:dyDescent="0.2">
      <c r="A46" s="238">
        <v>41</v>
      </c>
      <c r="B46" s="251" t="s">
        <v>251</v>
      </c>
      <c r="C46" s="240">
        <f t="shared" si="0"/>
        <v>540531</v>
      </c>
      <c r="D46" s="254"/>
      <c r="E46" s="254"/>
      <c r="F46" s="254">
        <v>298691</v>
      </c>
      <c r="G46" s="254">
        <v>241840</v>
      </c>
      <c r="H46" s="254"/>
      <c r="I46" s="186"/>
    </row>
    <row r="47" spans="1:9" x14ac:dyDescent="0.2">
      <c r="A47" s="238">
        <v>42</v>
      </c>
      <c r="B47" s="239" t="s">
        <v>58</v>
      </c>
      <c r="C47" s="240">
        <f t="shared" si="0"/>
        <v>4335629</v>
      </c>
      <c r="D47" s="252">
        <f>SUM(D48:D49)</f>
        <v>811208</v>
      </c>
      <c r="E47" s="252">
        <f>SUM(E48:E49)</f>
        <v>1336905</v>
      </c>
      <c r="F47" s="252">
        <f>SUM(F48:F49)</f>
        <v>2147660</v>
      </c>
      <c r="G47" s="252">
        <f>SUM(G48:G49)</f>
        <v>262</v>
      </c>
      <c r="H47" s="252">
        <f>SUM(H48:H49)</f>
        <v>39594</v>
      </c>
      <c r="I47" s="186"/>
    </row>
    <row r="48" spans="1:9" x14ac:dyDescent="0.2">
      <c r="A48" s="238">
        <v>43</v>
      </c>
      <c r="B48" s="239" t="s">
        <v>59</v>
      </c>
      <c r="C48" s="240">
        <f t="shared" si="0"/>
        <v>2797254</v>
      </c>
      <c r="D48" s="241">
        <v>774178</v>
      </c>
      <c r="E48" s="241">
        <v>1321244</v>
      </c>
      <c r="F48" s="241">
        <v>701832</v>
      </c>
      <c r="G48" s="241"/>
      <c r="H48" s="241"/>
      <c r="I48" s="186"/>
    </row>
    <row r="49" spans="1:9" x14ac:dyDescent="0.2">
      <c r="A49" s="238">
        <v>44</v>
      </c>
      <c r="B49" s="239" t="s">
        <v>60</v>
      </c>
      <c r="C49" s="240">
        <f t="shared" si="0"/>
        <v>1538375</v>
      </c>
      <c r="D49" s="241">
        <v>37030</v>
      </c>
      <c r="E49" s="241">
        <v>15661</v>
      </c>
      <c r="F49" s="241">
        <v>1445828</v>
      </c>
      <c r="G49" s="241">
        <v>262</v>
      </c>
      <c r="H49" s="241">
        <v>39594</v>
      </c>
      <c r="I49" s="186"/>
    </row>
    <row r="50" spans="1:9" x14ac:dyDescent="0.2">
      <c r="A50" s="238">
        <v>45</v>
      </c>
      <c r="B50" s="239" t="s">
        <v>252</v>
      </c>
      <c r="C50" s="252">
        <f t="shared" ref="C50:D50" si="1">SUM(C51:C54)</f>
        <v>12019993</v>
      </c>
      <c r="D50" s="252">
        <f t="shared" si="1"/>
        <v>12019993</v>
      </c>
      <c r="E50" s="252">
        <f>SUM(E51:E54)</f>
        <v>0</v>
      </c>
      <c r="F50" s="252">
        <f>SUM(F51:F54)</f>
        <v>0</v>
      </c>
      <c r="G50" s="252">
        <f>SUM(G51:G54)</f>
        <v>0</v>
      </c>
      <c r="H50" s="252">
        <f>SUM(H51:H54)</f>
        <v>0</v>
      </c>
      <c r="I50" s="186"/>
    </row>
    <row r="51" spans="1:9" ht="25.5" x14ac:dyDescent="0.2">
      <c r="A51" s="238">
        <v>46</v>
      </c>
      <c r="B51" s="239" t="s">
        <v>253</v>
      </c>
      <c r="C51" s="240">
        <f t="shared" si="0"/>
        <v>0</v>
      </c>
      <c r="D51" s="241"/>
      <c r="E51" s="241"/>
      <c r="F51" s="241"/>
      <c r="G51" s="241"/>
      <c r="H51" s="241"/>
      <c r="I51" s="186"/>
    </row>
    <row r="52" spans="1:9" ht="25.5" x14ac:dyDescent="0.2">
      <c r="A52" s="238">
        <v>47</v>
      </c>
      <c r="B52" s="239" t="s">
        <v>61</v>
      </c>
      <c r="C52" s="240">
        <f t="shared" si="0"/>
        <v>2791656</v>
      </c>
      <c r="D52" s="241">
        <v>2791656</v>
      </c>
      <c r="E52" s="241"/>
      <c r="F52" s="241"/>
      <c r="G52" s="241"/>
      <c r="H52" s="241"/>
      <c r="I52" s="186"/>
    </row>
    <row r="53" spans="1:9" x14ac:dyDescent="0.2">
      <c r="A53" s="238">
        <v>48</v>
      </c>
      <c r="B53" s="239" t="s">
        <v>254</v>
      </c>
      <c r="C53" s="240">
        <f t="shared" si="0"/>
        <v>0</v>
      </c>
      <c r="D53" s="241"/>
      <c r="E53" s="241"/>
      <c r="F53" s="241"/>
      <c r="G53" s="241"/>
      <c r="H53" s="241"/>
      <c r="I53" s="186"/>
    </row>
    <row r="54" spans="1:9" x14ac:dyDescent="0.2">
      <c r="A54" s="238">
        <v>49</v>
      </c>
      <c r="B54" s="239" t="s">
        <v>62</v>
      </c>
      <c r="C54" s="240">
        <f t="shared" si="0"/>
        <v>9228337</v>
      </c>
      <c r="D54" s="241">
        <v>9228337</v>
      </c>
      <c r="E54" s="241"/>
      <c r="F54" s="241"/>
      <c r="G54" s="241"/>
      <c r="H54" s="241"/>
      <c r="I54" s="186"/>
    </row>
    <row r="55" spans="1:9" x14ac:dyDescent="0.2">
      <c r="A55" s="238">
        <v>50</v>
      </c>
      <c r="B55" s="239" t="s">
        <v>255</v>
      </c>
      <c r="C55" s="240">
        <f t="shared" si="0"/>
        <v>912103</v>
      </c>
      <c r="D55" s="241"/>
      <c r="E55" s="241"/>
      <c r="F55" s="241"/>
      <c r="G55" s="241"/>
      <c r="H55" s="241">
        <v>912103</v>
      </c>
      <c r="I55" s="186"/>
    </row>
    <row r="56" spans="1:9" x14ac:dyDescent="0.2">
      <c r="A56" s="238">
        <v>51</v>
      </c>
      <c r="B56" s="239" t="s">
        <v>256</v>
      </c>
      <c r="C56" s="240">
        <f t="shared" si="0"/>
        <v>9544493</v>
      </c>
      <c r="D56" s="253">
        <v>5380126</v>
      </c>
      <c r="E56" s="253">
        <v>427526</v>
      </c>
      <c r="F56" s="253">
        <v>1410449</v>
      </c>
      <c r="G56" s="253"/>
      <c r="H56" s="253">
        <v>2326392</v>
      </c>
      <c r="I56" s="186"/>
    </row>
    <row r="57" spans="1:9" x14ac:dyDescent="0.2">
      <c r="A57" s="238">
        <v>52</v>
      </c>
      <c r="B57" s="239" t="s">
        <v>63</v>
      </c>
      <c r="C57" s="240">
        <f t="shared" si="0"/>
        <v>407000</v>
      </c>
      <c r="D57" s="241"/>
      <c r="E57" s="241"/>
      <c r="F57" s="241"/>
      <c r="G57" s="241"/>
      <c r="H57" s="241">
        <v>407000</v>
      </c>
      <c r="I57" s="186"/>
    </row>
    <row r="58" spans="1:9" ht="25.5" x14ac:dyDescent="0.2">
      <c r="A58" s="238">
        <v>53</v>
      </c>
      <c r="B58" s="239" t="s">
        <v>418</v>
      </c>
      <c r="C58" s="240">
        <f t="shared" si="0"/>
        <v>2730529</v>
      </c>
      <c r="D58" s="241">
        <v>2730508</v>
      </c>
      <c r="E58" s="241">
        <v>2</v>
      </c>
      <c r="F58" s="241">
        <v>16</v>
      </c>
      <c r="G58" s="241">
        <v>1</v>
      </c>
      <c r="H58" s="241">
        <v>2</v>
      </c>
      <c r="I58" s="186"/>
    </row>
    <row r="59" spans="1:9" x14ac:dyDescent="0.2">
      <c r="A59" s="238">
        <v>54</v>
      </c>
      <c r="B59" s="239" t="s">
        <v>258</v>
      </c>
      <c r="C59" s="240">
        <f t="shared" si="0"/>
        <v>0</v>
      </c>
      <c r="D59" s="241"/>
      <c r="E59" s="241"/>
      <c r="F59" s="241"/>
      <c r="G59" s="241"/>
      <c r="H59" s="241"/>
      <c r="I59" s="186"/>
    </row>
    <row r="60" spans="1:9" x14ac:dyDescent="0.2">
      <c r="A60" s="238">
        <v>55</v>
      </c>
      <c r="B60" s="239" t="s">
        <v>64</v>
      </c>
      <c r="C60" s="240">
        <f t="shared" si="0"/>
        <v>915280</v>
      </c>
      <c r="D60" s="241">
        <v>915280</v>
      </c>
      <c r="E60" s="241"/>
      <c r="F60" s="241"/>
      <c r="G60" s="241"/>
      <c r="H60" s="241"/>
      <c r="I60" s="186"/>
    </row>
    <row r="61" spans="1:9" x14ac:dyDescent="0.2">
      <c r="A61" s="238">
        <v>56</v>
      </c>
      <c r="B61" s="239" t="s">
        <v>259</v>
      </c>
      <c r="C61" s="240">
        <f t="shared" si="0"/>
        <v>122208</v>
      </c>
      <c r="D61" s="241">
        <v>34188</v>
      </c>
      <c r="E61" s="241">
        <v>8433</v>
      </c>
      <c r="F61" s="241">
        <v>73284</v>
      </c>
      <c r="G61" s="241">
        <v>3275</v>
      </c>
      <c r="H61" s="241">
        <v>3028</v>
      </c>
      <c r="I61" s="186"/>
    </row>
    <row r="62" spans="1:9" x14ac:dyDescent="0.2">
      <c r="A62" s="238">
        <v>57</v>
      </c>
      <c r="B62" s="245" t="s">
        <v>65</v>
      </c>
      <c r="C62" s="240">
        <f t="shared" si="0"/>
        <v>42805672</v>
      </c>
      <c r="D62" s="246">
        <f>D41+D42+D47+D50+D55+D56+D57+D58+D59+D60+D61</f>
        <v>21891303</v>
      </c>
      <c r="E62" s="246">
        <f>E41+E42+E47+E50+E55+E56+E57+E58+E59+E60+E61</f>
        <v>2009086</v>
      </c>
      <c r="F62" s="246">
        <f>F41+F42+F47+F50+F55+F56+F57+F58+F59+F60+F61</f>
        <v>6324382</v>
      </c>
      <c r="G62" s="246">
        <f>G41+G42+G47+G50+G55+G56+G57+G58+G59+G60+G61</f>
        <v>1228178</v>
      </c>
      <c r="H62" s="246">
        <f>H41+H42+H47+H50+H55+H56+H57+H58+H59+H60+H61</f>
        <v>11352723</v>
      </c>
      <c r="I62" s="186"/>
    </row>
    <row r="63" spans="1:9" x14ac:dyDescent="0.2">
      <c r="A63" s="238">
        <v>58</v>
      </c>
      <c r="B63" s="239" t="s">
        <v>260</v>
      </c>
      <c r="C63" s="240">
        <f t="shared" si="0"/>
        <v>9105200</v>
      </c>
      <c r="D63" s="241">
        <v>9105200</v>
      </c>
      <c r="E63" s="241"/>
      <c r="F63" s="241"/>
      <c r="G63" s="237"/>
      <c r="H63" s="237"/>
      <c r="I63" s="186"/>
    </row>
    <row r="64" spans="1:9" x14ac:dyDescent="0.2">
      <c r="A64" s="238">
        <v>59</v>
      </c>
      <c r="B64" s="239" t="s">
        <v>261</v>
      </c>
      <c r="C64" s="240">
        <f t="shared" si="0"/>
        <v>616000</v>
      </c>
      <c r="D64" s="241"/>
      <c r="E64" s="241"/>
      <c r="F64" s="241">
        <v>616000</v>
      </c>
      <c r="G64" s="237"/>
      <c r="H64" s="237"/>
      <c r="I64" s="186"/>
    </row>
    <row r="65" spans="1:9" x14ac:dyDescent="0.2">
      <c r="A65" s="238">
        <v>60</v>
      </c>
      <c r="B65" s="245" t="s">
        <v>66</v>
      </c>
      <c r="C65" s="240">
        <f t="shared" si="0"/>
        <v>9721200</v>
      </c>
      <c r="D65" s="246">
        <f>SUM(D63:D64)</f>
        <v>9105200</v>
      </c>
      <c r="E65" s="246">
        <f>SUM(E63:E64)</f>
        <v>0</v>
      </c>
      <c r="F65" s="246">
        <f>SUM(F63:F64)</f>
        <v>616000</v>
      </c>
      <c r="G65" s="246">
        <f>SUM(G63:G64)</f>
        <v>0</v>
      </c>
      <c r="H65" s="246">
        <f>SUM(H63:H64)</f>
        <v>0</v>
      </c>
      <c r="I65" s="186"/>
    </row>
    <row r="66" spans="1:9" s="87" customFormat="1" x14ac:dyDescent="0.2">
      <c r="A66" s="255"/>
      <c r="B66" s="256" t="s">
        <v>419</v>
      </c>
      <c r="C66" s="253">
        <f t="shared" si="0"/>
        <v>74213</v>
      </c>
      <c r="D66" s="253">
        <v>74213</v>
      </c>
      <c r="E66" s="253"/>
      <c r="F66" s="253"/>
      <c r="G66" s="253"/>
      <c r="H66" s="253"/>
      <c r="I66" s="186"/>
    </row>
    <row r="67" spans="1:9" x14ac:dyDescent="0.2">
      <c r="A67" s="238">
        <v>61</v>
      </c>
      <c r="B67" s="257" t="s">
        <v>262</v>
      </c>
      <c r="C67" s="240">
        <f t="shared" si="0"/>
        <v>1388517</v>
      </c>
      <c r="D67" s="253">
        <v>1388517</v>
      </c>
      <c r="E67" s="253"/>
      <c r="F67" s="253"/>
      <c r="G67" s="253"/>
      <c r="H67" s="253"/>
      <c r="I67" s="186"/>
    </row>
    <row r="68" spans="1:9" x14ac:dyDescent="0.2">
      <c r="A68" s="238">
        <v>62</v>
      </c>
      <c r="B68" s="258" t="s">
        <v>263</v>
      </c>
      <c r="C68" s="240">
        <f t="shared" si="0"/>
        <v>1462730</v>
      </c>
      <c r="D68" s="246">
        <f>SUM(D66:D67)</f>
        <v>1462730</v>
      </c>
      <c r="E68" s="246">
        <f t="shared" ref="E68:H68" si="2">SUM(E66:E67)</f>
        <v>0</v>
      </c>
      <c r="F68" s="246">
        <f t="shared" si="2"/>
        <v>0</v>
      </c>
      <c r="G68" s="246">
        <f t="shared" si="2"/>
        <v>0</v>
      </c>
      <c r="H68" s="246">
        <f t="shared" si="2"/>
        <v>0</v>
      </c>
      <c r="I68" s="186"/>
    </row>
    <row r="69" spans="1:9" ht="25.5" x14ac:dyDescent="0.2">
      <c r="A69" s="238">
        <v>63</v>
      </c>
      <c r="B69" s="239" t="s">
        <v>67</v>
      </c>
      <c r="C69" s="240">
        <f t="shared" si="0"/>
        <v>5966</v>
      </c>
      <c r="D69" s="241">
        <v>5966</v>
      </c>
      <c r="E69" s="241"/>
      <c r="F69" s="241"/>
      <c r="G69" s="241"/>
      <c r="H69" s="241"/>
      <c r="I69" s="186"/>
    </row>
    <row r="70" spans="1:9" x14ac:dyDescent="0.2">
      <c r="A70" s="238">
        <v>64</v>
      </c>
      <c r="B70" s="239" t="s">
        <v>68</v>
      </c>
      <c r="C70" s="240">
        <f t="shared" si="0"/>
        <v>0</v>
      </c>
      <c r="D70" s="241"/>
      <c r="E70" s="241"/>
      <c r="F70" s="241"/>
      <c r="G70" s="241"/>
      <c r="H70" s="241"/>
      <c r="I70" s="186"/>
    </row>
    <row r="71" spans="1:9" x14ac:dyDescent="0.2">
      <c r="A71" s="238">
        <v>65</v>
      </c>
      <c r="B71" s="239" t="s">
        <v>69</v>
      </c>
      <c r="C71" s="240">
        <f t="shared" si="0"/>
        <v>1693021</v>
      </c>
      <c r="D71" s="241">
        <v>1693021</v>
      </c>
      <c r="E71" s="237"/>
      <c r="F71" s="237"/>
      <c r="G71" s="237"/>
      <c r="H71" s="237"/>
      <c r="I71" s="186"/>
    </row>
    <row r="72" spans="1:9" x14ac:dyDescent="0.2">
      <c r="A72" s="238">
        <v>66</v>
      </c>
      <c r="B72" s="245" t="s">
        <v>70</v>
      </c>
      <c r="C72" s="240">
        <f t="shared" si="0"/>
        <v>1698987</v>
      </c>
      <c r="D72" s="259">
        <f>D69+D71</f>
        <v>1698987</v>
      </c>
      <c r="E72" s="259">
        <f t="shared" ref="E72:H72" si="3">E69+E71</f>
        <v>0</v>
      </c>
      <c r="F72" s="259">
        <f t="shared" si="3"/>
        <v>0</v>
      </c>
      <c r="G72" s="259">
        <f t="shared" si="3"/>
        <v>0</v>
      </c>
      <c r="H72" s="259">
        <f t="shared" si="3"/>
        <v>0</v>
      </c>
      <c r="I72" s="186"/>
    </row>
    <row r="73" spans="1:9" x14ac:dyDescent="0.2">
      <c r="A73" s="238">
        <v>67</v>
      </c>
      <c r="B73" s="260" t="s">
        <v>71</v>
      </c>
      <c r="C73" s="240">
        <f t="shared" ref="C73:C80" si="4">SUM(D73:H73)</f>
        <v>1611674004</v>
      </c>
      <c r="D73" s="261">
        <f>D21+D29+D40+D62+D65+D68+D72</f>
        <v>1553158054</v>
      </c>
      <c r="E73" s="261">
        <f>E21+E29+E40+E62+E65+E68+E72</f>
        <v>2081473</v>
      </c>
      <c r="F73" s="261">
        <f>F21+F29+F40+F62+F65+F68+F72</f>
        <v>43853576</v>
      </c>
      <c r="G73" s="261">
        <f>G21+G29+G40+G62+G65+G68+G72</f>
        <v>1228178</v>
      </c>
      <c r="H73" s="261">
        <f>H21+H29+H40+H62+H65+H68+H72</f>
        <v>11352723</v>
      </c>
      <c r="I73" s="186"/>
    </row>
    <row r="74" spans="1:9" ht="25.5" x14ac:dyDescent="0.2">
      <c r="A74" s="238">
        <v>68</v>
      </c>
      <c r="B74" s="243" t="s">
        <v>264</v>
      </c>
      <c r="C74" s="240">
        <f t="shared" si="4"/>
        <v>60000000</v>
      </c>
      <c r="D74" s="253">
        <v>60000000</v>
      </c>
      <c r="E74" s="253"/>
      <c r="F74" s="253"/>
      <c r="G74" s="253"/>
      <c r="H74" s="253"/>
      <c r="I74" s="186"/>
    </row>
    <row r="75" spans="1:9" ht="25.5" x14ac:dyDescent="0.2">
      <c r="A75" s="238">
        <v>69</v>
      </c>
      <c r="B75" s="239" t="s">
        <v>265</v>
      </c>
      <c r="C75" s="240">
        <f t="shared" si="4"/>
        <v>977706022</v>
      </c>
      <c r="D75" s="241">
        <v>932530487</v>
      </c>
      <c r="E75" s="241">
        <v>12183896</v>
      </c>
      <c r="F75" s="241">
        <v>21638751</v>
      </c>
      <c r="G75" s="241">
        <v>4001119</v>
      </c>
      <c r="H75" s="241">
        <v>7351769</v>
      </c>
      <c r="I75" s="186"/>
    </row>
    <row r="76" spans="1:9" x14ac:dyDescent="0.2">
      <c r="A76" s="238">
        <v>70</v>
      </c>
      <c r="B76" s="239" t="s">
        <v>72</v>
      </c>
      <c r="C76" s="240">
        <f t="shared" si="4"/>
        <v>32784225</v>
      </c>
      <c r="D76" s="241">
        <v>32784225</v>
      </c>
      <c r="E76" s="241"/>
      <c r="F76" s="241"/>
      <c r="G76" s="241"/>
      <c r="H76" s="241"/>
      <c r="I76" s="186"/>
    </row>
    <row r="77" spans="1:9" x14ac:dyDescent="0.2">
      <c r="A77" s="238">
        <v>71</v>
      </c>
      <c r="B77" s="239" t="s">
        <v>266</v>
      </c>
      <c r="C77" s="240">
        <f t="shared" si="4"/>
        <v>495216655</v>
      </c>
      <c r="D77" s="241"/>
      <c r="E77" s="241">
        <v>206594859</v>
      </c>
      <c r="F77" s="241">
        <v>116655917</v>
      </c>
      <c r="G77" s="241">
        <v>54985223</v>
      </c>
      <c r="H77" s="241">
        <v>116980656</v>
      </c>
      <c r="I77" s="186"/>
    </row>
    <row r="78" spans="1:9" x14ac:dyDescent="0.2">
      <c r="A78" s="238">
        <v>72</v>
      </c>
      <c r="B78" s="239" t="s">
        <v>73</v>
      </c>
      <c r="C78" s="240">
        <f t="shared" si="4"/>
        <v>1565706902</v>
      </c>
      <c r="D78" s="247">
        <f>SUM(D74:D77)</f>
        <v>1025314712</v>
      </c>
      <c r="E78" s="247">
        <f>SUM(E74:E77)</f>
        <v>218778755</v>
      </c>
      <c r="F78" s="247">
        <f>SUM(F74:F77)</f>
        <v>138294668</v>
      </c>
      <c r="G78" s="247">
        <f>SUM(G74:G77)</f>
        <v>58986342</v>
      </c>
      <c r="H78" s="247">
        <f>SUM(H74:H77)</f>
        <v>124332425</v>
      </c>
      <c r="I78" s="186"/>
    </row>
    <row r="79" spans="1:9" ht="13.5" thickBot="1" x14ac:dyDescent="0.25">
      <c r="A79" s="238">
        <v>73</v>
      </c>
      <c r="B79" s="262" t="s">
        <v>74</v>
      </c>
      <c r="C79" s="240">
        <f t="shared" si="4"/>
        <v>1565706902</v>
      </c>
      <c r="D79" s="263">
        <f>D78</f>
        <v>1025314712</v>
      </c>
      <c r="E79" s="263">
        <f>E78</f>
        <v>218778755</v>
      </c>
      <c r="F79" s="263">
        <f>F78</f>
        <v>138294668</v>
      </c>
      <c r="G79" s="263">
        <f>G78</f>
        <v>58986342</v>
      </c>
      <c r="H79" s="263">
        <f>H78</f>
        <v>124332425</v>
      </c>
      <c r="I79" s="186"/>
    </row>
    <row r="80" spans="1:9" ht="14.25" thickTop="1" thickBot="1" x14ac:dyDescent="0.25">
      <c r="A80" s="238">
        <v>74</v>
      </c>
      <c r="B80" s="89" t="s">
        <v>37</v>
      </c>
      <c r="C80" s="240">
        <f t="shared" si="4"/>
        <v>3177380906</v>
      </c>
      <c r="D80" s="90">
        <f>D73+D79</f>
        <v>2578472766</v>
      </c>
      <c r="E80" s="90">
        <f>E73+E79</f>
        <v>220860228</v>
      </c>
      <c r="F80" s="90">
        <f>F73+F79</f>
        <v>182148244</v>
      </c>
      <c r="G80" s="90">
        <f>G73+G79</f>
        <v>60214520</v>
      </c>
      <c r="H80" s="90">
        <f>H73+H79</f>
        <v>135685148</v>
      </c>
      <c r="I80" s="186"/>
    </row>
    <row r="81" ht="13.5" thickTop="1" x14ac:dyDescent="0.2"/>
  </sheetData>
  <pageMargins left="0" right="0" top="0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pane ySplit="6" topLeftCell="A46" activePane="bottomLeft" state="frozen"/>
      <selection activeCell="C2" sqref="C2"/>
      <selection pane="bottomLeft" activeCell="F2" sqref="F2"/>
    </sheetView>
  </sheetViews>
  <sheetFormatPr defaultRowHeight="12.75" x14ac:dyDescent="0.2"/>
  <cols>
    <col min="1" max="1" width="5.7109375" style="359" customWidth="1"/>
    <col min="2" max="2" width="50" style="359" customWidth="1"/>
    <col min="3" max="3" width="14.7109375" style="359" customWidth="1"/>
    <col min="4" max="8" width="12.7109375" style="359" customWidth="1"/>
    <col min="9" max="254" width="9.140625" style="359"/>
    <col min="255" max="255" width="5.7109375" style="359" customWidth="1"/>
    <col min="256" max="256" width="50" style="359" customWidth="1"/>
    <col min="257" max="257" width="28.85546875" style="359" customWidth="1"/>
    <col min="258" max="510" width="9.140625" style="359"/>
    <col min="511" max="511" width="5.7109375" style="359" customWidth="1"/>
    <col min="512" max="512" width="50" style="359" customWidth="1"/>
    <col min="513" max="513" width="28.85546875" style="359" customWidth="1"/>
    <col min="514" max="766" width="9.140625" style="359"/>
    <col min="767" max="767" width="5.7109375" style="359" customWidth="1"/>
    <col min="768" max="768" width="50" style="359" customWidth="1"/>
    <col min="769" max="769" width="28.85546875" style="359" customWidth="1"/>
    <col min="770" max="1022" width="9.140625" style="359"/>
    <col min="1023" max="1023" width="5.7109375" style="359" customWidth="1"/>
    <col min="1024" max="1024" width="50" style="359" customWidth="1"/>
    <col min="1025" max="1025" width="28.85546875" style="359" customWidth="1"/>
    <col min="1026" max="1278" width="9.140625" style="359"/>
    <col min="1279" max="1279" width="5.7109375" style="359" customWidth="1"/>
    <col min="1280" max="1280" width="50" style="359" customWidth="1"/>
    <col min="1281" max="1281" width="28.85546875" style="359" customWidth="1"/>
    <col min="1282" max="1534" width="9.140625" style="359"/>
    <col min="1535" max="1535" width="5.7109375" style="359" customWidth="1"/>
    <col min="1536" max="1536" width="50" style="359" customWidth="1"/>
    <col min="1537" max="1537" width="28.85546875" style="359" customWidth="1"/>
    <col min="1538" max="1790" width="9.140625" style="359"/>
    <col min="1791" max="1791" width="5.7109375" style="359" customWidth="1"/>
    <col min="1792" max="1792" width="50" style="359" customWidth="1"/>
    <col min="1793" max="1793" width="28.85546875" style="359" customWidth="1"/>
    <col min="1794" max="2046" width="9.140625" style="359"/>
    <col min="2047" max="2047" width="5.7109375" style="359" customWidth="1"/>
    <col min="2048" max="2048" width="50" style="359" customWidth="1"/>
    <col min="2049" max="2049" width="28.85546875" style="359" customWidth="1"/>
    <col min="2050" max="2302" width="9.140625" style="359"/>
    <col min="2303" max="2303" width="5.7109375" style="359" customWidth="1"/>
    <col min="2304" max="2304" width="50" style="359" customWidth="1"/>
    <col min="2305" max="2305" width="28.85546875" style="359" customWidth="1"/>
    <col min="2306" max="2558" width="9.140625" style="359"/>
    <col min="2559" max="2559" width="5.7109375" style="359" customWidth="1"/>
    <col min="2560" max="2560" width="50" style="359" customWidth="1"/>
    <col min="2561" max="2561" width="28.85546875" style="359" customWidth="1"/>
    <col min="2562" max="2814" width="9.140625" style="359"/>
    <col min="2815" max="2815" width="5.7109375" style="359" customWidth="1"/>
    <col min="2816" max="2816" width="50" style="359" customWidth="1"/>
    <col min="2817" max="2817" width="28.85546875" style="359" customWidth="1"/>
    <col min="2818" max="3070" width="9.140625" style="359"/>
    <col min="3071" max="3071" width="5.7109375" style="359" customWidth="1"/>
    <col min="3072" max="3072" width="50" style="359" customWidth="1"/>
    <col min="3073" max="3073" width="28.85546875" style="359" customWidth="1"/>
    <col min="3074" max="3326" width="9.140625" style="359"/>
    <col min="3327" max="3327" width="5.7109375" style="359" customWidth="1"/>
    <col min="3328" max="3328" width="50" style="359" customWidth="1"/>
    <col min="3329" max="3329" width="28.85546875" style="359" customWidth="1"/>
    <col min="3330" max="3582" width="9.140625" style="359"/>
    <col min="3583" max="3583" width="5.7109375" style="359" customWidth="1"/>
    <col min="3584" max="3584" width="50" style="359" customWidth="1"/>
    <col min="3585" max="3585" width="28.85546875" style="359" customWidth="1"/>
    <col min="3586" max="3838" width="9.140625" style="359"/>
    <col min="3839" max="3839" width="5.7109375" style="359" customWidth="1"/>
    <col min="3840" max="3840" width="50" style="359" customWidth="1"/>
    <col min="3841" max="3841" width="28.85546875" style="359" customWidth="1"/>
    <col min="3842" max="4094" width="9.140625" style="359"/>
    <col min="4095" max="4095" width="5.7109375" style="359" customWidth="1"/>
    <col min="4096" max="4096" width="50" style="359" customWidth="1"/>
    <col min="4097" max="4097" width="28.85546875" style="359" customWidth="1"/>
    <col min="4098" max="4350" width="9.140625" style="359"/>
    <col min="4351" max="4351" width="5.7109375" style="359" customWidth="1"/>
    <col min="4352" max="4352" width="50" style="359" customWidth="1"/>
    <col min="4353" max="4353" width="28.85546875" style="359" customWidth="1"/>
    <col min="4354" max="4606" width="9.140625" style="359"/>
    <col min="4607" max="4607" width="5.7109375" style="359" customWidth="1"/>
    <col min="4608" max="4608" width="50" style="359" customWidth="1"/>
    <col min="4609" max="4609" width="28.85546875" style="359" customWidth="1"/>
    <col min="4610" max="4862" width="9.140625" style="359"/>
    <col min="4863" max="4863" width="5.7109375" style="359" customWidth="1"/>
    <col min="4864" max="4864" width="50" style="359" customWidth="1"/>
    <col min="4865" max="4865" width="28.85546875" style="359" customWidth="1"/>
    <col min="4866" max="5118" width="9.140625" style="359"/>
    <col min="5119" max="5119" width="5.7109375" style="359" customWidth="1"/>
    <col min="5120" max="5120" width="50" style="359" customWidth="1"/>
    <col min="5121" max="5121" width="28.85546875" style="359" customWidth="1"/>
    <col min="5122" max="5374" width="9.140625" style="359"/>
    <col min="5375" max="5375" width="5.7109375" style="359" customWidth="1"/>
    <col min="5376" max="5376" width="50" style="359" customWidth="1"/>
    <col min="5377" max="5377" width="28.85546875" style="359" customWidth="1"/>
    <col min="5378" max="5630" width="9.140625" style="359"/>
    <col min="5631" max="5631" width="5.7109375" style="359" customWidth="1"/>
    <col min="5632" max="5632" width="50" style="359" customWidth="1"/>
    <col min="5633" max="5633" width="28.85546875" style="359" customWidth="1"/>
    <col min="5634" max="5886" width="9.140625" style="359"/>
    <col min="5887" max="5887" width="5.7109375" style="359" customWidth="1"/>
    <col min="5888" max="5888" width="50" style="359" customWidth="1"/>
    <col min="5889" max="5889" width="28.85546875" style="359" customWidth="1"/>
    <col min="5890" max="6142" width="9.140625" style="359"/>
    <col min="6143" max="6143" width="5.7109375" style="359" customWidth="1"/>
    <col min="6144" max="6144" width="50" style="359" customWidth="1"/>
    <col min="6145" max="6145" width="28.85546875" style="359" customWidth="1"/>
    <col min="6146" max="6398" width="9.140625" style="359"/>
    <col min="6399" max="6399" width="5.7109375" style="359" customWidth="1"/>
    <col min="6400" max="6400" width="50" style="359" customWidth="1"/>
    <col min="6401" max="6401" width="28.85546875" style="359" customWidth="1"/>
    <col min="6402" max="6654" width="9.140625" style="359"/>
    <col min="6655" max="6655" width="5.7109375" style="359" customWidth="1"/>
    <col min="6656" max="6656" width="50" style="359" customWidth="1"/>
    <col min="6657" max="6657" width="28.85546875" style="359" customWidth="1"/>
    <col min="6658" max="6910" width="9.140625" style="359"/>
    <col min="6911" max="6911" width="5.7109375" style="359" customWidth="1"/>
    <col min="6912" max="6912" width="50" style="359" customWidth="1"/>
    <col min="6913" max="6913" width="28.85546875" style="359" customWidth="1"/>
    <col min="6914" max="7166" width="9.140625" style="359"/>
    <col min="7167" max="7167" width="5.7109375" style="359" customWidth="1"/>
    <col min="7168" max="7168" width="50" style="359" customWidth="1"/>
    <col min="7169" max="7169" width="28.85546875" style="359" customWidth="1"/>
    <col min="7170" max="7422" width="9.140625" style="359"/>
    <col min="7423" max="7423" width="5.7109375" style="359" customWidth="1"/>
    <col min="7424" max="7424" width="50" style="359" customWidth="1"/>
    <col min="7425" max="7425" width="28.85546875" style="359" customWidth="1"/>
    <col min="7426" max="7678" width="9.140625" style="359"/>
    <col min="7679" max="7679" width="5.7109375" style="359" customWidth="1"/>
    <col min="7680" max="7680" width="50" style="359" customWidth="1"/>
    <col min="7681" max="7681" width="28.85546875" style="359" customWidth="1"/>
    <col min="7682" max="7934" width="9.140625" style="359"/>
    <col min="7935" max="7935" width="5.7109375" style="359" customWidth="1"/>
    <col min="7936" max="7936" width="50" style="359" customWidth="1"/>
    <col min="7937" max="7937" width="28.85546875" style="359" customWidth="1"/>
    <col min="7938" max="8190" width="9.140625" style="359"/>
    <col min="8191" max="8191" width="5.7109375" style="359" customWidth="1"/>
    <col min="8192" max="8192" width="50" style="359" customWidth="1"/>
    <col min="8193" max="8193" width="28.85546875" style="359" customWidth="1"/>
    <col min="8194" max="8446" width="9.140625" style="359"/>
    <col min="8447" max="8447" width="5.7109375" style="359" customWidth="1"/>
    <col min="8448" max="8448" width="50" style="359" customWidth="1"/>
    <col min="8449" max="8449" width="28.85546875" style="359" customWidth="1"/>
    <col min="8450" max="8702" width="9.140625" style="359"/>
    <col min="8703" max="8703" width="5.7109375" style="359" customWidth="1"/>
    <col min="8704" max="8704" width="50" style="359" customWidth="1"/>
    <col min="8705" max="8705" width="28.85546875" style="359" customWidth="1"/>
    <col min="8706" max="8958" width="9.140625" style="359"/>
    <col min="8959" max="8959" width="5.7109375" style="359" customWidth="1"/>
    <col min="8960" max="8960" width="50" style="359" customWidth="1"/>
    <col min="8961" max="8961" width="28.85546875" style="359" customWidth="1"/>
    <col min="8962" max="9214" width="9.140625" style="359"/>
    <col min="9215" max="9215" width="5.7109375" style="359" customWidth="1"/>
    <col min="9216" max="9216" width="50" style="359" customWidth="1"/>
    <col min="9217" max="9217" width="28.85546875" style="359" customWidth="1"/>
    <col min="9218" max="9470" width="9.140625" style="359"/>
    <col min="9471" max="9471" width="5.7109375" style="359" customWidth="1"/>
    <col min="9472" max="9472" width="50" style="359" customWidth="1"/>
    <col min="9473" max="9473" width="28.85546875" style="359" customWidth="1"/>
    <col min="9474" max="9726" width="9.140625" style="359"/>
    <col min="9727" max="9727" width="5.7109375" style="359" customWidth="1"/>
    <col min="9728" max="9728" width="50" style="359" customWidth="1"/>
    <col min="9729" max="9729" width="28.85546875" style="359" customWidth="1"/>
    <col min="9730" max="9982" width="9.140625" style="359"/>
    <col min="9983" max="9983" width="5.7109375" style="359" customWidth="1"/>
    <col min="9984" max="9984" width="50" style="359" customWidth="1"/>
    <col min="9985" max="9985" width="28.85546875" style="359" customWidth="1"/>
    <col min="9986" max="10238" width="9.140625" style="359"/>
    <col min="10239" max="10239" width="5.7109375" style="359" customWidth="1"/>
    <col min="10240" max="10240" width="50" style="359" customWidth="1"/>
    <col min="10241" max="10241" width="28.85546875" style="359" customWidth="1"/>
    <col min="10242" max="10494" width="9.140625" style="359"/>
    <col min="10495" max="10495" width="5.7109375" style="359" customWidth="1"/>
    <col min="10496" max="10496" width="50" style="359" customWidth="1"/>
    <col min="10497" max="10497" width="28.85546875" style="359" customWidth="1"/>
    <col min="10498" max="10750" width="9.140625" style="359"/>
    <col min="10751" max="10751" width="5.7109375" style="359" customWidth="1"/>
    <col min="10752" max="10752" width="50" style="359" customWidth="1"/>
    <col min="10753" max="10753" width="28.85546875" style="359" customWidth="1"/>
    <col min="10754" max="11006" width="9.140625" style="359"/>
    <col min="11007" max="11007" width="5.7109375" style="359" customWidth="1"/>
    <col min="11008" max="11008" width="50" style="359" customWidth="1"/>
    <col min="11009" max="11009" width="28.85546875" style="359" customWidth="1"/>
    <col min="11010" max="11262" width="9.140625" style="359"/>
    <col min="11263" max="11263" width="5.7109375" style="359" customWidth="1"/>
    <col min="11264" max="11264" width="50" style="359" customWidth="1"/>
    <col min="11265" max="11265" width="28.85546875" style="359" customWidth="1"/>
    <col min="11266" max="11518" width="9.140625" style="359"/>
    <col min="11519" max="11519" width="5.7109375" style="359" customWidth="1"/>
    <col min="11520" max="11520" width="50" style="359" customWidth="1"/>
    <col min="11521" max="11521" width="28.85546875" style="359" customWidth="1"/>
    <col min="11522" max="11774" width="9.140625" style="359"/>
    <col min="11775" max="11775" width="5.7109375" style="359" customWidth="1"/>
    <col min="11776" max="11776" width="50" style="359" customWidth="1"/>
    <col min="11777" max="11777" width="28.85546875" style="359" customWidth="1"/>
    <col min="11778" max="12030" width="9.140625" style="359"/>
    <col min="12031" max="12031" width="5.7109375" style="359" customWidth="1"/>
    <col min="12032" max="12032" width="50" style="359" customWidth="1"/>
    <col min="12033" max="12033" width="28.85546875" style="359" customWidth="1"/>
    <col min="12034" max="12286" width="9.140625" style="359"/>
    <col min="12287" max="12287" width="5.7109375" style="359" customWidth="1"/>
    <col min="12288" max="12288" width="50" style="359" customWidth="1"/>
    <col min="12289" max="12289" width="28.85546875" style="359" customWidth="1"/>
    <col min="12290" max="12542" width="9.140625" style="359"/>
    <col min="12543" max="12543" width="5.7109375" style="359" customWidth="1"/>
    <col min="12544" max="12544" width="50" style="359" customWidth="1"/>
    <col min="12545" max="12545" width="28.85546875" style="359" customWidth="1"/>
    <col min="12546" max="12798" width="9.140625" style="359"/>
    <col min="12799" max="12799" width="5.7109375" style="359" customWidth="1"/>
    <col min="12800" max="12800" width="50" style="359" customWidth="1"/>
    <col min="12801" max="12801" width="28.85546875" style="359" customWidth="1"/>
    <col min="12802" max="13054" width="9.140625" style="359"/>
    <col min="13055" max="13055" width="5.7109375" style="359" customWidth="1"/>
    <col min="13056" max="13056" width="50" style="359" customWidth="1"/>
    <col min="13057" max="13057" width="28.85546875" style="359" customWidth="1"/>
    <col min="13058" max="13310" width="9.140625" style="359"/>
    <col min="13311" max="13311" width="5.7109375" style="359" customWidth="1"/>
    <col min="13312" max="13312" width="50" style="359" customWidth="1"/>
    <col min="13313" max="13313" width="28.85546875" style="359" customWidth="1"/>
    <col min="13314" max="13566" width="9.140625" style="359"/>
    <col min="13567" max="13567" width="5.7109375" style="359" customWidth="1"/>
    <col min="13568" max="13568" width="50" style="359" customWidth="1"/>
    <col min="13569" max="13569" width="28.85546875" style="359" customWidth="1"/>
    <col min="13570" max="13822" width="9.140625" style="359"/>
    <col min="13823" max="13823" width="5.7109375" style="359" customWidth="1"/>
    <col min="13824" max="13824" width="50" style="359" customWidth="1"/>
    <col min="13825" max="13825" width="28.85546875" style="359" customWidth="1"/>
    <col min="13826" max="14078" width="9.140625" style="359"/>
    <col min="14079" max="14079" width="5.7109375" style="359" customWidth="1"/>
    <col min="14080" max="14080" width="50" style="359" customWidth="1"/>
    <col min="14081" max="14081" width="28.85546875" style="359" customWidth="1"/>
    <col min="14082" max="14334" width="9.140625" style="359"/>
    <col min="14335" max="14335" width="5.7109375" style="359" customWidth="1"/>
    <col min="14336" max="14336" width="50" style="359" customWidth="1"/>
    <col min="14337" max="14337" width="28.85546875" style="359" customWidth="1"/>
    <col min="14338" max="14590" width="9.140625" style="359"/>
    <col min="14591" max="14591" width="5.7109375" style="359" customWidth="1"/>
    <col min="14592" max="14592" width="50" style="359" customWidth="1"/>
    <col min="14593" max="14593" width="28.85546875" style="359" customWidth="1"/>
    <col min="14594" max="14846" width="9.140625" style="359"/>
    <col min="14847" max="14847" width="5.7109375" style="359" customWidth="1"/>
    <col min="14848" max="14848" width="50" style="359" customWidth="1"/>
    <col min="14849" max="14849" width="28.85546875" style="359" customWidth="1"/>
    <col min="14850" max="15102" width="9.140625" style="359"/>
    <col min="15103" max="15103" width="5.7109375" style="359" customWidth="1"/>
    <col min="15104" max="15104" width="50" style="359" customWidth="1"/>
    <col min="15105" max="15105" width="28.85546875" style="359" customWidth="1"/>
    <col min="15106" max="15358" width="9.140625" style="359"/>
    <col min="15359" max="15359" width="5.7109375" style="359" customWidth="1"/>
    <col min="15360" max="15360" width="50" style="359" customWidth="1"/>
    <col min="15361" max="15361" width="28.85546875" style="359" customWidth="1"/>
    <col min="15362" max="15614" width="9.140625" style="359"/>
    <col min="15615" max="15615" width="5.7109375" style="359" customWidth="1"/>
    <col min="15616" max="15616" width="50" style="359" customWidth="1"/>
    <col min="15617" max="15617" width="28.85546875" style="359" customWidth="1"/>
    <col min="15618" max="15870" width="9.140625" style="359"/>
    <col min="15871" max="15871" width="5.7109375" style="359" customWidth="1"/>
    <col min="15872" max="15872" width="50" style="359" customWidth="1"/>
    <col min="15873" max="15873" width="28.85546875" style="359" customWidth="1"/>
    <col min="15874" max="16126" width="9.140625" style="359"/>
    <col min="16127" max="16127" width="5.7109375" style="359" customWidth="1"/>
    <col min="16128" max="16128" width="50" style="359" customWidth="1"/>
    <col min="16129" max="16129" width="28.85546875" style="359" customWidth="1"/>
    <col min="16130" max="16384" width="9.140625" style="359"/>
  </cols>
  <sheetData>
    <row r="1" spans="1:8" x14ac:dyDescent="0.2">
      <c r="B1" s="84" t="s">
        <v>225</v>
      </c>
      <c r="F1" s="81" t="s">
        <v>1196</v>
      </c>
    </row>
    <row r="2" spans="1:8" x14ac:dyDescent="0.2">
      <c r="B2" s="84" t="s">
        <v>346</v>
      </c>
      <c r="C2" s="85"/>
      <c r="F2" s="733" t="s">
        <v>1424</v>
      </c>
    </row>
    <row r="3" spans="1:8" x14ac:dyDescent="0.2">
      <c r="C3" s="2"/>
      <c r="F3" s="359" t="s">
        <v>76</v>
      </c>
    </row>
    <row r="4" spans="1:8" x14ac:dyDescent="0.2">
      <c r="B4" s="86"/>
      <c r="C4" s="185" t="s">
        <v>287</v>
      </c>
    </row>
    <row r="5" spans="1:8" ht="38.25" x14ac:dyDescent="0.2">
      <c r="A5" s="424" t="s">
        <v>1</v>
      </c>
      <c r="B5" s="425" t="s">
        <v>2</v>
      </c>
      <c r="C5" s="426" t="s">
        <v>1101</v>
      </c>
      <c r="D5" s="265" t="s">
        <v>39</v>
      </c>
      <c r="E5" s="364" t="s">
        <v>349</v>
      </c>
      <c r="F5" s="364" t="s">
        <v>41</v>
      </c>
      <c r="G5" s="364" t="s">
        <v>347</v>
      </c>
      <c r="H5" s="364" t="s">
        <v>348</v>
      </c>
    </row>
    <row r="6" spans="1:8" ht="25.5" x14ac:dyDescent="0.2">
      <c r="A6" s="427">
        <v>1</v>
      </c>
      <c r="B6" s="428" t="s">
        <v>43</v>
      </c>
      <c r="C6" s="429">
        <f>SUM(D6:H6)</f>
        <v>174381484</v>
      </c>
      <c r="D6" s="430">
        <v>174381484</v>
      </c>
      <c r="E6" s="430"/>
      <c r="F6" s="430"/>
      <c r="G6" s="430"/>
      <c r="H6" s="430"/>
    </row>
    <row r="7" spans="1:8" ht="25.5" x14ac:dyDescent="0.2">
      <c r="A7" s="427">
        <v>2</v>
      </c>
      <c r="B7" s="428" t="s">
        <v>228</v>
      </c>
      <c r="C7" s="429">
        <f t="shared" ref="C7:C71" si="0">SUM(D7:H7)</f>
        <v>164485630</v>
      </c>
      <c r="D7" s="430">
        <v>164485630</v>
      </c>
      <c r="E7" s="430"/>
      <c r="F7" s="430"/>
      <c r="G7" s="430"/>
      <c r="H7" s="430"/>
    </row>
    <row r="8" spans="1:8" ht="25.5" x14ac:dyDescent="0.2">
      <c r="A8" s="427">
        <v>3</v>
      </c>
      <c r="B8" s="428" t="s">
        <v>328</v>
      </c>
      <c r="C8" s="429">
        <f t="shared" si="0"/>
        <v>53508664</v>
      </c>
      <c r="D8" s="430">
        <v>53508664</v>
      </c>
      <c r="E8" s="430"/>
      <c r="F8" s="430"/>
      <c r="G8" s="430"/>
      <c r="H8" s="430"/>
    </row>
    <row r="9" spans="1:8" ht="18" customHeight="1" x14ac:dyDescent="0.2">
      <c r="A9" s="427">
        <v>4</v>
      </c>
      <c r="B9" s="428" t="s">
        <v>329</v>
      </c>
      <c r="C9" s="429"/>
      <c r="D9" s="430">
        <v>64382523</v>
      </c>
      <c r="E9" s="430"/>
      <c r="F9" s="430"/>
      <c r="G9" s="430"/>
      <c r="H9" s="430"/>
    </row>
    <row r="10" spans="1:8" ht="25.5" x14ac:dyDescent="0.2">
      <c r="A10" s="427">
        <v>5</v>
      </c>
      <c r="B10" s="428" t="s">
        <v>229</v>
      </c>
      <c r="C10" s="429">
        <f t="shared" si="0"/>
        <v>13263194</v>
      </c>
      <c r="D10" s="430">
        <v>13263194</v>
      </c>
      <c r="E10" s="430"/>
      <c r="F10" s="430"/>
      <c r="G10" s="430"/>
      <c r="H10" s="430"/>
    </row>
    <row r="11" spans="1:8" ht="25.5" x14ac:dyDescent="0.2">
      <c r="A11" s="427">
        <v>6</v>
      </c>
      <c r="B11" s="428" t="s">
        <v>230</v>
      </c>
      <c r="C11" s="429">
        <f t="shared" si="0"/>
        <v>26198228</v>
      </c>
      <c r="D11" s="430">
        <v>26198228</v>
      </c>
      <c r="E11" s="430"/>
      <c r="F11" s="430"/>
      <c r="G11" s="430"/>
      <c r="H11" s="430"/>
    </row>
    <row r="12" spans="1:8" x14ac:dyDescent="0.2">
      <c r="A12" s="427">
        <v>7</v>
      </c>
      <c r="B12" s="428" t="s">
        <v>231</v>
      </c>
      <c r="C12" s="429">
        <f t="shared" si="0"/>
        <v>1222484</v>
      </c>
      <c r="D12" s="430">
        <v>1222484</v>
      </c>
      <c r="E12" s="430"/>
      <c r="F12" s="430"/>
      <c r="G12" s="430"/>
      <c r="H12" s="430"/>
    </row>
    <row r="13" spans="1:8" x14ac:dyDescent="0.2">
      <c r="A13" s="427">
        <v>8</v>
      </c>
      <c r="B13" s="428" t="s">
        <v>44</v>
      </c>
      <c r="C13" s="429">
        <f t="shared" si="0"/>
        <v>497442207</v>
      </c>
      <c r="D13" s="431">
        <f>SUM(D6:D12)</f>
        <v>497442207</v>
      </c>
      <c r="E13" s="431">
        <f>SUM(E6:E12)</f>
        <v>0</v>
      </c>
      <c r="F13" s="431">
        <f>SUM(F6:F12)</f>
        <v>0</v>
      </c>
      <c r="G13" s="431">
        <f>SUM(G6:G12)</f>
        <v>0</v>
      </c>
      <c r="H13" s="431">
        <f>SUM(H6:H12)</f>
        <v>0</v>
      </c>
    </row>
    <row r="14" spans="1:8" s="87" customFormat="1" x14ac:dyDescent="0.2">
      <c r="A14" s="427">
        <v>9</v>
      </c>
      <c r="B14" s="432" t="s">
        <v>232</v>
      </c>
      <c r="C14" s="429">
        <f t="shared" si="0"/>
        <v>0</v>
      </c>
      <c r="D14" s="433"/>
      <c r="E14" s="433"/>
      <c r="F14" s="433"/>
      <c r="G14" s="433"/>
      <c r="H14" s="433"/>
    </row>
    <row r="15" spans="1:8" ht="25.5" x14ac:dyDescent="0.2">
      <c r="A15" s="427">
        <v>10</v>
      </c>
      <c r="B15" s="428" t="s">
        <v>45</v>
      </c>
      <c r="C15" s="429">
        <f t="shared" si="0"/>
        <v>108508834</v>
      </c>
      <c r="D15" s="431">
        <f>SUM(D16:D20)</f>
        <v>68962055</v>
      </c>
      <c r="E15" s="431">
        <f>SUM(E16:E20)</f>
        <v>0</v>
      </c>
      <c r="F15" s="431">
        <f>SUM(F16:F20)</f>
        <v>38446779</v>
      </c>
      <c r="G15" s="431">
        <f>SUM(G16:G20)</f>
        <v>1100000</v>
      </c>
      <c r="H15" s="431">
        <f>SUM(H16:H20)</f>
        <v>0</v>
      </c>
    </row>
    <row r="16" spans="1:8" x14ac:dyDescent="0.2">
      <c r="A16" s="427">
        <v>11</v>
      </c>
      <c r="B16" s="428" t="s">
        <v>233</v>
      </c>
      <c r="C16" s="429">
        <f t="shared" si="0"/>
        <v>0</v>
      </c>
      <c r="D16" s="430"/>
      <c r="E16" s="430"/>
      <c r="F16" s="430"/>
      <c r="G16" s="430"/>
      <c r="H16" s="430"/>
    </row>
    <row r="17" spans="1:8" x14ac:dyDescent="0.2">
      <c r="A17" s="427">
        <v>12</v>
      </c>
      <c r="B17" s="428" t="s">
        <v>1102</v>
      </c>
      <c r="C17" s="429">
        <f t="shared" si="0"/>
        <v>18331655</v>
      </c>
      <c r="D17" s="430">
        <v>18331655</v>
      </c>
      <c r="E17" s="430"/>
      <c r="F17" s="430"/>
      <c r="G17" s="430"/>
      <c r="H17" s="430"/>
    </row>
    <row r="18" spans="1:8" x14ac:dyDescent="0.2">
      <c r="A18" s="427">
        <v>13</v>
      </c>
      <c r="B18" s="428" t="s">
        <v>235</v>
      </c>
      <c r="C18" s="429">
        <f t="shared" si="0"/>
        <v>50630400</v>
      </c>
      <c r="D18" s="430">
        <v>50630400</v>
      </c>
      <c r="E18" s="430"/>
      <c r="F18" s="430"/>
      <c r="G18" s="430"/>
      <c r="H18" s="430"/>
    </row>
    <row r="19" spans="1:8" x14ac:dyDescent="0.2">
      <c r="A19" s="427">
        <v>14</v>
      </c>
      <c r="B19" s="428" t="s">
        <v>236</v>
      </c>
      <c r="C19" s="429">
        <f t="shared" si="0"/>
        <v>39546779</v>
      </c>
      <c r="D19" s="430"/>
      <c r="E19" s="430"/>
      <c r="F19" s="430">
        <v>38446779</v>
      </c>
      <c r="G19" s="430">
        <v>1100000</v>
      </c>
      <c r="H19" s="430"/>
    </row>
    <row r="20" spans="1:8" x14ac:dyDescent="0.2">
      <c r="A20" s="427">
        <v>15</v>
      </c>
      <c r="B20" s="428" t="s">
        <v>237</v>
      </c>
      <c r="C20" s="429">
        <f t="shared" si="0"/>
        <v>0</v>
      </c>
      <c r="D20" s="430"/>
      <c r="E20" s="430"/>
      <c r="F20" s="430"/>
      <c r="G20" s="430"/>
      <c r="H20" s="430"/>
    </row>
    <row r="21" spans="1:8" ht="25.5" x14ac:dyDescent="0.2">
      <c r="A21" s="427">
        <v>16</v>
      </c>
      <c r="B21" s="434" t="s">
        <v>46</v>
      </c>
      <c r="C21" s="429">
        <f t="shared" si="0"/>
        <v>605951041</v>
      </c>
      <c r="D21" s="435">
        <f>D13+D15</f>
        <v>566404262</v>
      </c>
      <c r="E21" s="435">
        <f>E13+E15</f>
        <v>0</v>
      </c>
      <c r="F21" s="435">
        <f>F13+F15</f>
        <v>38446779</v>
      </c>
      <c r="G21" s="435">
        <f>G13+G15</f>
        <v>1100000</v>
      </c>
      <c r="H21" s="435">
        <f>H13+H15</f>
        <v>0</v>
      </c>
    </row>
    <row r="22" spans="1:8" x14ac:dyDescent="0.2">
      <c r="A22" s="427">
        <v>17</v>
      </c>
      <c r="B22" s="428" t="s">
        <v>47</v>
      </c>
      <c r="C22" s="429">
        <f t="shared" si="0"/>
        <v>330080300</v>
      </c>
      <c r="D22" s="436">
        <f>D23</f>
        <v>330080300</v>
      </c>
      <c r="E22" s="436">
        <f>E23</f>
        <v>0</v>
      </c>
      <c r="F22" s="436">
        <f>F23</f>
        <v>0</v>
      </c>
      <c r="G22" s="436">
        <f>G23</f>
        <v>0</v>
      </c>
      <c r="H22" s="436">
        <f>H23</f>
        <v>0</v>
      </c>
    </row>
    <row r="23" spans="1:8" x14ac:dyDescent="0.2">
      <c r="A23" s="427">
        <v>18</v>
      </c>
      <c r="B23" s="428" t="s">
        <v>1103</v>
      </c>
      <c r="C23" s="429">
        <f t="shared" si="0"/>
        <v>330080300</v>
      </c>
      <c r="D23" s="437">
        <v>330080300</v>
      </c>
      <c r="E23" s="437"/>
      <c r="F23" s="438"/>
      <c r="G23" s="438"/>
      <c r="H23" s="438"/>
    </row>
    <row r="24" spans="1:8" x14ac:dyDescent="0.2">
      <c r="A24" s="427">
        <v>19</v>
      </c>
      <c r="B24" s="428" t="s">
        <v>239</v>
      </c>
      <c r="C24" s="429">
        <f t="shared" si="0"/>
        <v>89652293</v>
      </c>
      <c r="D24" s="436">
        <f>SUM(D25:D28)</f>
        <v>87816948</v>
      </c>
      <c r="E24" s="436">
        <f>SUM(E25:E28)</f>
        <v>0</v>
      </c>
      <c r="F24" s="436">
        <f>SUM(F25:F28)</f>
        <v>0</v>
      </c>
      <c r="G24" s="436">
        <f>SUM(G25:G28)</f>
        <v>1835345</v>
      </c>
      <c r="H24" s="436">
        <f>SUM(H25:H28)</f>
        <v>0</v>
      </c>
    </row>
    <row r="25" spans="1:8" x14ac:dyDescent="0.2">
      <c r="A25" s="427">
        <v>20</v>
      </c>
      <c r="B25" s="428" t="s">
        <v>240</v>
      </c>
      <c r="C25" s="429">
        <f t="shared" si="0"/>
        <v>1835345</v>
      </c>
      <c r="D25" s="430"/>
      <c r="E25" s="426"/>
      <c r="F25" s="426"/>
      <c r="G25" s="430">
        <v>1835345</v>
      </c>
      <c r="H25" s="426"/>
    </row>
    <row r="26" spans="1:8" x14ac:dyDescent="0.2">
      <c r="A26" s="427">
        <v>21</v>
      </c>
      <c r="B26" s="428" t="s">
        <v>241</v>
      </c>
      <c r="C26" s="429">
        <f t="shared" si="0"/>
        <v>85265899</v>
      </c>
      <c r="D26" s="430">
        <v>85265899</v>
      </c>
      <c r="E26" s="426"/>
      <c r="F26" s="426"/>
      <c r="G26" s="426"/>
      <c r="H26" s="426"/>
    </row>
    <row r="27" spans="1:8" x14ac:dyDescent="0.2">
      <c r="A27" s="427">
        <v>22</v>
      </c>
      <c r="B27" s="428" t="s">
        <v>242</v>
      </c>
      <c r="C27" s="429">
        <f t="shared" si="0"/>
        <v>0</v>
      </c>
      <c r="D27" s="426"/>
      <c r="E27" s="426"/>
      <c r="F27" s="426"/>
      <c r="G27" s="426"/>
      <c r="H27" s="426"/>
    </row>
    <row r="28" spans="1:8" x14ac:dyDescent="0.2">
      <c r="A28" s="427">
        <v>23</v>
      </c>
      <c r="B28" s="88" t="s">
        <v>243</v>
      </c>
      <c r="C28" s="429">
        <f t="shared" si="0"/>
        <v>2551049</v>
      </c>
      <c r="D28" s="430">
        <v>2551049</v>
      </c>
      <c r="E28" s="426"/>
      <c r="F28" s="426"/>
      <c r="G28" s="426"/>
      <c r="H28" s="426"/>
    </row>
    <row r="29" spans="1:8" ht="25.5" x14ac:dyDescent="0.2">
      <c r="A29" s="427">
        <v>24</v>
      </c>
      <c r="B29" s="434" t="s">
        <v>48</v>
      </c>
      <c r="C29" s="429">
        <f t="shared" si="0"/>
        <v>419732593</v>
      </c>
      <c r="D29" s="435">
        <f>D22+D24</f>
        <v>417897248</v>
      </c>
      <c r="E29" s="435">
        <f>E22+E24</f>
        <v>0</v>
      </c>
      <c r="F29" s="435">
        <f>F22+F24</f>
        <v>0</v>
      </c>
      <c r="G29" s="435">
        <f>G22+G24</f>
        <v>1835345</v>
      </c>
      <c r="H29" s="435">
        <f>H22+H24</f>
        <v>0</v>
      </c>
    </row>
    <row r="30" spans="1:8" x14ac:dyDescent="0.2">
      <c r="A30" s="427">
        <v>25</v>
      </c>
      <c r="B30" s="428" t="s">
        <v>49</v>
      </c>
      <c r="C30" s="429">
        <f t="shared" si="0"/>
        <v>108000000</v>
      </c>
      <c r="D30" s="431">
        <f>SUM(D31:D32)</f>
        <v>108000000</v>
      </c>
      <c r="E30" s="431">
        <f>SUM(E31:E32)</f>
        <v>0</v>
      </c>
      <c r="F30" s="431">
        <f>SUM(F31:F32)</f>
        <v>0</v>
      </c>
      <c r="G30" s="431">
        <f>SUM(G31:G32)</f>
        <v>0</v>
      </c>
      <c r="H30" s="431">
        <f>SUM(H31:H32)</f>
        <v>0</v>
      </c>
    </row>
    <row r="31" spans="1:8" x14ac:dyDescent="0.2">
      <c r="A31" s="427">
        <v>26</v>
      </c>
      <c r="B31" s="428" t="s">
        <v>50</v>
      </c>
      <c r="C31" s="429">
        <f t="shared" si="0"/>
        <v>108000000</v>
      </c>
      <c r="D31" s="430">
        <v>108000000</v>
      </c>
      <c r="E31" s="430"/>
      <c r="F31" s="430"/>
      <c r="G31" s="430"/>
      <c r="H31" s="430"/>
    </row>
    <row r="32" spans="1:8" ht="16.5" customHeight="1" x14ac:dyDescent="0.2">
      <c r="A32" s="427">
        <v>27</v>
      </c>
      <c r="B32" s="428" t="s">
        <v>51</v>
      </c>
      <c r="C32" s="429">
        <f t="shared" si="0"/>
        <v>0</v>
      </c>
      <c r="D32" s="430"/>
      <c r="E32" s="430"/>
      <c r="F32" s="430"/>
      <c r="G32" s="430"/>
      <c r="H32" s="430"/>
    </row>
    <row r="33" spans="1:8" ht="18.75" customHeight="1" x14ac:dyDescent="0.2">
      <c r="A33" s="427">
        <v>28</v>
      </c>
      <c r="B33" s="428" t="s">
        <v>52</v>
      </c>
      <c r="C33" s="429">
        <f t="shared" si="0"/>
        <v>353249104</v>
      </c>
      <c r="D33" s="430">
        <v>353249104</v>
      </c>
      <c r="E33" s="430"/>
      <c r="F33" s="430"/>
      <c r="G33" s="430"/>
      <c r="H33" s="430"/>
    </row>
    <row r="34" spans="1:8" x14ac:dyDescent="0.2">
      <c r="A34" s="427">
        <v>29</v>
      </c>
      <c r="B34" s="428" t="s">
        <v>244</v>
      </c>
      <c r="C34" s="429">
        <f t="shared" si="0"/>
        <v>0</v>
      </c>
      <c r="D34" s="430"/>
      <c r="E34" s="430"/>
      <c r="F34" s="430"/>
      <c r="G34" s="430"/>
      <c r="H34" s="430"/>
    </row>
    <row r="35" spans="1:8" ht="25.5" x14ac:dyDescent="0.2">
      <c r="A35" s="427">
        <v>30</v>
      </c>
      <c r="B35" s="428" t="s">
        <v>245</v>
      </c>
      <c r="C35" s="429">
        <f t="shared" si="0"/>
        <v>177527</v>
      </c>
      <c r="D35" s="430">
        <v>177527</v>
      </c>
      <c r="E35" s="430"/>
      <c r="F35" s="430"/>
      <c r="G35" s="430"/>
      <c r="H35" s="430"/>
    </row>
    <row r="36" spans="1:8" x14ac:dyDescent="0.2">
      <c r="A36" s="427">
        <v>31</v>
      </c>
      <c r="B36" s="428" t="s">
        <v>53</v>
      </c>
      <c r="C36" s="429">
        <f t="shared" si="0"/>
        <v>353426631</v>
      </c>
      <c r="D36" s="431">
        <f>SUM(D33:D35)</f>
        <v>353426631</v>
      </c>
      <c r="E36" s="431">
        <f>SUM(E33:E35)</f>
        <v>0</v>
      </c>
      <c r="F36" s="431">
        <f>SUM(F33:F35)</f>
        <v>0</v>
      </c>
      <c r="G36" s="431">
        <f>SUM(G33:G35)</f>
        <v>0</v>
      </c>
      <c r="H36" s="431">
        <f>SUM(H33:H35)</f>
        <v>0</v>
      </c>
    </row>
    <row r="37" spans="1:8" x14ac:dyDescent="0.2">
      <c r="A37" s="427">
        <v>32</v>
      </c>
      <c r="B37" s="428" t="s">
        <v>54</v>
      </c>
      <c r="C37" s="429">
        <f t="shared" si="0"/>
        <v>554000</v>
      </c>
      <c r="D37" s="431">
        <v>554000</v>
      </c>
      <c r="E37" s="431">
        <f>SUM(E38:E39)</f>
        <v>0</v>
      </c>
      <c r="F37" s="431">
        <f>SUM(F38:F39)</f>
        <v>0</v>
      </c>
      <c r="G37" s="431">
        <f>SUM(G38:G39)</f>
        <v>0</v>
      </c>
      <c r="H37" s="431">
        <f>SUM(H38:H39)</f>
        <v>0</v>
      </c>
    </row>
    <row r="38" spans="1:8" ht="51" x14ac:dyDescent="0.2">
      <c r="A38" s="427">
        <v>33</v>
      </c>
      <c r="B38" s="428" t="s">
        <v>246</v>
      </c>
      <c r="C38" s="429">
        <f t="shared" si="0"/>
        <v>0</v>
      </c>
      <c r="D38" s="430"/>
      <c r="E38" s="430"/>
      <c r="F38" s="430"/>
      <c r="G38" s="430"/>
      <c r="H38" s="430"/>
    </row>
    <row r="39" spans="1:8" x14ac:dyDescent="0.2">
      <c r="A39" s="427">
        <v>34</v>
      </c>
      <c r="B39" s="428" t="s">
        <v>247</v>
      </c>
      <c r="C39" s="429">
        <f t="shared" si="0"/>
        <v>0</v>
      </c>
      <c r="D39" s="430"/>
      <c r="E39" s="430"/>
      <c r="F39" s="430"/>
      <c r="G39" s="430"/>
      <c r="H39" s="430"/>
    </row>
    <row r="40" spans="1:8" x14ac:dyDescent="0.2">
      <c r="A40" s="427">
        <v>35</v>
      </c>
      <c r="B40" s="434" t="s">
        <v>55</v>
      </c>
      <c r="C40" s="429">
        <f t="shared" si="0"/>
        <v>461980631</v>
      </c>
      <c r="D40" s="435">
        <f>D30+D36+D37</f>
        <v>461980631</v>
      </c>
      <c r="E40" s="435">
        <f>E30+E36+E37</f>
        <v>0</v>
      </c>
      <c r="F40" s="435">
        <f>F30+F36+F37</f>
        <v>0</v>
      </c>
      <c r="G40" s="435">
        <f>G30+G36+G37</f>
        <v>0</v>
      </c>
      <c r="H40" s="435">
        <f>H30+H36+H37</f>
        <v>0</v>
      </c>
    </row>
    <row r="41" spans="1:8" x14ac:dyDescent="0.2">
      <c r="A41" s="427">
        <v>36</v>
      </c>
      <c r="B41" s="432" t="s">
        <v>248</v>
      </c>
      <c r="C41" s="429">
        <f t="shared" si="0"/>
        <v>0</v>
      </c>
      <c r="D41" s="439"/>
      <c r="E41" s="439"/>
      <c r="F41" s="439"/>
      <c r="G41" s="439"/>
      <c r="H41" s="439"/>
    </row>
    <row r="42" spans="1:8" x14ac:dyDescent="0.2">
      <c r="A42" s="427">
        <v>37</v>
      </c>
      <c r="B42" s="440" t="s">
        <v>56</v>
      </c>
      <c r="C42" s="429">
        <f t="shared" si="0"/>
        <v>10782173</v>
      </c>
      <c r="D42" s="441">
        <f>SUM(D43:D46)</f>
        <v>0</v>
      </c>
      <c r="E42" s="441">
        <f>SUM(E43:E46)</f>
        <v>240000</v>
      </c>
      <c r="F42" s="441">
        <f>SUM(F43:F46)</f>
        <v>1215743</v>
      </c>
      <c r="G42" s="441">
        <f>SUM(G43:G46)</f>
        <v>1050000</v>
      </c>
      <c r="H42" s="441">
        <f>SUM(H43:H46)</f>
        <v>8276430</v>
      </c>
    </row>
    <row r="43" spans="1:8" x14ac:dyDescent="0.2">
      <c r="A43" s="427">
        <v>38</v>
      </c>
      <c r="B43" s="440" t="s">
        <v>249</v>
      </c>
      <c r="C43" s="429">
        <f t="shared" si="0"/>
        <v>8276430</v>
      </c>
      <c r="D43" s="437"/>
      <c r="E43" s="437"/>
      <c r="F43" s="437"/>
      <c r="G43" s="437"/>
      <c r="H43" s="437">
        <v>8276430</v>
      </c>
    </row>
    <row r="44" spans="1:8" x14ac:dyDescent="0.2">
      <c r="A44" s="427">
        <v>39</v>
      </c>
      <c r="B44" s="440" t="s">
        <v>57</v>
      </c>
      <c r="C44" s="429">
        <f t="shared" si="0"/>
        <v>2505743</v>
      </c>
      <c r="D44" s="442"/>
      <c r="E44" s="442">
        <v>240000</v>
      </c>
      <c r="F44" s="442">
        <v>1215743</v>
      </c>
      <c r="G44" s="442">
        <v>1050000</v>
      </c>
      <c r="H44" s="442"/>
    </row>
    <row r="45" spans="1:8" x14ac:dyDescent="0.2">
      <c r="A45" s="427">
        <v>40</v>
      </c>
      <c r="B45" s="440" t="s">
        <v>250</v>
      </c>
      <c r="C45" s="429">
        <f t="shared" si="0"/>
        <v>0</v>
      </c>
      <c r="D45" s="442"/>
      <c r="E45" s="442"/>
      <c r="F45" s="442"/>
      <c r="G45" s="442"/>
      <c r="H45" s="442"/>
    </row>
    <row r="46" spans="1:8" x14ac:dyDescent="0.2">
      <c r="A46" s="427">
        <v>41</v>
      </c>
      <c r="B46" s="440" t="s">
        <v>251</v>
      </c>
      <c r="C46" s="429">
        <f t="shared" si="0"/>
        <v>0</v>
      </c>
      <c r="D46" s="442"/>
      <c r="E46" s="442"/>
      <c r="F46" s="442"/>
      <c r="G46" s="442"/>
      <c r="H46" s="442"/>
    </row>
    <row r="47" spans="1:8" x14ac:dyDescent="0.2">
      <c r="A47" s="427">
        <v>42</v>
      </c>
      <c r="B47" s="428" t="s">
        <v>58</v>
      </c>
      <c r="C47" s="429">
        <f t="shared" si="0"/>
        <v>4318389</v>
      </c>
      <c r="D47" s="441">
        <f>SUM(D48:D49)</f>
        <v>549389</v>
      </c>
      <c r="E47" s="441">
        <f>SUM(E48:E49)</f>
        <v>1200000</v>
      </c>
      <c r="F47" s="441">
        <f>SUM(F48:F49)</f>
        <v>2569000</v>
      </c>
      <c r="G47" s="441">
        <f>SUM(G48:G49)</f>
        <v>0</v>
      </c>
      <c r="H47" s="441">
        <f>SUM(H48:H49)</f>
        <v>0</v>
      </c>
    </row>
    <row r="48" spans="1:8" x14ac:dyDescent="0.2">
      <c r="A48" s="427">
        <v>43</v>
      </c>
      <c r="B48" s="428" t="s">
        <v>59</v>
      </c>
      <c r="C48" s="429">
        <f t="shared" si="0"/>
        <v>2749389</v>
      </c>
      <c r="D48" s="430">
        <v>549389</v>
      </c>
      <c r="E48" s="430">
        <v>1200000</v>
      </c>
      <c r="F48" s="430">
        <v>1000000</v>
      </c>
      <c r="G48" s="430"/>
      <c r="H48" s="430"/>
    </row>
    <row r="49" spans="1:8" x14ac:dyDescent="0.2">
      <c r="A49" s="427">
        <v>44</v>
      </c>
      <c r="B49" s="428" t="s">
        <v>60</v>
      </c>
      <c r="C49" s="429">
        <f t="shared" si="0"/>
        <v>1569000</v>
      </c>
      <c r="D49" s="430"/>
      <c r="E49" s="430"/>
      <c r="F49" s="430">
        <v>1569000</v>
      </c>
      <c r="G49" s="430"/>
      <c r="H49" s="430"/>
    </row>
    <row r="50" spans="1:8" x14ac:dyDescent="0.2">
      <c r="A50" s="427">
        <v>45</v>
      </c>
      <c r="B50" s="428" t="s">
        <v>252</v>
      </c>
      <c r="C50" s="429">
        <f t="shared" si="0"/>
        <v>7127000</v>
      </c>
      <c r="D50" s="441">
        <f>SUM(D51:D54)</f>
        <v>7127000</v>
      </c>
      <c r="E50" s="441">
        <f>SUM(E51:E54)</f>
        <v>0</v>
      </c>
      <c r="F50" s="441">
        <f>SUM(F51:F54)</f>
        <v>0</v>
      </c>
      <c r="G50" s="441">
        <f>SUM(G51:G54)</f>
        <v>0</v>
      </c>
      <c r="H50" s="441">
        <f>SUM(H51:H54)</f>
        <v>0</v>
      </c>
    </row>
    <row r="51" spans="1:8" ht="25.5" x14ac:dyDescent="0.2">
      <c r="A51" s="427">
        <v>46</v>
      </c>
      <c r="B51" s="428" t="s">
        <v>253</v>
      </c>
      <c r="C51" s="429">
        <f t="shared" si="0"/>
        <v>0</v>
      </c>
      <c r="D51" s="430"/>
      <c r="E51" s="430"/>
      <c r="F51" s="430"/>
      <c r="G51" s="430"/>
      <c r="H51" s="430"/>
    </row>
    <row r="52" spans="1:8" ht="25.5" x14ac:dyDescent="0.2">
      <c r="A52" s="427">
        <v>47</v>
      </c>
      <c r="B52" s="428" t="s">
        <v>61</v>
      </c>
      <c r="C52" s="429">
        <f t="shared" si="0"/>
        <v>0</v>
      </c>
      <c r="D52" s="430"/>
      <c r="E52" s="430"/>
      <c r="F52" s="430"/>
      <c r="G52" s="430"/>
      <c r="H52" s="430"/>
    </row>
    <row r="53" spans="1:8" x14ac:dyDescent="0.2">
      <c r="A53" s="427">
        <v>48</v>
      </c>
      <c r="B53" s="428" t="s">
        <v>254</v>
      </c>
      <c r="C53" s="429">
        <f t="shared" si="0"/>
        <v>7127000</v>
      </c>
      <c r="D53" s="430">
        <v>7127000</v>
      </c>
      <c r="E53" s="430"/>
      <c r="F53" s="430"/>
      <c r="G53" s="430"/>
      <c r="H53" s="430"/>
    </row>
    <row r="54" spans="1:8" x14ac:dyDescent="0.2">
      <c r="A54" s="427">
        <v>49</v>
      </c>
      <c r="B54" s="428" t="s">
        <v>62</v>
      </c>
      <c r="C54" s="429">
        <f t="shared" si="0"/>
        <v>0</v>
      </c>
      <c r="D54" s="430"/>
      <c r="E54" s="430"/>
      <c r="F54" s="430"/>
      <c r="G54" s="430"/>
      <c r="H54" s="430"/>
    </row>
    <row r="55" spans="1:8" x14ac:dyDescent="0.2">
      <c r="A55" s="427">
        <v>50</v>
      </c>
      <c r="B55" s="428" t="s">
        <v>255</v>
      </c>
      <c r="C55" s="429">
        <f t="shared" si="0"/>
        <v>2653153</v>
      </c>
      <c r="D55" s="430"/>
      <c r="E55" s="430"/>
      <c r="F55" s="430"/>
      <c r="G55" s="430"/>
      <c r="H55" s="430">
        <v>2653153</v>
      </c>
    </row>
    <row r="56" spans="1:8" x14ac:dyDescent="0.2">
      <c r="A56" s="427">
        <v>51</v>
      </c>
      <c r="B56" s="428" t="s">
        <v>256</v>
      </c>
      <c r="C56" s="429">
        <f t="shared" si="0"/>
        <v>8961022</v>
      </c>
      <c r="D56" s="437">
        <v>4711335</v>
      </c>
      <c r="E56" s="437">
        <v>388800</v>
      </c>
      <c r="F56" s="437">
        <v>909900</v>
      </c>
      <c r="G56" s="437"/>
      <c r="H56" s="437">
        <v>2950987</v>
      </c>
    </row>
    <row r="57" spans="1:8" x14ac:dyDescent="0.2">
      <c r="A57" s="427">
        <v>52</v>
      </c>
      <c r="B57" s="428" t="s">
        <v>63</v>
      </c>
      <c r="C57" s="429">
        <f t="shared" si="0"/>
        <v>0</v>
      </c>
      <c r="D57" s="430"/>
      <c r="E57" s="430"/>
      <c r="F57" s="430"/>
      <c r="G57" s="430"/>
      <c r="H57" s="430"/>
    </row>
    <row r="58" spans="1:8" ht="25.5" x14ac:dyDescent="0.2">
      <c r="A58" s="427">
        <v>53</v>
      </c>
      <c r="B58" s="428" t="s">
        <v>257</v>
      </c>
      <c r="C58" s="429">
        <f t="shared" si="0"/>
        <v>0</v>
      </c>
      <c r="D58" s="430"/>
      <c r="E58" s="430"/>
      <c r="F58" s="430"/>
      <c r="G58" s="430"/>
      <c r="H58" s="430"/>
    </row>
    <row r="59" spans="1:8" x14ac:dyDescent="0.2">
      <c r="A59" s="427">
        <v>54</v>
      </c>
      <c r="B59" s="428" t="s">
        <v>258</v>
      </c>
      <c r="C59" s="429">
        <f t="shared" si="0"/>
        <v>0</v>
      </c>
      <c r="D59" s="430"/>
      <c r="E59" s="430"/>
      <c r="F59" s="430"/>
      <c r="G59" s="430"/>
      <c r="H59" s="430"/>
    </row>
    <row r="60" spans="1:8" x14ac:dyDescent="0.2">
      <c r="A60" s="427">
        <v>55</v>
      </c>
      <c r="B60" s="428" t="s">
        <v>64</v>
      </c>
      <c r="C60" s="429">
        <f t="shared" si="0"/>
        <v>840050</v>
      </c>
      <c r="D60" s="430">
        <v>840050</v>
      </c>
      <c r="E60" s="430"/>
      <c r="F60" s="430"/>
      <c r="G60" s="430"/>
      <c r="H60" s="430"/>
    </row>
    <row r="61" spans="1:8" x14ac:dyDescent="0.2">
      <c r="A61" s="427">
        <v>56</v>
      </c>
      <c r="B61" s="428" t="s">
        <v>259</v>
      </c>
      <c r="C61" s="429">
        <f t="shared" si="0"/>
        <v>83000</v>
      </c>
      <c r="D61" s="430"/>
      <c r="E61" s="426"/>
      <c r="F61" s="430">
        <v>83000</v>
      </c>
      <c r="G61" s="426"/>
      <c r="H61" s="426"/>
    </row>
    <row r="62" spans="1:8" x14ac:dyDescent="0.2">
      <c r="A62" s="427">
        <v>57</v>
      </c>
      <c r="B62" s="434" t="s">
        <v>65</v>
      </c>
      <c r="C62" s="429">
        <f t="shared" si="0"/>
        <v>34764787</v>
      </c>
      <c r="D62" s="435">
        <f>D41+D42+D47+D50+D55+D56+D57+D58+D59+D60+D61</f>
        <v>13227774</v>
      </c>
      <c r="E62" s="435">
        <f>E41+E42+E47+E50+E55+E56+E57+E58+E59+E60+E61</f>
        <v>1828800</v>
      </c>
      <c r="F62" s="435">
        <f>F41+F42+F47+F50+F55+F56+F57+F58+F59+F60+F61</f>
        <v>4777643</v>
      </c>
      <c r="G62" s="435">
        <f>G41+G42+G47+G50+G55+G56+G57+G58+G59+G60+G61</f>
        <v>1050000</v>
      </c>
      <c r="H62" s="435">
        <f>H41+H42+H47+H50+H55+H56+H57+H58+H59+H60+H61</f>
        <v>13880570</v>
      </c>
    </row>
    <row r="63" spans="1:8" x14ac:dyDescent="0.2">
      <c r="A63" s="427">
        <v>58</v>
      </c>
      <c r="B63" s="428" t="s">
        <v>260</v>
      </c>
      <c r="C63" s="429">
        <f t="shared" si="0"/>
        <v>8000000</v>
      </c>
      <c r="D63" s="430">
        <v>8000000</v>
      </c>
      <c r="E63" s="430"/>
      <c r="F63" s="430"/>
      <c r="G63" s="426"/>
      <c r="H63" s="426"/>
    </row>
    <row r="64" spans="1:8" x14ac:dyDescent="0.2">
      <c r="A64" s="427">
        <v>59</v>
      </c>
      <c r="B64" s="428" t="s">
        <v>261</v>
      </c>
      <c r="C64" s="429">
        <f t="shared" si="0"/>
        <v>0</v>
      </c>
      <c r="D64" s="430"/>
      <c r="E64" s="430"/>
      <c r="F64" s="430"/>
      <c r="G64" s="426"/>
      <c r="H64" s="426"/>
    </row>
    <row r="65" spans="1:8" x14ac:dyDescent="0.2">
      <c r="A65" s="427">
        <v>60</v>
      </c>
      <c r="B65" s="434" t="s">
        <v>66</v>
      </c>
      <c r="C65" s="429">
        <f t="shared" si="0"/>
        <v>8000000</v>
      </c>
      <c r="D65" s="435">
        <f>SUM(D63:D64)</f>
        <v>8000000</v>
      </c>
      <c r="E65" s="435">
        <f>SUM(E63:E64)</f>
        <v>0</v>
      </c>
      <c r="F65" s="435">
        <f>SUM(F63:F64)</f>
        <v>0</v>
      </c>
      <c r="G65" s="435">
        <f>SUM(G63:G64)</f>
        <v>0</v>
      </c>
      <c r="H65" s="435">
        <f>SUM(H63:H64)</f>
        <v>0</v>
      </c>
    </row>
    <row r="66" spans="1:8" x14ac:dyDescent="0.2">
      <c r="A66" s="427">
        <v>61</v>
      </c>
      <c r="B66" s="464" t="s">
        <v>262</v>
      </c>
      <c r="C66" s="429">
        <f t="shared" si="0"/>
        <v>0</v>
      </c>
      <c r="D66" s="437"/>
      <c r="E66" s="437"/>
      <c r="F66" s="437"/>
      <c r="G66" s="437"/>
      <c r="H66" s="437"/>
    </row>
    <row r="67" spans="1:8" x14ac:dyDescent="0.2">
      <c r="A67" s="427">
        <v>62</v>
      </c>
      <c r="B67" s="465" t="s">
        <v>263</v>
      </c>
      <c r="C67" s="429">
        <f t="shared" si="0"/>
        <v>0</v>
      </c>
      <c r="D67" s="435">
        <f>D66</f>
        <v>0</v>
      </c>
      <c r="E67" s="435">
        <f>E66</f>
        <v>0</v>
      </c>
      <c r="F67" s="435">
        <f>F66</f>
        <v>0</v>
      </c>
      <c r="G67" s="435">
        <f>G66</f>
        <v>0</v>
      </c>
      <c r="H67" s="435">
        <f>H66</f>
        <v>0</v>
      </c>
    </row>
    <row r="68" spans="1:8" ht="25.5" x14ac:dyDescent="0.2">
      <c r="A68" s="427">
        <v>63</v>
      </c>
      <c r="B68" s="428" t="s">
        <v>67</v>
      </c>
      <c r="C68" s="429">
        <f t="shared" si="0"/>
        <v>0</v>
      </c>
      <c r="D68" s="430"/>
      <c r="E68" s="430"/>
      <c r="F68" s="430"/>
      <c r="G68" s="430"/>
      <c r="H68" s="430"/>
    </row>
    <row r="69" spans="1:8" x14ac:dyDescent="0.2">
      <c r="A69" s="427">
        <v>64</v>
      </c>
      <c r="B69" s="428" t="s">
        <v>68</v>
      </c>
      <c r="C69" s="429">
        <f t="shared" si="0"/>
        <v>0</v>
      </c>
      <c r="D69" s="430"/>
      <c r="E69" s="430"/>
      <c r="F69" s="430"/>
      <c r="G69" s="430"/>
      <c r="H69" s="430"/>
    </row>
    <row r="70" spans="1:8" x14ac:dyDescent="0.2">
      <c r="A70" s="427">
        <v>65</v>
      </c>
      <c r="B70" s="428" t="s">
        <v>69</v>
      </c>
      <c r="C70" s="429">
        <f t="shared" si="0"/>
        <v>0</v>
      </c>
      <c r="D70" s="430"/>
      <c r="E70" s="426"/>
      <c r="F70" s="426"/>
      <c r="G70" s="426"/>
      <c r="H70" s="426"/>
    </row>
    <row r="71" spans="1:8" x14ac:dyDescent="0.2">
      <c r="A71" s="427">
        <v>66</v>
      </c>
      <c r="B71" s="434" t="s">
        <v>70</v>
      </c>
      <c r="C71" s="429">
        <f t="shared" si="0"/>
        <v>0</v>
      </c>
      <c r="D71" s="443">
        <f>D68+D70</f>
        <v>0</v>
      </c>
      <c r="E71" s="443">
        <f t="shared" ref="E71:H71" si="1">E68+E70</f>
        <v>0</v>
      </c>
      <c r="F71" s="443">
        <f t="shared" si="1"/>
        <v>0</v>
      </c>
      <c r="G71" s="443">
        <f t="shared" si="1"/>
        <v>0</v>
      </c>
      <c r="H71" s="443">
        <f t="shared" si="1"/>
        <v>0</v>
      </c>
    </row>
    <row r="72" spans="1:8" x14ac:dyDescent="0.2">
      <c r="A72" s="427">
        <v>67</v>
      </c>
      <c r="B72" s="444" t="s">
        <v>71</v>
      </c>
      <c r="C72" s="429">
        <f t="shared" ref="C72:C79" si="2">SUM(D72:H72)</f>
        <v>1530429052</v>
      </c>
      <c r="D72" s="445">
        <f>D21+D29+D40+D62+D65+D67+D71</f>
        <v>1467509915</v>
      </c>
      <c r="E72" s="445">
        <f>E21+E29+E40+E62+E65+E67+E71</f>
        <v>1828800</v>
      </c>
      <c r="F72" s="445">
        <f>F21+F29+F40+F62+F65+F67+F71</f>
        <v>43224422</v>
      </c>
      <c r="G72" s="445">
        <f>G21+G29+G40+G62+G65+G67+G71</f>
        <v>3985345</v>
      </c>
      <c r="H72" s="445">
        <f>H21+H29+H40+H62+H65+H67+H71</f>
        <v>13880570</v>
      </c>
    </row>
    <row r="73" spans="1:8" ht="25.5" x14ac:dyDescent="0.2">
      <c r="A73" s="427">
        <v>68</v>
      </c>
      <c r="B73" s="432" t="s">
        <v>264</v>
      </c>
      <c r="C73" s="429">
        <f t="shared" si="2"/>
        <v>0</v>
      </c>
      <c r="D73" s="437"/>
      <c r="E73" s="437"/>
      <c r="F73" s="437"/>
      <c r="G73" s="437"/>
      <c r="H73" s="437"/>
    </row>
    <row r="74" spans="1:8" ht="25.5" x14ac:dyDescent="0.2">
      <c r="A74" s="427">
        <v>69</v>
      </c>
      <c r="B74" s="428" t="s">
        <v>265</v>
      </c>
      <c r="C74" s="429">
        <f t="shared" si="2"/>
        <v>793186941</v>
      </c>
      <c r="D74" s="430">
        <v>737734993</v>
      </c>
      <c r="E74" s="430">
        <v>12487679</v>
      </c>
      <c r="F74" s="430">
        <v>24884734</v>
      </c>
      <c r="G74" s="430">
        <v>9785755</v>
      </c>
      <c r="H74" s="430">
        <v>8293780</v>
      </c>
    </row>
    <row r="75" spans="1:8" x14ac:dyDescent="0.2">
      <c r="A75" s="427">
        <v>70</v>
      </c>
      <c r="B75" s="428" t="s">
        <v>72</v>
      </c>
      <c r="C75" s="429">
        <f t="shared" si="2"/>
        <v>30790389</v>
      </c>
      <c r="D75" s="430">
        <v>30790389</v>
      </c>
      <c r="E75" s="430"/>
      <c r="F75" s="430"/>
      <c r="G75" s="430"/>
      <c r="H75" s="430"/>
    </row>
    <row r="76" spans="1:8" x14ac:dyDescent="0.2">
      <c r="A76" s="427">
        <v>71</v>
      </c>
      <c r="B76" s="428" t="s">
        <v>266</v>
      </c>
      <c r="C76" s="429">
        <f t="shared" si="2"/>
        <v>590080007</v>
      </c>
      <c r="D76" s="430"/>
      <c r="E76" s="430">
        <v>229683080</v>
      </c>
      <c r="F76" s="430">
        <v>144703349</v>
      </c>
      <c r="G76" s="430">
        <v>68020301</v>
      </c>
      <c r="H76" s="430">
        <v>147673277</v>
      </c>
    </row>
    <row r="77" spans="1:8" x14ac:dyDescent="0.2">
      <c r="A77" s="427">
        <v>72</v>
      </c>
      <c r="B77" s="428" t="s">
        <v>73</v>
      </c>
      <c r="C77" s="429">
        <f t="shared" si="2"/>
        <v>1414057337</v>
      </c>
      <c r="D77" s="436">
        <f>SUM(D73:D76)</f>
        <v>768525382</v>
      </c>
      <c r="E77" s="436">
        <f>SUM(E73:E76)</f>
        <v>242170759</v>
      </c>
      <c r="F77" s="436">
        <f>SUM(F73:F76)</f>
        <v>169588083</v>
      </c>
      <c r="G77" s="436">
        <f>SUM(G73:G76)</f>
        <v>77806056</v>
      </c>
      <c r="H77" s="436">
        <f>SUM(H73:H76)</f>
        <v>155967057</v>
      </c>
    </row>
    <row r="78" spans="1:8" ht="13.5" thickBot="1" x14ac:dyDescent="0.25">
      <c r="A78" s="427">
        <v>73</v>
      </c>
      <c r="B78" s="362" t="s">
        <v>74</v>
      </c>
      <c r="C78" s="429">
        <f t="shared" si="2"/>
        <v>1414057337</v>
      </c>
      <c r="D78" s="363">
        <f>D77</f>
        <v>768525382</v>
      </c>
      <c r="E78" s="363">
        <f>E77</f>
        <v>242170759</v>
      </c>
      <c r="F78" s="363">
        <f>F77</f>
        <v>169588083</v>
      </c>
      <c r="G78" s="363">
        <f>G77</f>
        <v>77806056</v>
      </c>
      <c r="H78" s="363">
        <f>H77</f>
        <v>155967057</v>
      </c>
    </row>
    <row r="79" spans="1:8" ht="14.25" thickTop="1" thickBot="1" x14ac:dyDescent="0.25">
      <c r="A79" s="427">
        <v>74</v>
      </c>
      <c r="B79" s="89" t="s">
        <v>37</v>
      </c>
      <c r="C79" s="429">
        <f t="shared" si="2"/>
        <v>2944486389</v>
      </c>
      <c r="D79" s="90">
        <f>D72+D78</f>
        <v>2236035297</v>
      </c>
      <c r="E79" s="90">
        <f>E72+E78</f>
        <v>243999559</v>
      </c>
      <c r="F79" s="90">
        <f>F72+F78</f>
        <v>212812505</v>
      </c>
      <c r="G79" s="90">
        <f>G72+G78</f>
        <v>81791401</v>
      </c>
      <c r="H79" s="90">
        <f>H72+H78</f>
        <v>169847627</v>
      </c>
    </row>
    <row r="80" spans="1:8" ht="13.5" thickTop="1" x14ac:dyDescent="0.2"/>
  </sheetData>
  <pageMargins left="0" right="0" top="0" bottom="0.19685039370078741" header="0.51181102362204722" footer="0.51181102362204722"/>
  <pageSetup scale="6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pane ySplit="5" topLeftCell="A6" activePane="bottomLeft" state="frozen"/>
      <selection activeCell="C2" sqref="C2"/>
      <selection pane="bottomLeft" activeCell="E1" sqref="E1"/>
    </sheetView>
  </sheetViews>
  <sheetFormatPr defaultRowHeight="12.75" x14ac:dyDescent="0.2"/>
  <cols>
    <col min="1" max="1" width="6.42578125" customWidth="1"/>
    <col min="2" max="2" width="46.5703125" customWidth="1"/>
    <col min="3" max="3" width="14.7109375" customWidth="1"/>
    <col min="4" max="4" width="14.5703125" customWidth="1"/>
    <col min="5" max="8" width="12.7109375" customWidth="1"/>
    <col min="9" max="9" width="7.85546875" customWidth="1"/>
    <col min="251" max="251" width="6.42578125" customWidth="1"/>
    <col min="252" max="252" width="46.5703125" customWidth="1"/>
    <col min="253" max="253" width="29.42578125" customWidth="1"/>
    <col min="507" max="507" width="6.42578125" customWidth="1"/>
    <col min="508" max="508" width="46.5703125" customWidth="1"/>
    <col min="509" max="509" width="29.42578125" customWidth="1"/>
    <col min="763" max="763" width="6.42578125" customWidth="1"/>
    <col min="764" max="764" width="46.5703125" customWidth="1"/>
    <col min="765" max="765" width="29.42578125" customWidth="1"/>
    <col min="1019" max="1019" width="6.42578125" customWidth="1"/>
    <col min="1020" max="1020" width="46.5703125" customWidth="1"/>
    <col min="1021" max="1021" width="29.42578125" customWidth="1"/>
    <col min="1275" max="1275" width="6.42578125" customWidth="1"/>
    <col min="1276" max="1276" width="46.5703125" customWidth="1"/>
    <col min="1277" max="1277" width="29.42578125" customWidth="1"/>
    <col min="1531" max="1531" width="6.42578125" customWidth="1"/>
    <col min="1532" max="1532" width="46.5703125" customWidth="1"/>
    <col min="1533" max="1533" width="29.42578125" customWidth="1"/>
    <col min="1787" max="1787" width="6.42578125" customWidth="1"/>
    <col min="1788" max="1788" width="46.5703125" customWidth="1"/>
    <col min="1789" max="1789" width="29.42578125" customWidth="1"/>
    <col min="2043" max="2043" width="6.42578125" customWidth="1"/>
    <col min="2044" max="2044" width="46.5703125" customWidth="1"/>
    <col min="2045" max="2045" width="29.42578125" customWidth="1"/>
    <col min="2299" max="2299" width="6.42578125" customWidth="1"/>
    <col min="2300" max="2300" width="46.5703125" customWidth="1"/>
    <col min="2301" max="2301" width="29.42578125" customWidth="1"/>
    <col min="2555" max="2555" width="6.42578125" customWidth="1"/>
    <col min="2556" max="2556" width="46.5703125" customWidth="1"/>
    <col min="2557" max="2557" width="29.42578125" customWidth="1"/>
    <col min="2811" max="2811" width="6.42578125" customWidth="1"/>
    <col min="2812" max="2812" width="46.5703125" customWidth="1"/>
    <col min="2813" max="2813" width="29.42578125" customWidth="1"/>
    <col min="3067" max="3067" width="6.42578125" customWidth="1"/>
    <col min="3068" max="3068" width="46.5703125" customWidth="1"/>
    <col min="3069" max="3069" width="29.42578125" customWidth="1"/>
    <col min="3323" max="3323" width="6.42578125" customWidth="1"/>
    <col min="3324" max="3324" width="46.5703125" customWidth="1"/>
    <col min="3325" max="3325" width="29.42578125" customWidth="1"/>
    <col min="3579" max="3579" width="6.42578125" customWidth="1"/>
    <col min="3580" max="3580" width="46.5703125" customWidth="1"/>
    <col min="3581" max="3581" width="29.42578125" customWidth="1"/>
    <col min="3835" max="3835" width="6.42578125" customWidth="1"/>
    <col min="3836" max="3836" width="46.5703125" customWidth="1"/>
    <col min="3837" max="3837" width="29.42578125" customWidth="1"/>
    <col min="4091" max="4091" width="6.42578125" customWidth="1"/>
    <col min="4092" max="4092" width="46.5703125" customWidth="1"/>
    <col min="4093" max="4093" width="29.42578125" customWidth="1"/>
    <col min="4347" max="4347" width="6.42578125" customWidth="1"/>
    <col min="4348" max="4348" width="46.5703125" customWidth="1"/>
    <col min="4349" max="4349" width="29.42578125" customWidth="1"/>
    <col min="4603" max="4603" width="6.42578125" customWidth="1"/>
    <col min="4604" max="4604" width="46.5703125" customWidth="1"/>
    <col min="4605" max="4605" width="29.42578125" customWidth="1"/>
    <col min="4859" max="4859" width="6.42578125" customWidth="1"/>
    <col min="4860" max="4860" width="46.5703125" customWidth="1"/>
    <col min="4861" max="4861" width="29.42578125" customWidth="1"/>
    <col min="5115" max="5115" width="6.42578125" customWidth="1"/>
    <col min="5116" max="5116" width="46.5703125" customWidth="1"/>
    <col min="5117" max="5117" width="29.42578125" customWidth="1"/>
    <col min="5371" max="5371" width="6.42578125" customWidth="1"/>
    <col min="5372" max="5372" width="46.5703125" customWidth="1"/>
    <col min="5373" max="5373" width="29.42578125" customWidth="1"/>
    <col min="5627" max="5627" width="6.42578125" customWidth="1"/>
    <col min="5628" max="5628" width="46.5703125" customWidth="1"/>
    <col min="5629" max="5629" width="29.42578125" customWidth="1"/>
    <col min="5883" max="5883" width="6.42578125" customWidth="1"/>
    <col min="5884" max="5884" width="46.5703125" customWidth="1"/>
    <col min="5885" max="5885" width="29.42578125" customWidth="1"/>
    <col min="6139" max="6139" width="6.42578125" customWidth="1"/>
    <col min="6140" max="6140" width="46.5703125" customWidth="1"/>
    <col min="6141" max="6141" width="29.42578125" customWidth="1"/>
    <col min="6395" max="6395" width="6.42578125" customWidth="1"/>
    <col min="6396" max="6396" width="46.5703125" customWidth="1"/>
    <col min="6397" max="6397" width="29.42578125" customWidth="1"/>
    <col min="6651" max="6651" width="6.42578125" customWidth="1"/>
    <col min="6652" max="6652" width="46.5703125" customWidth="1"/>
    <col min="6653" max="6653" width="29.42578125" customWidth="1"/>
    <col min="6907" max="6907" width="6.42578125" customWidth="1"/>
    <col min="6908" max="6908" width="46.5703125" customWidth="1"/>
    <col min="6909" max="6909" width="29.42578125" customWidth="1"/>
    <col min="7163" max="7163" width="6.42578125" customWidth="1"/>
    <col min="7164" max="7164" width="46.5703125" customWidth="1"/>
    <col min="7165" max="7165" width="29.42578125" customWidth="1"/>
    <col min="7419" max="7419" width="6.42578125" customWidth="1"/>
    <col min="7420" max="7420" width="46.5703125" customWidth="1"/>
    <col min="7421" max="7421" width="29.42578125" customWidth="1"/>
    <col min="7675" max="7675" width="6.42578125" customWidth="1"/>
    <col min="7676" max="7676" width="46.5703125" customWidth="1"/>
    <col min="7677" max="7677" width="29.42578125" customWidth="1"/>
    <col min="7931" max="7931" width="6.42578125" customWidth="1"/>
    <col min="7932" max="7932" width="46.5703125" customWidth="1"/>
    <col min="7933" max="7933" width="29.42578125" customWidth="1"/>
    <col min="8187" max="8187" width="6.42578125" customWidth="1"/>
    <col min="8188" max="8188" width="46.5703125" customWidth="1"/>
    <col min="8189" max="8189" width="29.42578125" customWidth="1"/>
    <col min="8443" max="8443" width="6.42578125" customWidth="1"/>
    <col min="8444" max="8444" width="46.5703125" customWidth="1"/>
    <col min="8445" max="8445" width="29.42578125" customWidth="1"/>
    <col min="8699" max="8699" width="6.42578125" customWidth="1"/>
    <col min="8700" max="8700" width="46.5703125" customWidth="1"/>
    <col min="8701" max="8701" width="29.42578125" customWidth="1"/>
    <col min="8955" max="8955" width="6.42578125" customWidth="1"/>
    <col min="8956" max="8956" width="46.5703125" customWidth="1"/>
    <col min="8957" max="8957" width="29.42578125" customWidth="1"/>
    <col min="9211" max="9211" width="6.42578125" customWidth="1"/>
    <col min="9212" max="9212" width="46.5703125" customWidth="1"/>
    <col min="9213" max="9213" width="29.42578125" customWidth="1"/>
    <col min="9467" max="9467" width="6.42578125" customWidth="1"/>
    <col min="9468" max="9468" width="46.5703125" customWidth="1"/>
    <col min="9469" max="9469" width="29.42578125" customWidth="1"/>
    <col min="9723" max="9723" width="6.42578125" customWidth="1"/>
    <col min="9724" max="9724" width="46.5703125" customWidth="1"/>
    <col min="9725" max="9725" width="29.42578125" customWidth="1"/>
    <col min="9979" max="9979" width="6.42578125" customWidth="1"/>
    <col min="9980" max="9980" width="46.5703125" customWidth="1"/>
    <col min="9981" max="9981" width="29.42578125" customWidth="1"/>
    <col min="10235" max="10235" width="6.42578125" customWidth="1"/>
    <col min="10236" max="10236" width="46.5703125" customWidth="1"/>
    <col min="10237" max="10237" width="29.42578125" customWidth="1"/>
    <col min="10491" max="10491" width="6.42578125" customWidth="1"/>
    <col min="10492" max="10492" width="46.5703125" customWidth="1"/>
    <col min="10493" max="10493" width="29.42578125" customWidth="1"/>
    <col min="10747" max="10747" width="6.42578125" customWidth="1"/>
    <col min="10748" max="10748" width="46.5703125" customWidth="1"/>
    <col min="10749" max="10749" width="29.42578125" customWidth="1"/>
    <col min="11003" max="11003" width="6.42578125" customWidth="1"/>
    <col min="11004" max="11004" width="46.5703125" customWidth="1"/>
    <col min="11005" max="11005" width="29.42578125" customWidth="1"/>
    <col min="11259" max="11259" width="6.42578125" customWidth="1"/>
    <col min="11260" max="11260" width="46.5703125" customWidth="1"/>
    <col min="11261" max="11261" width="29.42578125" customWidth="1"/>
    <col min="11515" max="11515" width="6.42578125" customWidth="1"/>
    <col min="11516" max="11516" width="46.5703125" customWidth="1"/>
    <col min="11517" max="11517" width="29.42578125" customWidth="1"/>
    <col min="11771" max="11771" width="6.42578125" customWidth="1"/>
    <col min="11772" max="11772" width="46.5703125" customWidth="1"/>
    <col min="11773" max="11773" width="29.42578125" customWidth="1"/>
    <col min="12027" max="12027" width="6.42578125" customWidth="1"/>
    <col min="12028" max="12028" width="46.5703125" customWidth="1"/>
    <col min="12029" max="12029" width="29.42578125" customWidth="1"/>
    <col min="12283" max="12283" width="6.42578125" customWidth="1"/>
    <col min="12284" max="12284" width="46.5703125" customWidth="1"/>
    <col min="12285" max="12285" width="29.42578125" customWidth="1"/>
    <col min="12539" max="12539" width="6.42578125" customWidth="1"/>
    <col min="12540" max="12540" width="46.5703125" customWidth="1"/>
    <col min="12541" max="12541" width="29.42578125" customWidth="1"/>
    <col min="12795" max="12795" width="6.42578125" customWidth="1"/>
    <col min="12796" max="12796" width="46.5703125" customWidth="1"/>
    <col min="12797" max="12797" width="29.42578125" customWidth="1"/>
    <col min="13051" max="13051" width="6.42578125" customWidth="1"/>
    <col min="13052" max="13052" width="46.5703125" customWidth="1"/>
    <col min="13053" max="13053" width="29.42578125" customWidth="1"/>
    <col min="13307" max="13307" width="6.42578125" customWidth="1"/>
    <col min="13308" max="13308" width="46.5703125" customWidth="1"/>
    <col min="13309" max="13309" width="29.42578125" customWidth="1"/>
    <col min="13563" max="13563" width="6.42578125" customWidth="1"/>
    <col min="13564" max="13564" width="46.5703125" customWidth="1"/>
    <col min="13565" max="13565" width="29.42578125" customWidth="1"/>
    <col min="13819" max="13819" width="6.42578125" customWidth="1"/>
    <col min="13820" max="13820" width="46.5703125" customWidth="1"/>
    <col min="13821" max="13821" width="29.42578125" customWidth="1"/>
    <col min="14075" max="14075" width="6.42578125" customWidth="1"/>
    <col min="14076" max="14076" width="46.5703125" customWidth="1"/>
    <col min="14077" max="14077" width="29.42578125" customWidth="1"/>
    <col min="14331" max="14331" width="6.42578125" customWidth="1"/>
    <col min="14332" max="14332" width="46.5703125" customWidth="1"/>
    <col min="14333" max="14333" width="29.42578125" customWidth="1"/>
    <col min="14587" max="14587" width="6.42578125" customWidth="1"/>
    <col min="14588" max="14588" width="46.5703125" customWidth="1"/>
    <col min="14589" max="14589" width="29.42578125" customWidth="1"/>
    <col min="14843" max="14843" width="6.42578125" customWidth="1"/>
    <col min="14844" max="14844" width="46.5703125" customWidth="1"/>
    <col min="14845" max="14845" width="29.42578125" customWidth="1"/>
    <col min="15099" max="15099" width="6.42578125" customWidth="1"/>
    <col min="15100" max="15100" width="46.5703125" customWidth="1"/>
    <col min="15101" max="15101" width="29.42578125" customWidth="1"/>
    <col min="15355" max="15355" width="6.42578125" customWidth="1"/>
    <col min="15356" max="15356" width="46.5703125" customWidth="1"/>
    <col min="15357" max="15357" width="29.42578125" customWidth="1"/>
    <col min="15611" max="15611" width="6.42578125" customWidth="1"/>
    <col min="15612" max="15612" width="46.5703125" customWidth="1"/>
    <col min="15613" max="15613" width="29.42578125" customWidth="1"/>
    <col min="15867" max="15867" width="6.42578125" customWidth="1"/>
    <col min="15868" max="15868" width="46.5703125" customWidth="1"/>
    <col min="15869" max="15869" width="29.42578125" customWidth="1"/>
    <col min="16123" max="16123" width="6.42578125" customWidth="1"/>
    <col min="16124" max="16124" width="46.5703125" customWidth="1"/>
    <col min="16125" max="16125" width="29.42578125" customWidth="1"/>
  </cols>
  <sheetData>
    <row r="1" spans="1:9" x14ac:dyDescent="0.2">
      <c r="B1" s="84" t="s">
        <v>225</v>
      </c>
      <c r="E1" s="359" t="s">
        <v>1447</v>
      </c>
    </row>
    <row r="2" spans="1:9" x14ac:dyDescent="0.2">
      <c r="B2" s="84" t="s">
        <v>324</v>
      </c>
    </row>
    <row r="3" spans="1:9" x14ac:dyDescent="0.2">
      <c r="B3" s="84"/>
      <c r="C3" s="84" t="s">
        <v>288</v>
      </c>
      <c r="E3" s="352" t="s">
        <v>118</v>
      </c>
    </row>
    <row r="4" spans="1:9" ht="13.5" thickBot="1" x14ac:dyDescent="0.25">
      <c r="B4" s="84"/>
    </row>
    <row r="5" spans="1:9" ht="38.25" x14ac:dyDescent="0.2">
      <c r="A5" s="235" t="s">
        <v>1</v>
      </c>
      <c r="B5" s="264" t="s">
        <v>278</v>
      </c>
      <c r="C5" s="98" t="s">
        <v>432</v>
      </c>
      <c r="D5" s="265" t="s">
        <v>39</v>
      </c>
      <c r="E5" s="266" t="s">
        <v>227</v>
      </c>
      <c r="F5" s="266" t="s">
        <v>41</v>
      </c>
      <c r="G5" s="266" t="s">
        <v>112</v>
      </c>
      <c r="H5" s="266" t="s">
        <v>42</v>
      </c>
    </row>
    <row r="6" spans="1:9" x14ac:dyDescent="0.2">
      <c r="A6" s="238">
        <v>27</v>
      </c>
      <c r="B6" s="267" t="s">
        <v>3</v>
      </c>
      <c r="C6" s="240">
        <f t="shared" ref="C6:C48" si="0">SUM(D6:H6)</f>
        <v>384356367</v>
      </c>
      <c r="D6" s="268">
        <v>40855781</v>
      </c>
      <c r="E6" s="268">
        <v>150287448</v>
      </c>
      <c r="F6" s="268">
        <v>86145155</v>
      </c>
      <c r="G6" s="268">
        <v>26310441</v>
      </c>
      <c r="H6" s="268">
        <v>80757542</v>
      </c>
      <c r="I6" s="186"/>
    </row>
    <row r="7" spans="1:9" ht="25.5" x14ac:dyDescent="0.2">
      <c r="A7" s="238">
        <v>28</v>
      </c>
      <c r="B7" s="267" t="s">
        <v>4</v>
      </c>
      <c r="C7" s="240">
        <f t="shared" si="0"/>
        <v>64507643</v>
      </c>
      <c r="D7" s="268">
        <v>6672028</v>
      </c>
      <c r="E7" s="268">
        <v>27869636</v>
      </c>
      <c r="F7" s="268">
        <v>11789075</v>
      </c>
      <c r="G7" s="268">
        <v>4338515</v>
      </c>
      <c r="H7" s="268">
        <v>13838389</v>
      </c>
      <c r="I7" s="186"/>
    </row>
    <row r="8" spans="1:9" x14ac:dyDescent="0.2">
      <c r="A8" s="238">
        <v>87</v>
      </c>
      <c r="B8" s="267" t="s">
        <v>5</v>
      </c>
      <c r="C8" s="240">
        <f t="shared" si="0"/>
        <v>341032187</v>
      </c>
      <c r="D8" s="268">
        <v>213811576</v>
      </c>
      <c r="E8" s="268">
        <v>27230600</v>
      </c>
      <c r="F8" s="268">
        <v>50841894</v>
      </c>
      <c r="G8" s="268">
        <v>17082852</v>
      </c>
      <c r="H8" s="268">
        <v>32065265</v>
      </c>
      <c r="I8" s="186"/>
    </row>
    <row r="9" spans="1:9" x14ac:dyDescent="0.2">
      <c r="A9" s="238">
        <v>88</v>
      </c>
      <c r="B9" s="269" t="s">
        <v>6</v>
      </c>
      <c r="C9" s="270">
        <f t="shared" si="0"/>
        <v>0</v>
      </c>
      <c r="D9" s="271">
        <f>D10</f>
        <v>0</v>
      </c>
      <c r="E9" s="254">
        <f>E10</f>
        <v>0</v>
      </c>
      <c r="F9" s="254">
        <f>F10</f>
        <v>0</v>
      </c>
      <c r="G9" s="254">
        <f>G10</f>
        <v>0</v>
      </c>
      <c r="H9" s="254">
        <f>H10</f>
        <v>0</v>
      </c>
      <c r="I9" s="186"/>
    </row>
    <row r="10" spans="1:9" ht="25.5" x14ac:dyDescent="0.2">
      <c r="A10" s="238">
        <v>89</v>
      </c>
      <c r="B10" s="269" t="s">
        <v>7</v>
      </c>
      <c r="C10" s="270">
        <f t="shared" si="0"/>
        <v>0</v>
      </c>
      <c r="D10" s="272"/>
      <c r="E10" s="241"/>
      <c r="F10" s="241"/>
      <c r="G10" s="241"/>
      <c r="H10" s="241"/>
      <c r="I10" s="186"/>
    </row>
    <row r="11" spans="1:9" x14ac:dyDescent="0.2">
      <c r="A11" s="238">
        <v>90</v>
      </c>
      <c r="B11" s="269" t="s">
        <v>8</v>
      </c>
      <c r="C11" s="270">
        <f t="shared" si="0"/>
        <v>0</v>
      </c>
      <c r="D11" s="271">
        <f>D12</f>
        <v>0</v>
      </c>
      <c r="E11" s="254">
        <f>E12</f>
        <v>0</v>
      </c>
      <c r="F11" s="254">
        <f>F12</f>
        <v>0</v>
      </c>
      <c r="G11" s="254">
        <f>G12</f>
        <v>0</v>
      </c>
      <c r="H11" s="254">
        <f>H12</f>
        <v>0</v>
      </c>
      <c r="I11" s="186"/>
    </row>
    <row r="12" spans="1:9" ht="25.5" x14ac:dyDescent="0.2">
      <c r="A12" s="238">
        <v>91</v>
      </c>
      <c r="B12" s="269" t="s">
        <v>9</v>
      </c>
      <c r="C12" s="270">
        <f t="shared" si="0"/>
        <v>0</v>
      </c>
      <c r="D12" s="271"/>
      <c r="E12" s="254"/>
      <c r="F12" s="254"/>
      <c r="G12" s="254"/>
      <c r="H12" s="254"/>
      <c r="I12" s="186"/>
    </row>
    <row r="13" spans="1:9" x14ac:dyDescent="0.2">
      <c r="A13" s="238">
        <v>92</v>
      </c>
      <c r="B13" s="269" t="s">
        <v>10</v>
      </c>
      <c r="C13" s="270">
        <f t="shared" si="0"/>
        <v>3883829</v>
      </c>
      <c r="D13" s="271">
        <f>SUM(D14:D15)</f>
        <v>3883829</v>
      </c>
      <c r="E13" s="254">
        <f>SUM(E14:E15)</f>
        <v>0</v>
      </c>
      <c r="F13" s="254">
        <f>SUM(F14:F15)</f>
        <v>0</v>
      </c>
      <c r="G13" s="254">
        <f>SUM(G14:G15)</f>
        <v>0</v>
      </c>
      <c r="H13" s="254">
        <f>SUM(H14:H15)</f>
        <v>0</v>
      </c>
      <c r="I13" s="186"/>
    </row>
    <row r="14" spans="1:9" x14ac:dyDescent="0.2">
      <c r="A14" s="238">
        <v>93</v>
      </c>
      <c r="B14" s="269" t="s">
        <v>11</v>
      </c>
      <c r="C14" s="270">
        <f t="shared" si="0"/>
        <v>988332</v>
      </c>
      <c r="D14" s="272">
        <v>988332</v>
      </c>
      <c r="E14" s="241"/>
      <c r="F14" s="241"/>
      <c r="G14" s="241"/>
      <c r="H14" s="241"/>
      <c r="I14" s="186"/>
    </row>
    <row r="15" spans="1:9" x14ac:dyDescent="0.2">
      <c r="A15" s="238">
        <v>94</v>
      </c>
      <c r="B15" s="269" t="s">
        <v>12</v>
      </c>
      <c r="C15" s="270">
        <f t="shared" si="0"/>
        <v>2895497</v>
      </c>
      <c r="D15" s="272">
        <v>2895497</v>
      </c>
      <c r="E15" s="241"/>
      <c r="F15" s="241"/>
      <c r="G15" s="241"/>
      <c r="H15" s="241"/>
      <c r="I15" s="186"/>
    </row>
    <row r="16" spans="1:9" x14ac:dyDescent="0.2">
      <c r="A16" s="238">
        <v>96</v>
      </c>
      <c r="B16" s="273" t="s">
        <v>13</v>
      </c>
      <c r="C16" s="270">
        <f t="shared" si="0"/>
        <v>3883829</v>
      </c>
      <c r="D16" s="274">
        <f>D9+D11+D13</f>
        <v>3883829</v>
      </c>
      <c r="E16" s="275">
        <f>E9+E11+E13</f>
        <v>0</v>
      </c>
      <c r="F16" s="275">
        <f>F9+F11+F13</f>
        <v>0</v>
      </c>
      <c r="G16" s="275">
        <f>G9+G11+G13</f>
        <v>0</v>
      </c>
      <c r="H16" s="275">
        <f>H9+H11+H13</f>
        <v>0</v>
      </c>
      <c r="I16" s="186"/>
    </row>
    <row r="17" spans="1:9" ht="18.75" customHeight="1" x14ac:dyDescent="0.2">
      <c r="A17" s="238">
        <v>97</v>
      </c>
      <c r="B17" s="269" t="s">
        <v>14</v>
      </c>
      <c r="C17" s="270">
        <f t="shared" si="0"/>
        <v>0</v>
      </c>
      <c r="D17" s="272"/>
      <c r="E17" s="241"/>
      <c r="F17" s="241"/>
      <c r="G17" s="241"/>
      <c r="H17" s="241"/>
      <c r="I17" s="186"/>
    </row>
    <row r="18" spans="1:9" ht="25.5" x14ac:dyDescent="0.2">
      <c r="A18" s="238">
        <v>98</v>
      </c>
      <c r="B18" s="269" t="s">
        <v>15</v>
      </c>
      <c r="C18" s="270">
        <f t="shared" si="0"/>
        <v>174764452</v>
      </c>
      <c r="D18" s="276">
        <f>SUM(D19:D22)</f>
        <v>174764452</v>
      </c>
      <c r="E18" s="246">
        <f>SUM(E19:E22)</f>
        <v>0</v>
      </c>
      <c r="F18" s="246">
        <f>SUM(F19:F22)</f>
        <v>0</v>
      </c>
      <c r="G18" s="246">
        <f>SUM(G19:G22)</f>
        <v>0</v>
      </c>
      <c r="H18" s="246">
        <f>SUM(H19:H22)</f>
        <v>0</v>
      </c>
      <c r="I18" s="186"/>
    </row>
    <row r="19" spans="1:9" x14ac:dyDescent="0.2">
      <c r="A19" s="238">
        <v>99</v>
      </c>
      <c r="B19" s="269" t="s">
        <v>279</v>
      </c>
      <c r="C19" s="270">
        <f t="shared" si="0"/>
        <v>967000</v>
      </c>
      <c r="D19" s="272">
        <v>967000</v>
      </c>
      <c r="E19" s="241"/>
      <c r="F19" s="241"/>
      <c r="G19" s="241"/>
      <c r="H19" s="241"/>
      <c r="I19" s="186"/>
    </row>
    <row r="20" spans="1:9" x14ac:dyDescent="0.2">
      <c r="A20" s="238">
        <v>100</v>
      </c>
      <c r="B20" s="269" t="s">
        <v>16</v>
      </c>
      <c r="C20" s="270">
        <f t="shared" si="0"/>
        <v>0</v>
      </c>
      <c r="D20" s="272"/>
      <c r="E20" s="241"/>
      <c r="F20" s="241"/>
      <c r="G20" s="241"/>
      <c r="H20" s="241"/>
      <c r="I20" s="186"/>
    </row>
    <row r="21" spans="1:9" ht="25.5" x14ac:dyDescent="0.2">
      <c r="A21" s="238">
        <v>101</v>
      </c>
      <c r="B21" s="269" t="s">
        <v>17</v>
      </c>
      <c r="C21" s="270">
        <f t="shared" si="0"/>
        <v>0</v>
      </c>
      <c r="D21" s="272"/>
      <c r="E21" s="241"/>
      <c r="F21" s="241"/>
      <c r="G21" s="241"/>
      <c r="H21" s="241"/>
      <c r="I21" s="186"/>
    </row>
    <row r="22" spans="1:9" x14ac:dyDescent="0.2">
      <c r="A22" s="238">
        <v>102</v>
      </c>
      <c r="B22" s="269" t="s">
        <v>18</v>
      </c>
      <c r="C22" s="270">
        <f t="shared" si="0"/>
        <v>173797452</v>
      </c>
      <c r="D22" s="272">
        <v>173797452</v>
      </c>
      <c r="E22" s="241"/>
      <c r="F22" s="241"/>
      <c r="G22" s="241"/>
      <c r="H22" s="241"/>
      <c r="I22" s="186"/>
    </row>
    <row r="23" spans="1:9" ht="25.5" x14ac:dyDescent="0.2">
      <c r="A23" s="238">
        <v>103</v>
      </c>
      <c r="B23" s="269" t="s">
        <v>321</v>
      </c>
      <c r="C23" s="270">
        <f t="shared" si="0"/>
        <v>20726732</v>
      </c>
      <c r="D23" s="272">
        <v>20726732</v>
      </c>
      <c r="E23" s="241"/>
      <c r="F23" s="241"/>
      <c r="G23" s="241"/>
      <c r="H23" s="241"/>
      <c r="I23" s="186"/>
    </row>
    <row r="24" spans="1:9" ht="16.5" customHeight="1" x14ac:dyDescent="0.2">
      <c r="A24" s="238"/>
      <c r="B24" s="269" t="s">
        <v>281</v>
      </c>
      <c r="C24" s="270">
        <f t="shared" si="0"/>
        <v>0</v>
      </c>
      <c r="D24" s="272"/>
      <c r="E24" s="241"/>
      <c r="F24" s="241"/>
      <c r="G24" s="241"/>
      <c r="H24" s="241"/>
      <c r="I24" s="186"/>
    </row>
    <row r="25" spans="1:9" ht="16.5" customHeight="1" x14ac:dyDescent="0.2">
      <c r="A25" s="238">
        <v>104</v>
      </c>
      <c r="B25" s="269" t="s">
        <v>19</v>
      </c>
      <c r="C25" s="270">
        <f t="shared" si="0"/>
        <v>0</v>
      </c>
      <c r="D25" s="272"/>
      <c r="E25" s="241"/>
      <c r="F25" s="241"/>
      <c r="G25" s="241"/>
      <c r="H25" s="241"/>
      <c r="I25" s="186"/>
    </row>
    <row r="26" spans="1:9" ht="18" customHeight="1" x14ac:dyDescent="0.2">
      <c r="A26" s="238">
        <v>105</v>
      </c>
      <c r="B26" s="273" t="s">
        <v>20</v>
      </c>
      <c r="C26" s="270">
        <f t="shared" si="0"/>
        <v>195491184</v>
      </c>
      <c r="D26" s="274">
        <f>D17+D18+D23+D24+D25</f>
        <v>195491184</v>
      </c>
      <c r="E26" s="275">
        <f>E17+E18+E23+E24+E25</f>
        <v>0</v>
      </c>
      <c r="F26" s="275">
        <f>F17+F18+F23+F24+F25</f>
        <v>0</v>
      </c>
      <c r="G26" s="275">
        <f>G17+G18+G23+G24+G25</f>
        <v>0</v>
      </c>
      <c r="H26" s="275">
        <f>H17+H18+H23+H24+H25</f>
        <v>0</v>
      </c>
      <c r="I26" s="186"/>
    </row>
    <row r="27" spans="1:9" x14ac:dyDescent="0.2">
      <c r="A27" s="238">
        <v>106</v>
      </c>
      <c r="B27" s="269" t="s">
        <v>21</v>
      </c>
      <c r="C27" s="270">
        <f t="shared" si="0"/>
        <v>260000</v>
      </c>
      <c r="D27" s="272">
        <v>260000</v>
      </c>
      <c r="E27" s="241"/>
      <c r="F27" s="241"/>
      <c r="G27" s="241"/>
      <c r="H27" s="241"/>
      <c r="I27" s="186"/>
    </row>
    <row r="28" spans="1:9" x14ac:dyDescent="0.2">
      <c r="A28" s="238">
        <v>107</v>
      </c>
      <c r="B28" s="269" t="s">
        <v>22</v>
      </c>
      <c r="C28" s="270">
        <f t="shared" si="0"/>
        <v>722724578</v>
      </c>
      <c r="D28" s="272">
        <v>722724578</v>
      </c>
      <c r="E28" s="241"/>
      <c r="F28" s="241"/>
      <c r="G28" s="241"/>
      <c r="H28" s="241"/>
      <c r="I28" s="186"/>
    </row>
    <row r="29" spans="1:9" x14ac:dyDescent="0.2">
      <c r="A29" s="238">
        <v>108</v>
      </c>
      <c r="B29" s="269" t="s">
        <v>23</v>
      </c>
      <c r="C29" s="270">
        <f t="shared" si="0"/>
        <v>1624875</v>
      </c>
      <c r="D29" s="272"/>
      <c r="E29" s="241">
        <v>1211705</v>
      </c>
      <c r="F29" s="241"/>
      <c r="G29" s="241">
        <v>203579</v>
      </c>
      <c r="H29" s="241">
        <v>209591</v>
      </c>
      <c r="I29" s="186"/>
    </row>
    <row r="30" spans="1:9" x14ac:dyDescent="0.2">
      <c r="A30" s="238">
        <v>109</v>
      </c>
      <c r="B30" s="269" t="s">
        <v>24</v>
      </c>
      <c r="C30" s="270">
        <f t="shared" si="0"/>
        <v>16029466</v>
      </c>
      <c r="D30" s="272">
        <v>5763035</v>
      </c>
      <c r="E30" s="241">
        <v>1103151</v>
      </c>
      <c r="F30" s="241">
        <v>6707992</v>
      </c>
      <c r="G30" s="241">
        <v>2089940</v>
      </c>
      <c r="H30" s="241">
        <v>365348</v>
      </c>
      <c r="I30" s="186"/>
    </row>
    <row r="31" spans="1:9" ht="25.5" x14ac:dyDescent="0.2">
      <c r="A31" s="238">
        <v>110</v>
      </c>
      <c r="B31" s="269" t="s">
        <v>25</v>
      </c>
      <c r="C31" s="270">
        <f t="shared" si="0"/>
        <v>18040295</v>
      </c>
      <c r="D31" s="272">
        <v>15077221</v>
      </c>
      <c r="E31" s="241">
        <v>625009</v>
      </c>
      <c r="F31" s="241">
        <v>1779394</v>
      </c>
      <c r="G31" s="241">
        <v>403438</v>
      </c>
      <c r="H31" s="241">
        <v>155233</v>
      </c>
      <c r="I31" s="186"/>
    </row>
    <row r="32" spans="1:9" x14ac:dyDescent="0.2">
      <c r="A32" s="238">
        <v>111</v>
      </c>
      <c r="B32" s="273" t="s">
        <v>26</v>
      </c>
      <c r="C32" s="270">
        <f t="shared" si="0"/>
        <v>758679214</v>
      </c>
      <c r="D32" s="274">
        <f>SUM(D27:D31)</f>
        <v>743824834</v>
      </c>
      <c r="E32" s="274">
        <f t="shared" ref="E32:H32" si="1">SUM(E27:E31)</f>
        <v>2939865</v>
      </c>
      <c r="F32" s="274">
        <f t="shared" si="1"/>
        <v>8487386</v>
      </c>
      <c r="G32" s="274">
        <f t="shared" si="1"/>
        <v>2696957</v>
      </c>
      <c r="H32" s="274">
        <f t="shared" si="1"/>
        <v>730172</v>
      </c>
      <c r="I32" s="186"/>
    </row>
    <row r="33" spans="1:9" x14ac:dyDescent="0.2">
      <c r="A33" s="238">
        <v>112</v>
      </c>
      <c r="B33" s="269" t="s">
        <v>27</v>
      </c>
      <c r="C33" s="270">
        <f t="shared" si="0"/>
        <v>82306394</v>
      </c>
      <c r="D33" s="272">
        <v>82306394</v>
      </c>
      <c r="E33" s="241"/>
      <c r="F33" s="241"/>
      <c r="G33" s="241"/>
      <c r="H33" s="241"/>
      <c r="I33" s="186"/>
    </row>
    <row r="34" spans="1:9" x14ac:dyDescent="0.2">
      <c r="A34" s="238"/>
      <c r="B34" s="269" t="s">
        <v>282</v>
      </c>
      <c r="C34" s="270">
        <f t="shared" si="0"/>
        <v>35433</v>
      </c>
      <c r="D34" s="272"/>
      <c r="E34" s="241">
        <v>35433</v>
      </c>
      <c r="F34" s="241"/>
      <c r="G34" s="241"/>
      <c r="H34" s="241"/>
      <c r="I34" s="186"/>
    </row>
    <row r="35" spans="1:9" x14ac:dyDescent="0.2">
      <c r="A35" s="238">
        <v>113</v>
      </c>
      <c r="B35" s="269" t="s">
        <v>28</v>
      </c>
      <c r="C35" s="270">
        <f t="shared" si="0"/>
        <v>0</v>
      </c>
      <c r="D35" s="272"/>
      <c r="E35" s="241"/>
      <c r="F35" s="241"/>
      <c r="G35" s="241"/>
      <c r="H35" s="241"/>
      <c r="I35" s="186"/>
    </row>
    <row r="36" spans="1:9" ht="25.5" x14ac:dyDescent="0.2">
      <c r="A36" s="238">
        <v>114</v>
      </c>
      <c r="B36" s="269" t="s">
        <v>29</v>
      </c>
      <c r="C36" s="270">
        <f t="shared" si="0"/>
        <v>20178673</v>
      </c>
      <c r="D36" s="272">
        <v>20169106</v>
      </c>
      <c r="E36" s="241">
        <v>9567</v>
      </c>
      <c r="F36" s="241"/>
      <c r="G36" s="241"/>
      <c r="H36" s="241"/>
      <c r="I36" s="186"/>
    </row>
    <row r="37" spans="1:9" x14ac:dyDescent="0.2">
      <c r="A37" s="238">
        <v>115</v>
      </c>
      <c r="B37" s="273" t="s">
        <v>30</v>
      </c>
      <c r="C37" s="270">
        <f t="shared" si="0"/>
        <v>102520500</v>
      </c>
      <c r="D37" s="274">
        <f>SUM(D33:D36)</f>
        <v>102475500</v>
      </c>
      <c r="E37" s="275">
        <f>SUM(E33:E36)</f>
        <v>45000</v>
      </c>
      <c r="F37" s="275">
        <f>SUM(F33:F36)</f>
        <v>0</v>
      </c>
      <c r="G37" s="275">
        <f>SUM(G33:G36)</f>
        <v>0</v>
      </c>
      <c r="H37" s="275">
        <f>SUM(H33:H36)</f>
        <v>0</v>
      </c>
      <c r="I37" s="186"/>
    </row>
    <row r="38" spans="1:9" ht="25.5" x14ac:dyDescent="0.2">
      <c r="A38" s="238">
        <v>116</v>
      </c>
      <c r="B38" s="269" t="s">
        <v>322</v>
      </c>
      <c r="C38" s="270">
        <f t="shared" si="0"/>
        <v>1231266</v>
      </c>
      <c r="D38" s="271">
        <v>1231266</v>
      </c>
      <c r="E38" s="254">
        <f>SUM(E39:E41)</f>
        <v>0</v>
      </c>
      <c r="F38" s="254">
        <f>SUM(F39:F41)</f>
        <v>0</v>
      </c>
      <c r="G38" s="254">
        <f>SUM(G39:G41)</f>
        <v>0</v>
      </c>
      <c r="H38" s="254">
        <f>SUM(H39:H41)</f>
        <v>0</v>
      </c>
      <c r="I38" s="186"/>
    </row>
    <row r="39" spans="1:9" ht="25.5" x14ac:dyDescent="0.2">
      <c r="A39" s="238">
        <v>119</v>
      </c>
      <c r="B39" s="269" t="s">
        <v>323</v>
      </c>
      <c r="C39" s="270">
        <f t="shared" si="0"/>
        <v>6372327</v>
      </c>
      <c r="D39" s="272">
        <v>6372327</v>
      </c>
      <c r="E39" s="241"/>
      <c r="F39" s="241"/>
      <c r="G39" s="241"/>
      <c r="H39" s="241"/>
      <c r="I39" s="186"/>
    </row>
    <row r="40" spans="1:9" ht="25.5" x14ac:dyDescent="0.2">
      <c r="A40" s="238">
        <v>118</v>
      </c>
      <c r="B40" s="269" t="s">
        <v>283</v>
      </c>
      <c r="C40" s="270">
        <f t="shared" si="0"/>
        <v>634097</v>
      </c>
      <c r="D40" s="272">
        <v>634097</v>
      </c>
      <c r="E40" s="241"/>
      <c r="F40" s="241"/>
      <c r="G40" s="241"/>
      <c r="H40" s="241"/>
      <c r="I40" s="186"/>
    </row>
    <row r="41" spans="1:9" x14ac:dyDescent="0.2">
      <c r="A41" s="238">
        <v>117</v>
      </c>
      <c r="B41" s="269" t="s">
        <v>284</v>
      </c>
      <c r="C41" s="270">
        <f t="shared" si="0"/>
        <v>5738230</v>
      </c>
      <c r="D41" s="272">
        <v>5738230</v>
      </c>
      <c r="E41" s="241"/>
      <c r="F41" s="241"/>
      <c r="G41" s="241"/>
      <c r="H41" s="241"/>
      <c r="I41" s="186"/>
    </row>
    <row r="42" spans="1:9" x14ac:dyDescent="0.2">
      <c r="A42" s="238">
        <v>120</v>
      </c>
      <c r="B42" s="273" t="s">
        <v>31</v>
      </c>
      <c r="C42" s="270">
        <f t="shared" si="0"/>
        <v>7603593</v>
      </c>
      <c r="D42" s="274">
        <f>D38+D39</f>
        <v>7603593</v>
      </c>
      <c r="E42" s="274">
        <f>E38+E39</f>
        <v>0</v>
      </c>
      <c r="F42" s="274">
        <f>F38+F39</f>
        <v>0</v>
      </c>
      <c r="G42" s="274">
        <f>G38+G39</f>
        <v>0</v>
      </c>
      <c r="H42" s="274">
        <f>H38+H39</f>
        <v>0</v>
      </c>
      <c r="I42" s="186"/>
    </row>
    <row r="43" spans="1:9" x14ac:dyDescent="0.2">
      <c r="A43" s="238">
        <v>121</v>
      </c>
      <c r="B43" s="277" t="s">
        <v>32</v>
      </c>
      <c r="C43" s="270">
        <f t="shared" si="0"/>
        <v>1858074517</v>
      </c>
      <c r="D43" s="278">
        <f>D6+D7+D8+D16+D26+D32+D37+D42</f>
        <v>1314618325</v>
      </c>
      <c r="E43" s="279">
        <f>E6+E7+E8+E16+E26+E32+E37+E42</f>
        <v>208372549</v>
      </c>
      <c r="F43" s="279">
        <f>F6+F7+F8+F16+F26+F32+F37+F42</f>
        <v>157263510</v>
      </c>
      <c r="G43" s="279">
        <f>G6+G7+G8+G16+G26+G32+G37+G42</f>
        <v>50428765</v>
      </c>
      <c r="H43" s="279">
        <f>H6+H7+H8+H16+H26+H32+H37+H42</f>
        <v>127391368</v>
      </c>
      <c r="I43" s="186"/>
    </row>
    <row r="44" spans="1:9" ht="25.5" x14ac:dyDescent="0.2">
      <c r="A44" s="238">
        <v>122</v>
      </c>
      <c r="B44" s="269" t="s">
        <v>33</v>
      </c>
      <c r="C44" s="270">
        <f t="shared" si="0"/>
        <v>30902793</v>
      </c>
      <c r="D44" s="272">
        <v>30902793</v>
      </c>
      <c r="E44" s="241"/>
      <c r="F44" s="241"/>
      <c r="G44" s="241"/>
      <c r="H44" s="241"/>
      <c r="I44" s="186"/>
    </row>
    <row r="45" spans="1:9" ht="25.5" x14ac:dyDescent="0.2">
      <c r="A45" s="238">
        <v>123</v>
      </c>
      <c r="B45" s="269" t="s">
        <v>34</v>
      </c>
      <c r="C45" s="270">
        <f t="shared" si="0"/>
        <v>495216655</v>
      </c>
      <c r="D45" s="280">
        <v>495216655</v>
      </c>
      <c r="E45" s="241"/>
      <c r="F45" s="241"/>
      <c r="G45" s="241"/>
      <c r="H45" s="241"/>
      <c r="I45" s="186"/>
    </row>
    <row r="46" spans="1:9" x14ac:dyDescent="0.2">
      <c r="A46" s="238">
        <v>124</v>
      </c>
      <c r="B46" s="269" t="s">
        <v>35</v>
      </c>
      <c r="C46" s="270">
        <f t="shared" si="0"/>
        <v>526119448</v>
      </c>
      <c r="D46" s="271">
        <f>SUM(D44:D45)</f>
        <v>526119448</v>
      </c>
      <c r="E46" s="254">
        <f>SUM(E44:E45)</f>
        <v>0</v>
      </c>
      <c r="F46" s="254">
        <f>SUM(F44:F45)</f>
        <v>0</v>
      </c>
      <c r="G46" s="254">
        <f>SUM(G44:G45)</f>
        <v>0</v>
      </c>
      <c r="H46" s="254">
        <f>SUM(H44:H45)</f>
        <v>0</v>
      </c>
      <c r="I46" s="186"/>
    </row>
    <row r="47" spans="1:9" ht="13.5" thickBot="1" x14ac:dyDescent="0.25">
      <c r="A47" s="238">
        <v>125</v>
      </c>
      <c r="B47" s="281" t="s">
        <v>36</v>
      </c>
      <c r="C47" s="270">
        <f t="shared" si="0"/>
        <v>526119448</v>
      </c>
      <c r="D47" s="282">
        <f>D46</f>
        <v>526119448</v>
      </c>
      <c r="E47" s="283">
        <f>E46</f>
        <v>0</v>
      </c>
      <c r="F47" s="283">
        <f>F46</f>
        <v>0</v>
      </c>
      <c r="G47" s="283">
        <f>G46</f>
        <v>0</v>
      </c>
      <c r="H47" s="283">
        <f>H46</f>
        <v>0</v>
      </c>
      <c r="I47" s="186"/>
    </row>
    <row r="48" spans="1:9" ht="14.25" thickTop="1" thickBot="1" x14ac:dyDescent="0.25">
      <c r="A48" s="238">
        <v>126</v>
      </c>
      <c r="B48" s="5" t="s">
        <v>37</v>
      </c>
      <c r="C48" s="270">
        <f t="shared" si="0"/>
        <v>2384193965</v>
      </c>
      <c r="D48" s="3">
        <f>D43+D47</f>
        <v>1840737773</v>
      </c>
      <c r="E48" s="1">
        <f>E43+E47</f>
        <v>208372549</v>
      </c>
      <c r="F48" s="1">
        <f>F43+F47</f>
        <v>157263510</v>
      </c>
      <c r="G48" s="1">
        <f>G43+G47</f>
        <v>50428765</v>
      </c>
      <c r="H48" s="1">
        <f>H43+H47</f>
        <v>127391368</v>
      </c>
      <c r="I48" s="186"/>
    </row>
    <row r="49" spans="3:8" ht="13.5" thickTop="1" x14ac:dyDescent="0.2">
      <c r="C49" s="83">
        <f>'15'!C80</f>
        <v>3177380906</v>
      </c>
      <c r="D49" s="83">
        <f>D48-'15'!D80</f>
        <v>-737734993</v>
      </c>
      <c r="E49" s="83">
        <f>E48-'15'!E80</f>
        <v>-12487679</v>
      </c>
      <c r="F49" s="83">
        <f>F48-'15'!F80</f>
        <v>-24884734</v>
      </c>
      <c r="G49" s="83">
        <f>G48-'15'!G80</f>
        <v>-9785755</v>
      </c>
      <c r="H49" s="83">
        <f>H48-'15'!H80</f>
        <v>-8293780</v>
      </c>
    </row>
    <row r="50" spans="3:8" x14ac:dyDescent="0.2">
      <c r="C50" s="83"/>
    </row>
  </sheetData>
  <pageMargins left="0" right="0" top="0.19685039370078741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>
      <pane ySplit="6" topLeftCell="A88" activePane="bottomLeft" state="frozen"/>
      <selection activeCell="C2" sqref="C2"/>
      <selection pane="bottomLeft" activeCell="F1" sqref="F1"/>
    </sheetView>
  </sheetViews>
  <sheetFormatPr defaultRowHeight="12.75" x14ac:dyDescent="0.2"/>
  <cols>
    <col min="1" max="1" width="5.7109375" style="359" customWidth="1"/>
    <col min="2" max="2" width="50" style="359" customWidth="1"/>
    <col min="3" max="3" width="14.7109375" style="359" customWidth="1"/>
    <col min="4" max="8" width="12.7109375" style="359" customWidth="1"/>
    <col min="9" max="255" width="9.140625" style="359"/>
    <col min="256" max="256" width="5.7109375" style="359" customWidth="1"/>
    <col min="257" max="257" width="50" style="359" customWidth="1"/>
    <col min="258" max="258" width="28.85546875" style="359" customWidth="1"/>
    <col min="259" max="511" width="9.140625" style="359"/>
    <col min="512" max="512" width="5.7109375" style="359" customWidth="1"/>
    <col min="513" max="513" width="50" style="359" customWidth="1"/>
    <col min="514" max="514" width="28.85546875" style="359" customWidth="1"/>
    <col min="515" max="767" width="9.140625" style="359"/>
    <col min="768" max="768" width="5.7109375" style="359" customWidth="1"/>
    <col min="769" max="769" width="50" style="359" customWidth="1"/>
    <col min="770" max="770" width="28.85546875" style="359" customWidth="1"/>
    <col min="771" max="1023" width="9.140625" style="359"/>
    <col min="1024" max="1024" width="5.7109375" style="359" customWidth="1"/>
    <col min="1025" max="1025" width="50" style="359" customWidth="1"/>
    <col min="1026" max="1026" width="28.85546875" style="359" customWidth="1"/>
    <col min="1027" max="1279" width="9.140625" style="359"/>
    <col min="1280" max="1280" width="5.7109375" style="359" customWidth="1"/>
    <col min="1281" max="1281" width="50" style="359" customWidth="1"/>
    <col min="1282" max="1282" width="28.85546875" style="359" customWidth="1"/>
    <col min="1283" max="1535" width="9.140625" style="359"/>
    <col min="1536" max="1536" width="5.7109375" style="359" customWidth="1"/>
    <col min="1537" max="1537" width="50" style="359" customWidth="1"/>
    <col min="1538" max="1538" width="28.85546875" style="359" customWidth="1"/>
    <col min="1539" max="1791" width="9.140625" style="359"/>
    <col min="1792" max="1792" width="5.7109375" style="359" customWidth="1"/>
    <col min="1793" max="1793" width="50" style="359" customWidth="1"/>
    <col min="1794" max="1794" width="28.85546875" style="359" customWidth="1"/>
    <col min="1795" max="2047" width="9.140625" style="359"/>
    <col min="2048" max="2048" width="5.7109375" style="359" customWidth="1"/>
    <col min="2049" max="2049" width="50" style="359" customWidth="1"/>
    <col min="2050" max="2050" width="28.85546875" style="359" customWidth="1"/>
    <col min="2051" max="2303" width="9.140625" style="359"/>
    <col min="2304" max="2304" width="5.7109375" style="359" customWidth="1"/>
    <col min="2305" max="2305" width="50" style="359" customWidth="1"/>
    <col min="2306" max="2306" width="28.85546875" style="359" customWidth="1"/>
    <col min="2307" max="2559" width="9.140625" style="359"/>
    <col min="2560" max="2560" width="5.7109375" style="359" customWidth="1"/>
    <col min="2561" max="2561" width="50" style="359" customWidth="1"/>
    <col min="2562" max="2562" width="28.85546875" style="359" customWidth="1"/>
    <col min="2563" max="2815" width="9.140625" style="359"/>
    <col min="2816" max="2816" width="5.7109375" style="359" customWidth="1"/>
    <col min="2817" max="2817" width="50" style="359" customWidth="1"/>
    <col min="2818" max="2818" width="28.85546875" style="359" customWidth="1"/>
    <col min="2819" max="3071" width="9.140625" style="359"/>
    <col min="3072" max="3072" width="5.7109375" style="359" customWidth="1"/>
    <col min="3073" max="3073" width="50" style="359" customWidth="1"/>
    <col min="3074" max="3074" width="28.85546875" style="359" customWidth="1"/>
    <col min="3075" max="3327" width="9.140625" style="359"/>
    <col min="3328" max="3328" width="5.7109375" style="359" customWidth="1"/>
    <col min="3329" max="3329" width="50" style="359" customWidth="1"/>
    <col min="3330" max="3330" width="28.85546875" style="359" customWidth="1"/>
    <col min="3331" max="3583" width="9.140625" style="359"/>
    <col min="3584" max="3584" width="5.7109375" style="359" customWidth="1"/>
    <col min="3585" max="3585" width="50" style="359" customWidth="1"/>
    <col min="3586" max="3586" width="28.85546875" style="359" customWidth="1"/>
    <col min="3587" max="3839" width="9.140625" style="359"/>
    <col min="3840" max="3840" width="5.7109375" style="359" customWidth="1"/>
    <col min="3841" max="3841" width="50" style="359" customWidth="1"/>
    <col min="3842" max="3842" width="28.85546875" style="359" customWidth="1"/>
    <col min="3843" max="4095" width="9.140625" style="359"/>
    <col min="4096" max="4096" width="5.7109375" style="359" customWidth="1"/>
    <col min="4097" max="4097" width="50" style="359" customWidth="1"/>
    <col min="4098" max="4098" width="28.85546875" style="359" customWidth="1"/>
    <col min="4099" max="4351" width="9.140625" style="359"/>
    <col min="4352" max="4352" width="5.7109375" style="359" customWidth="1"/>
    <col min="4353" max="4353" width="50" style="359" customWidth="1"/>
    <col min="4354" max="4354" width="28.85546875" style="359" customWidth="1"/>
    <col min="4355" max="4607" width="9.140625" style="359"/>
    <col min="4608" max="4608" width="5.7109375" style="359" customWidth="1"/>
    <col min="4609" max="4609" width="50" style="359" customWidth="1"/>
    <col min="4610" max="4610" width="28.85546875" style="359" customWidth="1"/>
    <col min="4611" max="4863" width="9.140625" style="359"/>
    <col min="4864" max="4864" width="5.7109375" style="359" customWidth="1"/>
    <col min="4865" max="4865" width="50" style="359" customWidth="1"/>
    <col min="4866" max="4866" width="28.85546875" style="359" customWidth="1"/>
    <col min="4867" max="5119" width="9.140625" style="359"/>
    <col min="5120" max="5120" width="5.7109375" style="359" customWidth="1"/>
    <col min="5121" max="5121" width="50" style="359" customWidth="1"/>
    <col min="5122" max="5122" width="28.85546875" style="359" customWidth="1"/>
    <col min="5123" max="5375" width="9.140625" style="359"/>
    <col min="5376" max="5376" width="5.7109375" style="359" customWidth="1"/>
    <col min="5377" max="5377" width="50" style="359" customWidth="1"/>
    <col min="5378" max="5378" width="28.85546875" style="359" customWidth="1"/>
    <col min="5379" max="5631" width="9.140625" style="359"/>
    <col min="5632" max="5632" width="5.7109375" style="359" customWidth="1"/>
    <col min="5633" max="5633" width="50" style="359" customWidth="1"/>
    <col min="5634" max="5634" width="28.85546875" style="359" customWidth="1"/>
    <col min="5635" max="5887" width="9.140625" style="359"/>
    <col min="5888" max="5888" width="5.7109375" style="359" customWidth="1"/>
    <col min="5889" max="5889" width="50" style="359" customWidth="1"/>
    <col min="5890" max="5890" width="28.85546875" style="359" customWidth="1"/>
    <col min="5891" max="6143" width="9.140625" style="359"/>
    <col min="6144" max="6144" width="5.7109375" style="359" customWidth="1"/>
    <col min="6145" max="6145" width="50" style="359" customWidth="1"/>
    <col min="6146" max="6146" width="28.85546875" style="359" customWidth="1"/>
    <col min="6147" max="6399" width="9.140625" style="359"/>
    <col min="6400" max="6400" width="5.7109375" style="359" customWidth="1"/>
    <col min="6401" max="6401" width="50" style="359" customWidth="1"/>
    <col min="6402" max="6402" width="28.85546875" style="359" customWidth="1"/>
    <col min="6403" max="6655" width="9.140625" style="359"/>
    <col min="6656" max="6656" width="5.7109375" style="359" customWidth="1"/>
    <col min="6657" max="6657" width="50" style="359" customWidth="1"/>
    <col min="6658" max="6658" width="28.85546875" style="359" customWidth="1"/>
    <col min="6659" max="6911" width="9.140625" style="359"/>
    <col min="6912" max="6912" width="5.7109375" style="359" customWidth="1"/>
    <col min="6913" max="6913" width="50" style="359" customWidth="1"/>
    <col min="6914" max="6914" width="28.85546875" style="359" customWidth="1"/>
    <col min="6915" max="7167" width="9.140625" style="359"/>
    <col min="7168" max="7168" width="5.7109375" style="359" customWidth="1"/>
    <col min="7169" max="7169" width="50" style="359" customWidth="1"/>
    <col min="7170" max="7170" width="28.85546875" style="359" customWidth="1"/>
    <col min="7171" max="7423" width="9.140625" style="359"/>
    <col min="7424" max="7424" width="5.7109375" style="359" customWidth="1"/>
    <col min="7425" max="7425" width="50" style="359" customWidth="1"/>
    <col min="7426" max="7426" width="28.85546875" style="359" customWidth="1"/>
    <col min="7427" max="7679" width="9.140625" style="359"/>
    <col min="7680" max="7680" width="5.7109375" style="359" customWidth="1"/>
    <col min="7681" max="7681" width="50" style="359" customWidth="1"/>
    <col min="7682" max="7682" width="28.85546875" style="359" customWidth="1"/>
    <col min="7683" max="7935" width="9.140625" style="359"/>
    <col min="7936" max="7936" width="5.7109375" style="359" customWidth="1"/>
    <col min="7937" max="7937" width="50" style="359" customWidth="1"/>
    <col min="7938" max="7938" width="28.85546875" style="359" customWidth="1"/>
    <col min="7939" max="8191" width="9.140625" style="359"/>
    <col min="8192" max="8192" width="5.7109375" style="359" customWidth="1"/>
    <col min="8193" max="8193" width="50" style="359" customWidth="1"/>
    <col min="8194" max="8194" width="28.85546875" style="359" customWidth="1"/>
    <col min="8195" max="8447" width="9.140625" style="359"/>
    <col min="8448" max="8448" width="5.7109375" style="359" customWidth="1"/>
    <col min="8449" max="8449" width="50" style="359" customWidth="1"/>
    <col min="8450" max="8450" width="28.85546875" style="359" customWidth="1"/>
    <col min="8451" max="8703" width="9.140625" style="359"/>
    <col min="8704" max="8704" width="5.7109375" style="359" customWidth="1"/>
    <col min="8705" max="8705" width="50" style="359" customWidth="1"/>
    <col min="8706" max="8706" width="28.85546875" style="359" customWidth="1"/>
    <col min="8707" max="8959" width="9.140625" style="359"/>
    <col min="8960" max="8960" width="5.7109375" style="359" customWidth="1"/>
    <col min="8961" max="8961" width="50" style="359" customWidth="1"/>
    <col min="8962" max="8962" width="28.85546875" style="359" customWidth="1"/>
    <col min="8963" max="9215" width="9.140625" style="359"/>
    <col min="9216" max="9216" width="5.7109375" style="359" customWidth="1"/>
    <col min="9217" max="9217" width="50" style="359" customWidth="1"/>
    <col min="9218" max="9218" width="28.85546875" style="359" customWidth="1"/>
    <col min="9219" max="9471" width="9.140625" style="359"/>
    <col min="9472" max="9472" width="5.7109375" style="359" customWidth="1"/>
    <col min="9473" max="9473" width="50" style="359" customWidth="1"/>
    <col min="9474" max="9474" width="28.85546875" style="359" customWidth="1"/>
    <col min="9475" max="9727" width="9.140625" style="359"/>
    <col min="9728" max="9728" width="5.7109375" style="359" customWidth="1"/>
    <col min="9729" max="9729" width="50" style="359" customWidth="1"/>
    <col min="9730" max="9730" width="28.85546875" style="359" customWidth="1"/>
    <col min="9731" max="9983" width="9.140625" style="359"/>
    <col min="9984" max="9984" width="5.7109375" style="359" customWidth="1"/>
    <col min="9985" max="9985" width="50" style="359" customWidth="1"/>
    <col min="9986" max="9986" width="28.85546875" style="359" customWidth="1"/>
    <col min="9987" max="10239" width="9.140625" style="359"/>
    <col min="10240" max="10240" width="5.7109375" style="359" customWidth="1"/>
    <col min="10241" max="10241" width="50" style="359" customWidth="1"/>
    <col min="10242" max="10242" width="28.85546875" style="359" customWidth="1"/>
    <col min="10243" max="10495" width="9.140625" style="359"/>
    <col min="10496" max="10496" width="5.7109375" style="359" customWidth="1"/>
    <col min="10497" max="10497" width="50" style="359" customWidth="1"/>
    <col min="10498" max="10498" width="28.85546875" style="359" customWidth="1"/>
    <col min="10499" max="10751" width="9.140625" style="359"/>
    <col min="10752" max="10752" width="5.7109375" style="359" customWidth="1"/>
    <col min="10753" max="10753" width="50" style="359" customWidth="1"/>
    <col min="10754" max="10754" width="28.85546875" style="359" customWidth="1"/>
    <col min="10755" max="11007" width="9.140625" style="359"/>
    <col min="11008" max="11008" width="5.7109375" style="359" customWidth="1"/>
    <col min="11009" max="11009" width="50" style="359" customWidth="1"/>
    <col min="11010" max="11010" width="28.85546875" style="359" customWidth="1"/>
    <col min="11011" max="11263" width="9.140625" style="359"/>
    <col min="11264" max="11264" width="5.7109375" style="359" customWidth="1"/>
    <col min="11265" max="11265" width="50" style="359" customWidth="1"/>
    <col min="11266" max="11266" width="28.85546875" style="359" customWidth="1"/>
    <col min="11267" max="11519" width="9.140625" style="359"/>
    <col min="11520" max="11520" width="5.7109375" style="359" customWidth="1"/>
    <col min="11521" max="11521" width="50" style="359" customWidth="1"/>
    <col min="11522" max="11522" width="28.85546875" style="359" customWidth="1"/>
    <col min="11523" max="11775" width="9.140625" style="359"/>
    <col min="11776" max="11776" width="5.7109375" style="359" customWidth="1"/>
    <col min="11777" max="11777" width="50" style="359" customWidth="1"/>
    <col min="11778" max="11778" width="28.85546875" style="359" customWidth="1"/>
    <col min="11779" max="12031" width="9.140625" style="359"/>
    <col min="12032" max="12032" width="5.7109375" style="359" customWidth="1"/>
    <col min="12033" max="12033" width="50" style="359" customWidth="1"/>
    <col min="12034" max="12034" width="28.85546875" style="359" customWidth="1"/>
    <col min="12035" max="12287" width="9.140625" style="359"/>
    <col min="12288" max="12288" width="5.7109375" style="359" customWidth="1"/>
    <col min="12289" max="12289" width="50" style="359" customWidth="1"/>
    <col min="12290" max="12290" width="28.85546875" style="359" customWidth="1"/>
    <col min="12291" max="12543" width="9.140625" style="359"/>
    <col min="12544" max="12544" width="5.7109375" style="359" customWidth="1"/>
    <col min="12545" max="12545" width="50" style="359" customWidth="1"/>
    <col min="12546" max="12546" width="28.85546875" style="359" customWidth="1"/>
    <col min="12547" max="12799" width="9.140625" style="359"/>
    <col min="12800" max="12800" width="5.7109375" style="359" customWidth="1"/>
    <col min="12801" max="12801" width="50" style="359" customWidth="1"/>
    <col min="12802" max="12802" width="28.85546875" style="359" customWidth="1"/>
    <col min="12803" max="13055" width="9.140625" style="359"/>
    <col min="13056" max="13056" width="5.7109375" style="359" customWidth="1"/>
    <col min="13057" max="13057" width="50" style="359" customWidth="1"/>
    <col min="13058" max="13058" width="28.85546875" style="359" customWidth="1"/>
    <col min="13059" max="13311" width="9.140625" style="359"/>
    <col min="13312" max="13312" width="5.7109375" style="359" customWidth="1"/>
    <col min="13313" max="13313" width="50" style="359" customWidth="1"/>
    <col min="13314" max="13314" width="28.85546875" style="359" customWidth="1"/>
    <col min="13315" max="13567" width="9.140625" style="359"/>
    <col min="13568" max="13568" width="5.7109375" style="359" customWidth="1"/>
    <col min="13569" max="13569" width="50" style="359" customWidth="1"/>
    <col min="13570" max="13570" width="28.85546875" style="359" customWidth="1"/>
    <col min="13571" max="13823" width="9.140625" style="359"/>
    <col min="13824" max="13824" width="5.7109375" style="359" customWidth="1"/>
    <col min="13825" max="13825" width="50" style="359" customWidth="1"/>
    <col min="13826" max="13826" width="28.85546875" style="359" customWidth="1"/>
    <col min="13827" max="14079" width="9.140625" style="359"/>
    <col min="14080" max="14080" width="5.7109375" style="359" customWidth="1"/>
    <col min="14081" max="14081" width="50" style="359" customWidth="1"/>
    <col min="14082" max="14082" width="28.85546875" style="359" customWidth="1"/>
    <col min="14083" max="14335" width="9.140625" style="359"/>
    <col min="14336" max="14336" width="5.7109375" style="359" customWidth="1"/>
    <col min="14337" max="14337" width="50" style="359" customWidth="1"/>
    <col min="14338" max="14338" width="28.85546875" style="359" customWidth="1"/>
    <col min="14339" max="14591" width="9.140625" style="359"/>
    <col min="14592" max="14592" width="5.7109375" style="359" customWidth="1"/>
    <col min="14593" max="14593" width="50" style="359" customWidth="1"/>
    <col min="14594" max="14594" width="28.85546875" style="359" customWidth="1"/>
    <col min="14595" max="14847" width="9.140625" style="359"/>
    <col min="14848" max="14848" width="5.7109375" style="359" customWidth="1"/>
    <col min="14849" max="14849" width="50" style="359" customWidth="1"/>
    <col min="14850" max="14850" width="28.85546875" style="359" customWidth="1"/>
    <col min="14851" max="15103" width="9.140625" style="359"/>
    <col min="15104" max="15104" width="5.7109375" style="359" customWidth="1"/>
    <col min="15105" max="15105" width="50" style="359" customWidth="1"/>
    <col min="15106" max="15106" width="28.85546875" style="359" customWidth="1"/>
    <col min="15107" max="15359" width="9.140625" style="359"/>
    <col min="15360" max="15360" width="5.7109375" style="359" customWidth="1"/>
    <col min="15361" max="15361" width="50" style="359" customWidth="1"/>
    <col min="15362" max="15362" width="28.85546875" style="359" customWidth="1"/>
    <col min="15363" max="15615" width="9.140625" style="359"/>
    <col min="15616" max="15616" width="5.7109375" style="359" customWidth="1"/>
    <col min="15617" max="15617" width="50" style="359" customWidth="1"/>
    <col min="15618" max="15618" width="28.85546875" style="359" customWidth="1"/>
    <col min="15619" max="15871" width="9.140625" style="359"/>
    <col min="15872" max="15872" width="5.7109375" style="359" customWidth="1"/>
    <col min="15873" max="15873" width="50" style="359" customWidth="1"/>
    <col min="15874" max="15874" width="28.85546875" style="359" customWidth="1"/>
    <col min="15875" max="16127" width="9.140625" style="359"/>
    <col min="16128" max="16128" width="5.7109375" style="359" customWidth="1"/>
    <col min="16129" max="16129" width="50" style="359" customWidth="1"/>
    <col min="16130" max="16130" width="28.85546875" style="359" customWidth="1"/>
    <col min="16131" max="16384" width="9.140625" style="359"/>
  </cols>
  <sheetData>
    <row r="1" spans="1:8" x14ac:dyDescent="0.2">
      <c r="B1" s="84" t="s">
        <v>225</v>
      </c>
      <c r="F1" s="81" t="s">
        <v>1448</v>
      </c>
    </row>
    <row r="2" spans="1:8" x14ac:dyDescent="0.2">
      <c r="B2" s="45" t="s">
        <v>385</v>
      </c>
      <c r="C2" s="85"/>
      <c r="F2" s="81" t="s">
        <v>1114</v>
      </c>
    </row>
    <row r="3" spans="1:8" x14ac:dyDescent="0.2">
      <c r="C3" s="2"/>
      <c r="F3" s="359" t="s">
        <v>76</v>
      </c>
    </row>
    <row r="4" spans="1:8" x14ac:dyDescent="0.2">
      <c r="B4" s="86" t="s">
        <v>305</v>
      </c>
      <c r="C4" s="185" t="s">
        <v>287</v>
      </c>
    </row>
    <row r="5" spans="1:8" ht="25.5" x14ac:dyDescent="0.2">
      <c r="A5" s="424" t="s">
        <v>1</v>
      </c>
      <c r="B5" s="425" t="s">
        <v>2</v>
      </c>
      <c r="C5" s="426" t="s">
        <v>390</v>
      </c>
      <c r="D5" s="426" t="s">
        <v>39</v>
      </c>
      <c r="E5" s="426" t="s">
        <v>227</v>
      </c>
      <c r="F5" s="426" t="s">
        <v>41</v>
      </c>
      <c r="G5" s="426" t="s">
        <v>112</v>
      </c>
      <c r="H5" s="426" t="s">
        <v>42</v>
      </c>
    </row>
    <row r="6" spans="1:8" ht="25.5" x14ac:dyDescent="0.2">
      <c r="A6" s="427">
        <v>1</v>
      </c>
      <c r="B6" s="428" t="s">
        <v>43</v>
      </c>
      <c r="C6" s="429">
        <f>'1d'!C6-'17b'!C6-'17c'!C6</f>
        <v>174381484</v>
      </c>
      <c r="D6" s="429">
        <f>'1d'!D6-'17b'!D6-'17c'!D6</f>
        <v>174381484</v>
      </c>
      <c r="E6" s="429">
        <f>'1d'!E6-'17b'!E6-'17c'!E6</f>
        <v>0</v>
      </c>
      <c r="F6" s="429">
        <f>'1d'!F6-'17b'!F6-'17c'!F6</f>
        <v>0</v>
      </c>
      <c r="G6" s="429">
        <f>'1d'!G6-'17b'!G6-'17c'!G6</f>
        <v>0</v>
      </c>
      <c r="H6" s="429">
        <f>'1d'!H6-'17b'!H6-'17c'!H6</f>
        <v>0</v>
      </c>
    </row>
    <row r="7" spans="1:8" ht="25.5" x14ac:dyDescent="0.2">
      <c r="A7" s="427">
        <v>2</v>
      </c>
      <c r="B7" s="428" t="s">
        <v>228</v>
      </c>
      <c r="C7" s="429">
        <f>'1d'!C7-'17b'!C7-'17c'!C7</f>
        <v>164485630</v>
      </c>
      <c r="D7" s="429">
        <f>'1d'!D7-'17b'!D7-'17c'!D7</f>
        <v>164485630</v>
      </c>
      <c r="E7" s="429">
        <f>'1d'!E7-'17b'!E7-'17c'!E7</f>
        <v>0</v>
      </c>
      <c r="F7" s="429">
        <f>'1d'!F7-'17b'!F7-'17c'!F7</f>
        <v>0</v>
      </c>
      <c r="G7" s="429">
        <f>'1d'!G7-'17b'!G7-'17c'!G7</f>
        <v>0</v>
      </c>
      <c r="H7" s="429">
        <f>'1d'!H7-'17b'!H7-'17c'!H7</f>
        <v>0</v>
      </c>
    </row>
    <row r="8" spans="1:8" ht="25.5" x14ac:dyDescent="0.2">
      <c r="A8" s="427">
        <v>3</v>
      </c>
      <c r="B8" s="428" t="s">
        <v>328</v>
      </c>
      <c r="C8" s="429">
        <f>'1d'!C8-'17b'!C8-'17c'!C8</f>
        <v>53508664</v>
      </c>
      <c r="D8" s="429">
        <f>'1d'!D8-'17b'!D8-'17c'!D8</f>
        <v>53508664</v>
      </c>
      <c r="E8" s="429">
        <f>'1d'!E8-'17b'!E8-'17c'!E8</f>
        <v>0</v>
      </c>
      <c r="F8" s="429">
        <f>'1d'!F8-'17b'!F8-'17c'!F8</f>
        <v>0</v>
      </c>
      <c r="G8" s="429">
        <f>'1d'!G8-'17b'!G8-'17c'!G8</f>
        <v>0</v>
      </c>
      <c r="H8" s="429">
        <f>'1d'!H8-'17b'!H8-'17c'!H8</f>
        <v>0</v>
      </c>
    </row>
    <row r="9" spans="1:8" ht="18" customHeight="1" x14ac:dyDescent="0.2">
      <c r="A9" s="427">
        <v>4</v>
      </c>
      <c r="B9" s="428" t="s">
        <v>329</v>
      </c>
      <c r="C9" s="429">
        <f>'1d'!C9-'17b'!C10-'17c'!C10</f>
        <v>0</v>
      </c>
      <c r="D9" s="429">
        <f>'1d'!D9-'17b'!D10-'17c'!D10</f>
        <v>64382523</v>
      </c>
      <c r="E9" s="429">
        <f>'1d'!E9-'17b'!E10-'17c'!E10</f>
        <v>0</v>
      </c>
      <c r="F9" s="429">
        <f>'1d'!F9-'17b'!F10-'17c'!F10</f>
        <v>0</v>
      </c>
      <c r="G9" s="429">
        <f>'1d'!G9-'17b'!G10-'17c'!G10</f>
        <v>0</v>
      </c>
      <c r="H9" s="429">
        <f>'1d'!H9-'17b'!H10-'17c'!H10</f>
        <v>0</v>
      </c>
    </row>
    <row r="10" spans="1:8" ht="25.5" x14ac:dyDescent="0.2">
      <c r="A10" s="427">
        <v>5</v>
      </c>
      <c r="B10" s="428" t="s">
        <v>229</v>
      </c>
      <c r="C10" s="429">
        <f>'1d'!C10-'17b'!C10-'17c'!C10</f>
        <v>13263194</v>
      </c>
      <c r="D10" s="429">
        <f>'1d'!D10-'17b'!D10-'17c'!D10</f>
        <v>13263194</v>
      </c>
      <c r="E10" s="429">
        <f>'1d'!E10-'17b'!E10-'17c'!E10</f>
        <v>0</v>
      </c>
      <c r="F10" s="429">
        <f>'1d'!F10-'17b'!F10-'17c'!F10</f>
        <v>0</v>
      </c>
      <c r="G10" s="429">
        <f>'1d'!G10-'17b'!G10-'17c'!G10</f>
        <v>0</v>
      </c>
      <c r="H10" s="429">
        <f>'1d'!H10-'17b'!H10-'17c'!H10</f>
        <v>0</v>
      </c>
    </row>
    <row r="11" spans="1:8" ht="25.5" x14ac:dyDescent="0.2">
      <c r="A11" s="427">
        <v>6</v>
      </c>
      <c r="B11" s="428" t="s">
        <v>230</v>
      </c>
      <c r="C11" s="429">
        <f>'1d'!C11-'17b'!C11-'17c'!C11</f>
        <v>26198228</v>
      </c>
      <c r="D11" s="429">
        <f>'1d'!D11-'17b'!D11-'17c'!D11</f>
        <v>26198228</v>
      </c>
      <c r="E11" s="429">
        <f>'1d'!E11-'17b'!E11-'17c'!E11</f>
        <v>0</v>
      </c>
      <c r="F11" s="429">
        <f>'1d'!F11-'17b'!F11-'17c'!F11</f>
        <v>0</v>
      </c>
      <c r="G11" s="429">
        <f>'1d'!G11-'17b'!G11-'17c'!G11</f>
        <v>0</v>
      </c>
      <c r="H11" s="429">
        <f>'1d'!H11-'17b'!H11-'17c'!H11</f>
        <v>0</v>
      </c>
    </row>
    <row r="12" spans="1:8" x14ac:dyDescent="0.2">
      <c r="A12" s="427">
        <v>7</v>
      </c>
      <c r="B12" s="428" t="s">
        <v>231</v>
      </c>
      <c r="C12" s="429">
        <f>'1d'!C12-'17b'!C12-'17c'!C12</f>
        <v>1222484</v>
      </c>
      <c r="D12" s="429">
        <f>'1d'!D12-'17b'!D12-'17c'!D12</f>
        <v>1222484</v>
      </c>
      <c r="E12" s="429">
        <f>'1d'!E12-'17b'!E12-'17c'!E12</f>
        <v>0</v>
      </c>
      <c r="F12" s="429">
        <f>'1d'!F12-'17b'!F12-'17c'!F12</f>
        <v>0</v>
      </c>
      <c r="G12" s="429">
        <f>'1d'!G12-'17b'!G12-'17c'!G12</f>
        <v>0</v>
      </c>
      <c r="H12" s="429">
        <f>'1d'!H12-'17b'!H12-'17c'!H12</f>
        <v>0</v>
      </c>
    </row>
    <row r="13" spans="1:8" x14ac:dyDescent="0.2">
      <c r="A13" s="427">
        <v>8</v>
      </c>
      <c r="B13" s="428" t="s">
        <v>44</v>
      </c>
      <c r="C13" s="429">
        <f>'1d'!C13-'17b'!C13-'17c'!C13</f>
        <v>497442207</v>
      </c>
      <c r="D13" s="429">
        <f>'1d'!D13-'17b'!D13-'17c'!D13</f>
        <v>497442207</v>
      </c>
      <c r="E13" s="429">
        <f>'1d'!E13-'17b'!E13-'17c'!E13</f>
        <v>0</v>
      </c>
      <c r="F13" s="429">
        <f>'1d'!F13-'17b'!F13-'17c'!F13</f>
        <v>0</v>
      </c>
      <c r="G13" s="429">
        <f>'1d'!G13-'17b'!G13-'17c'!G13</f>
        <v>0</v>
      </c>
      <c r="H13" s="429">
        <f>'1d'!H13-'17b'!H13-'17c'!H13</f>
        <v>0</v>
      </c>
    </row>
    <row r="14" spans="1:8" s="87" customFormat="1" x14ac:dyDescent="0.2">
      <c r="A14" s="427">
        <v>9</v>
      </c>
      <c r="B14" s="432" t="s">
        <v>232</v>
      </c>
      <c r="C14" s="429">
        <f>'1d'!C14-'17b'!C14-'17c'!C14</f>
        <v>0</v>
      </c>
      <c r="D14" s="429">
        <f>'1d'!D14-'17b'!D14-'17c'!D14</f>
        <v>0</v>
      </c>
      <c r="E14" s="429">
        <f>'1d'!E14-'17b'!E14-'17c'!E14</f>
        <v>0</v>
      </c>
      <c r="F14" s="429">
        <f>'1d'!F14-'17b'!F14-'17c'!F14</f>
        <v>0</v>
      </c>
      <c r="G14" s="429">
        <f>'1d'!G14-'17b'!G14-'17c'!G14</f>
        <v>0</v>
      </c>
      <c r="H14" s="429">
        <f>'1d'!H14-'17b'!H14-'17c'!H14</f>
        <v>0</v>
      </c>
    </row>
    <row r="15" spans="1:8" ht="25.5" x14ac:dyDescent="0.2">
      <c r="A15" s="427">
        <v>10</v>
      </c>
      <c r="B15" s="428" t="s">
        <v>45</v>
      </c>
      <c r="C15" s="429">
        <f>'1d'!C15-'17b'!C15-'17c'!C15</f>
        <v>97028227</v>
      </c>
      <c r="D15" s="429">
        <f>'1d'!D15-'17b'!D15-'17c'!D15</f>
        <v>54448000</v>
      </c>
      <c r="E15" s="429">
        <f>'1d'!E15-'17b'!E15-'17c'!E15</f>
        <v>0</v>
      </c>
      <c r="F15" s="429">
        <f>'1d'!F15-'17b'!F15-'17c'!F15</f>
        <v>41480227</v>
      </c>
      <c r="G15" s="429">
        <f>'1d'!G15-'17b'!G15-'17c'!G15</f>
        <v>1100000</v>
      </c>
      <c r="H15" s="429">
        <f>'1d'!H15-'17b'!H15-'17c'!H15</f>
        <v>0</v>
      </c>
    </row>
    <row r="16" spans="1:8" x14ac:dyDescent="0.2">
      <c r="A16" s="427">
        <v>11</v>
      </c>
      <c r="B16" s="428" t="s">
        <v>233</v>
      </c>
      <c r="C16" s="429">
        <f>'1d'!C16-'17b'!C16-'17c'!C16</f>
        <v>150000</v>
      </c>
      <c r="D16" s="429">
        <f>'1d'!D16-'17b'!D16-'17c'!D16</f>
        <v>150000</v>
      </c>
      <c r="E16" s="429">
        <f>'1d'!E16-'17b'!E16-'17c'!E16</f>
        <v>0</v>
      </c>
      <c r="F16" s="429">
        <f>'1d'!F16-'17b'!F16-'17c'!F16</f>
        <v>0</v>
      </c>
      <c r="G16" s="429">
        <f>'1d'!G16-'17b'!G16-'17c'!G16</f>
        <v>0</v>
      </c>
      <c r="H16" s="429">
        <f>'1d'!H16-'17b'!H16-'17c'!H16</f>
        <v>0</v>
      </c>
    </row>
    <row r="17" spans="1:8" x14ac:dyDescent="0.2">
      <c r="A17" s="427">
        <v>12</v>
      </c>
      <c r="B17" s="428" t="s">
        <v>234</v>
      </c>
      <c r="C17" s="429">
        <f>'1d'!C17-'17b'!C17-'17c'!C17</f>
        <v>4100000</v>
      </c>
      <c r="D17" s="429">
        <f>'1d'!D17-'17b'!D17-'17c'!D17</f>
        <v>3000000</v>
      </c>
      <c r="E17" s="429">
        <f>'1d'!E17-'17b'!E17-'17c'!E17</f>
        <v>0</v>
      </c>
      <c r="F17" s="429">
        <f>'1d'!F17-'17b'!F17-'17c'!F17</f>
        <v>0</v>
      </c>
      <c r="G17" s="429">
        <f>'1d'!G17-'17b'!G17-'17c'!G17</f>
        <v>1100000</v>
      </c>
      <c r="H17" s="429">
        <f>'1d'!H17-'17b'!H17-'17c'!H17</f>
        <v>0</v>
      </c>
    </row>
    <row r="18" spans="1:8" x14ac:dyDescent="0.2">
      <c r="A18" s="427">
        <v>13</v>
      </c>
      <c r="B18" s="428" t="s">
        <v>235</v>
      </c>
      <c r="C18" s="429">
        <f>'1d'!C18-'17b'!C18-'17c'!C18</f>
        <v>51298000</v>
      </c>
      <c r="D18" s="429">
        <f>'1d'!D18-'17b'!D18-'17c'!D18</f>
        <v>51298000</v>
      </c>
      <c r="E18" s="429">
        <f>'1d'!E18-'17b'!E18-'17c'!E18</f>
        <v>0</v>
      </c>
      <c r="F18" s="429">
        <f>'1d'!F18-'17b'!F18-'17c'!F18</f>
        <v>0</v>
      </c>
      <c r="G18" s="429">
        <f>'1d'!G18-'17b'!G18-'17c'!G18</f>
        <v>0</v>
      </c>
      <c r="H18" s="429">
        <f>'1d'!H18-'17b'!H18-'17c'!H18</f>
        <v>0</v>
      </c>
    </row>
    <row r="19" spans="1:8" x14ac:dyDescent="0.2">
      <c r="A19" s="427">
        <v>14</v>
      </c>
      <c r="B19" s="428" t="s">
        <v>236</v>
      </c>
      <c r="C19" s="429">
        <f>'1d'!C19-'17b'!C19-'17c'!C19</f>
        <v>41480227</v>
      </c>
      <c r="D19" s="429">
        <f>'1d'!D19-'17b'!D19-'17c'!D19</f>
        <v>0</v>
      </c>
      <c r="E19" s="429">
        <f>'1d'!E19-'17b'!E19-'17c'!E19</f>
        <v>0</v>
      </c>
      <c r="F19" s="429">
        <f>'1d'!F19-'17b'!F19-'17c'!F19</f>
        <v>41480227</v>
      </c>
      <c r="G19" s="429">
        <f>'1d'!G19-'17b'!G19-'17c'!G19</f>
        <v>0</v>
      </c>
      <c r="H19" s="429">
        <f>'1d'!H19-'17b'!H19-'17c'!H19</f>
        <v>0</v>
      </c>
    </row>
    <row r="20" spans="1:8" x14ac:dyDescent="0.2">
      <c r="A20" s="427">
        <v>15</v>
      </c>
      <c r="B20" s="428" t="s">
        <v>237</v>
      </c>
      <c r="C20" s="429">
        <f>'1d'!C20-'17b'!C20-'17c'!C20</f>
        <v>0</v>
      </c>
      <c r="D20" s="429">
        <f>'1d'!D20-'17b'!D20-'17c'!D20</f>
        <v>0</v>
      </c>
      <c r="E20" s="429">
        <f>'1d'!E20-'17b'!E20-'17c'!E20</f>
        <v>0</v>
      </c>
      <c r="F20" s="429">
        <f>'1d'!F20-'17b'!F20-'17c'!F20</f>
        <v>0</v>
      </c>
      <c r="G20" s="429">
        <f>'1d'!G20-'17b'!G20-'17c'!G20</f>
        <v>0</v>
      </c>
      <c r="H20" s="429">
        <f>'1d'!H20-'17b'!H20-'17c'!H20</f>
        <v>0</v>
      </c>
    </row>
    <row r="21" spans="1:8" ht="25.5" x14ac:dyDescent="0.2">
      <c r="A21" s="427">
        <v>16</v>
      </c>
      <c r="B21" s="434" t="s">
        <v>46</v>
      </c>
      <c r="C21" s="429">
        <f>'1d'!C21-'17b'!C21-'17c'!C21</f>
        <v>594470434</v>
      </c>
      <c r="D21" s="429">
        <f>'1d'!D21-'17b'!D21-'17c'!D21</f>
        <v>551890207</v>
      </c>
      <c r="E21" s="429">
        <f>'1d'!E21-'17b'!E21-'17c'!E21</f>
        <v>0</v>
      </c>
      <c r="F21" s="429">
        <f>'1d'!F21-'17b'!F21-'17c'!F21</f>
        <v>41480227</v>
      </c>
      <c r="G21" s="429">
        <f>'1d'!G21-'17b'!G21-'17c'!G21</f>
        <v>1100000</v>
      </c>
      <c r="H21" s="429">
        <f>'1d'!H21-'17b'!H21-'17c'!H21</f>
        <v>0</v>
      </c>
    </row>
    <row r="22" spans="1:8" x14ac:dyDescent="0.2">
      <c r="A22" s="427">
        <v>17</v>
      </c>
      <c r="B22" s="428" t="s">
        <v>47</v>
      </c>
      <c r="C22" s="429">
        <f>'1d'!C22-'17b'!C22-'17c'!C22</f>
        <v>330080300</v>
      </c>
      <c r="D22" s="429">
        <f>'1d'!D22-'17b'!D22-'17c'!D22</f>
        <v>330080300</v>
      </c>
      <c r="E22" s="429">
        <f>'1d'!E22-'17b'!E22-'17c'!E22</f>
        <v>0</v>
      </c>
      <c r="F22" s="429">
        <f>'1d'!F22-'17b'!F22-'17c'!F22</f>
        <v>0</v>
      </c>
      <c r="G22" s="429">
        <f>'1d'!G22-'17b'!G22-'17c'!G22</f>
        <v>0</v>
      </c>
      <c r="H22" s="429">
        <f>'1d'!H22-'17b'!H22-'17c'!H22</f>
        <v>0</v>
      </c>
    </row>
    <row r="23" spans="1:8" x14ac:dyDescent="0.2">
      <c r="A23" s="427">
        <v>18</v>
      </c>
      <c r="B23" s="428" t="s">
        <v>238</v>
      </c>
      <c r="C23" s="429">
        <f>'1d'!C23-'17b'!C23-'17c'!C23</f>
        <v>330080300</v>
      </c>
      <c r="D23" s="429">
        <f>'1d'!D23-'17b'!D23-'17c'!D23</f>
        <v>330080300</v>
      </c>
      <c r="E23" s="429">
        <f>'1d'!E23-'17b'!E23-'17c'!E23</f>
        <v>0</v>
      </c>
      <c r="F23" s="429">
        <f>'1d'!F23-'17b'!F23-'17c'!F23</f>
        <v>0</v>
      </c>
      <c r="G23" s="429">
        <f>'1d'!G23-'17b'!G23-'17c'!G23</f>
        <v>0</v>
      </c>
      <c r="H23" s="429">
        <f>'1d'!H23-'17b'!H23-'17c'!H23</f>
        <v>0</v>
      </c>
    </row>
    <row r="24" spans="1:8" x14ac:dyDescent="0.2">
      <c r="A24" s="427">
        <v>19</v>
      </c>
      <c r="B24" s="428" t="s">
        <v>239</v>
      </c>
      <c r="C24" s="429">
        <f>'1d'!C24-'17b'!C24-'17c'!C24</f>
        <v>91151065</v>
      </c>
      <c r="D24" s="429">
        <f>'1d'!D24-'17b'!D24-'17c'!D24</f>
        <v>89315720</v>
      </c>
      <c r="E24" s="429">
        <f>'1d'!E24-'17b'!E24-'17c'!E24</f>
        <v>0</v>
      </c>
      <c r="F24" s="429">
        <f>'1d'!F24-'17b'!F24-'17c'!F24</f>
        <v>0</v>
      </c>
      <c r="G24" s="429">
        <f>'1d'!G24-'17b'!G24-'17c'!G24</f>
        <v>1835345</v>
      </c>
      <c r="H24" s="429">
        <f>'1d'!H24-'17b'!H24-'17c'!H24</f>
        <v>0</v>
      </c>
    </row>
    <row r="25" spans="1:8" x14ac:dyDescent="0.2">
      <c r="A25" s="427">
        <v>20</v>
      </c>
      <c r="B25" s="428" t="s">
        <v>240</v>
      </c>
      <c r="C25" s="429">
        <f>'1d'!C25-'17b'!C25-'17c'!C25</f>
        <v>86764671</v>
      </c>
      <c r="D25" s="429">
        <f>'1d'!D25-'17b'!D25-'17c'!D25</f>
        <v>86764671</v>
      </c>
      <c r="E25" s="429">
        <f>'1d'!E25-'17b'!E25-'17c'!E25</f>
        <v>0</v>
      </c>
      <c r="F25" s="429">
        <f>'1d'!F25-'17b'!F25-'17c'!F25</f>
        <v>0</v>
      </c>
      <c r="G25" s="429">
        <f>'1d'!G25-'17b'!G25-'17c'!G25</f>
        <v>0</v>
      </c>
      <c r="H25" s="429">
        <f>'1d'!H25-'17b'!H25-'17c'!H25</f>
        <v>0</v>
      </c>
    </row>
    <row r="26" spans="1:8" x14ac:dyDescent="0.2">
      <c r="A26" s="427">
        <v>21</v>
      </c>
      <c r="B26" s="428" t="s">
        <v>241</v>
      </c>
      <c r="C26" s="429">
        <f>'1d'!C26-'17b'!C26-'17c'!C26</f>
        <v>0</v>
      </c>
      <c r="D26" s="429">
        <f>'1d'!D26-'17b'!D26-'17c'!D26</f>
        <v>0</v>
      </c>
      <c r="E26" s="429">
        <f>'1d'!E26-'17b'!E26-'17c'!E26</f>
        <v>0</v>
      </c>
      <c r="F26" s="429">
        <f>'1d'!F26-'17b'!F26-'17c'!F26</f>
        <v>0</v>
      </c>
      <c r="G26" s="429">
        <f>'1d'!G26-'17b'!G26-'17c'!G26</f>
        <v>0</v>
      </c>
      <c r="H26" s="429">
        <f>'1d'!H26-'17b'!H26-'17c'!H26</f>
        <v>0</v>
      </c>
    </row>
    <row r="27" spans="1:8" x14ac:dyDescent="0.2">
      <c r="A27" s="427">
        <v>22</v>
      </c>
      <c r="B27" s="428" t="s">
        <v>242</v>
      </c>
      <c r="C27" s="429">
        <f>'1d'!C27-'17b'!C27-'17c'!C27</f>
        <v>1835345</v>
      </c>
      <c r="D27" s="429">
        <f>'1d'!D27-'17b'!D27-'17c'!D27</f>
        <v>0</v>
      </c>
      <c r="E27" s="429">
        <f>'1d'!E27-'17b'!E27-'17c'!E27</f>
        <v>0</v>
      </c>
      <c r="F27" s="429">
        <f>'1d'!F27-'17b'!F27-'17c'!F27</f>
        <v>0</v>
      </c>
      <c r="G27" s="429">
        <f>'1d'!G27-'17b'!G27-'17c'!G27</f>
        <v>1835345</v>
      </c>
      <c r="H27" s="429">
        <f>'1d'!H27-'17b'!H27-'17c'!H27</f>
        <v>0</v>
      </c>
    </row>
    <row r="28" spans="1:8" x14ac:dyDescent="0.2">
      <c r="A28" s="427">
        <v>23</v>
      </c>
      <c r="B28" s="88" t="s">
        <v>243</v>
      </c>
      <c r="C28" s="429">
        <f>'1d'!C28-'17b'!C28-'17c'!C28</f>
        <v>2551049</v>
      </c>
      <c r="D28" s="429">
        <f>'1d'!D28-'17b'!D28-'17c'!D28</f>
        <v>2551049</v>
      </c>
      <c r="E28" s="429">
        <f>'1d'!E28-'17b'!E28-'17c'!E28</f>
        <v>0</v>
      </c>
      <c r="F28" s="429">
        <f>'1d'!F28-'17b'!F28-'17c'!F28</f>
        <v>0</v>
      </c>
      <c r="G28" s="429">
        <f>'1d'!G28-'17b'!G28-'17c'!G28</f>
        <v>0</v>
      </c>
      <c r="H28" s="429">
        <f>'1d'!H28-'17b'!H28-'17c'!H28</f>
        <v>0</v>
      </c>
    </row>
    <row r="29" spans="1:8" ht="25.5" x14ac:dyDescent="0.2">
      <c r="A29" s="427">
        <v>24</v>
      </c>
      <c r="B29" s="434" t="s">
        <v>48</v>
      </c>
      <c r="C29" s="429">
        <f>'1d'!C29-'17b'!C29-'17c'!C29</f>
        <v>421231365</v>
      </c>
      <c r="D29" s="429">
        <f>'1d'!D29-'17b'!D29-'17c'!D29</f>
        <v>419396020</v>
      </c>
      <c r="E29" s="429">
        <f>'1d'!E29-'17b'!E29-'17c'!E29</f>
        <v>0</v>
      </c>
      <c r="F29" s="429">
        <f>'1d'!F29-'17b'!F29-'17c'!F29</f>
        <v>0</v>
      </c>
      <c r="G29" s="429">
        <f>'1d'!G29-'17b'!G29-'17c'!G29</f>
        <v>1835345</v>
      </c>
      <c r="H29" s="429">
        <f>'1d'!H29-'17b'!H29-'17c'!H29</f>
        <v>0</v>
      </c>
    </row>
    <row r="30" spans="1:8" x14ac:dyDescent="0.2">
      <c r="A30" s="427">
        <v>25</v>
      </c>
      <c r="B30" s="428" t="s">
        <v>49</v>
      </c>
      <c r="C30" s="429">
        <f>'1d'!C30-'17b'!C30-'17c'!C30</f>
        <v>98652492</v>
      </c>
      <c r="D30" s="429">
        <f>'1d'!D30-'17b'!D30-'17c'!D30</f>
        <v>98652492</v>
      </c>
      <c r="E30" s="429">
        <f>'1d'!E30-'17b'!E30-'17c'!E30</f>
        <v>0</v>
      </c>
      <c r="F30" s="429">
        <f>'1d'!F30-'17b'!F30-'17c'!F30</f>
        <v>0</v>
      </c>
      <c r="G30" s="429">
        <f>'1d'!G30-'17b'!G30-'17c'!G30</f>
        <v>0</v>
      </c>
      <c r="H30" s="429">
        <f>'1d'!H30-'17b'!H30-'17c'!H30</f>
        <v>0</v>
      </c>
    </row>
    <row r="31" spans="1:8" x14ac:dyDescent="0.2">
      <c r="A31" s="427">
        <v>26</v>
      </c>
      <c r="B31" s="428" t="s">
        <v>50</v>
      </c>
      <c r="C31" s="429">
        <f>'1d'!C31-'17b'!C31-'17c'!C31</f>
        <v>98396887</v>
      </c>
      <c r="D31" s="429">
        <f>'1d'!D31-'17b'!D31-'17c'!D31</f>
        <v>98396887</v>
      </c>
      <c r="E31" s="429">
        <f>'1d'!E31-'17b'!E31-'17c'!E31</f>
        <v>0</v>
      </c>
      <c r="F31" s="429">
        <f>'1d'!F31-'17b'!F31-'17c'!F31</f>
        <v>0</v>
      </c>
      <c r="G31" s="429">
        <f>'1d'!G31-'17b'!G31-'17c'!G31</f>
        <v>0</v>
      </c>
      <c r="H31" s="429">
        <f>'1d'!H31-'17b'!H31-'17c'!H31</f>
        <v>0</v>
      </c>
    </row>
    <row r="32" spans="1:8" ht="16.5" customHeight="1" x14ac:dyDescent="0.2">
      <c r="A32" s="427">
        <v>27</v>
      </c>
      <c r="B32" s="428" t="s">
        <v>51</v>
      </c>
      <c r="C32" s="429">
        <f>'1d'!C32-'17b'!C32-'17c'!C32</f>
        <v>255605</v>
      </c>
      <c r="D32" s="429">
        <f>'1d'!D32-'17b'!D32-'17c'!D32</f>
        <v>255605</v>
      </c>
      <c r="E32" s="429">
        <f>'1d'!E32-'17b'!E32-'17c'!E32</f>
        <v>0</v>
      </c>
      <c r="F32" s="429">
        <f>'1d'!F32-'17b'!F32-'17c'!F32</f>
        <v>0</v>
      </c>
      <c r="G32" s="429">
        <f>'1d'!G32-'17b'!G32-'17c'!G32</f>
        <v>0</v>
      </c>
      <c r="H32" s="429">
        <f>'1d'!H32-'17b'!H32-'17c'!H32</f>
        <v>0</v>
      </c>
    </row>
    <row r="33" spans="1:8" ht="18.75" customHeight="1" x14ac:dyDescent="0.2">
      <c r="A33" s="427">
        <v>28</v>
      </c>
      <c r="B33" s="428" t="s">
        <v>52</v>
      </c>
      <c r="C33" s="429">
        <f>'1d'!C33-'17b'!C33-'17c'!C33</f>
        <v>407205503</v>
      </c>
      <c r="D33" s="429">
        <f>'1d'!D33-'17b'!D33-'17c'!D33</f>
        <v>407205503</v>
      </c>
      <c r="E33" s="429">
        <f>'1d'!E33-'17b'!E33-'17c'!E33</f>
        <v>0</v>
      </c>
      <c r="F33" s="429">
        <f>'1d'!F33-'17b'!F33-'17c'!F33</f>
        <v>0</v>
      </c>
      <c r="G33" s="429">
        <f>'1d'!G33-'17b'!G33-'17c'!G33</f>
        <v>0</v>
      </c>
      <c r="H33" s="429">
        <f>'1d'!H33-'17b'!H33-'17c'!H33</f>
        <v>0</v>
      </c>
    </row>
    <row r="34" spans="1:8" x14ac:dyDescent="0.2">
      <c r="A34" s="427">
        <v>29</v>
      </c>
      <c r="B34" s="428" t="s">
        <v>244</v>
      </c>
      <c r="C34" s="429">
        <f>'1d'!C34-'17b'!C34-'17c'!C34</f>
        <v>0</v>
      </c>
      <c r="D34" s="429">
        <f>'1d'!D34-'17b'!D34-'17c'!D34</f>
        <v>0</v>
      </c>
      <c r="E34" s="429">
        <f>'1d'!E34-'17b'!E34-'17c'!E34</f>
        <v>0</v>
      </c>
      <c r="F34" s="429">
        <f>'1d'!F34-'17b'!F34-'17c'!F34</f>
        <v>0</v>
      </c>
      <c r="G34" s="429">
        <f>'1d'!G34-'17b'!G34-'17c'!G34</f>
        <v>0</v>
      </c>
      <c r="H34" s="429">
        <f>'1d'!H34-'17b'!H34-'17c'!H34</f>
        <v>0</v>
      </c>
    </row>
    <row r="35" spans="1:8" ht="25.5" x14ac:dyDescent="0.2">
      <c r="A35" s="427">
        <v>30</v>
      </c>
      <c r="B35" s="428" t="s">
        <v>245</v>
      </c>
      <c r="C35" s="429">
        <f>'1d'!C35-'17b'!C35-'17c'!C35</f>
        <v>0</v>
      </c>
      <c r="D35" s="429">
        <f>'1d'!D35-'17b'!D35-'17c'!D35</f>
        <v>0</v>
      </c>
      <c r="E35" s="429">
        <f>'1d'!E35-'17b'!E35-'17c'!E35</f>
        <v>0</v>
      </c>
      <c r="F35" s="429">
        <f>'1d'!F35-'17b'!F35-'17c'!F35</f>
        <v>0</v>
      </c>
      <c r="G35" s="429">
        <f>'1d'!G35-'17b'!G35-'17c'!G35</f>
        <v>0</v>
      </c>
      <c r="H35" s="429">
        <f>'1d'!H35-'17b'!H35-'17c'!H35</f>
        <v>0</v>
      </c>
    </row>
    <row r="36" spans="1:8" x14ac:dyDescent="0.2">
      <c r="A36" s="427">
        <v>31</v>
      </c>
      <c r="B36" s="428" t="s">
        <v>53</v>
      </c>
      <c r="C36" s="429">
        <f>'1d'!C36-'17b'!C36-'17c'!C36</f>
        <v>407205503</v>
      </c>
      <c r="D36" s="429">
        <f>'1d'!D36-'17b'!D36-'17c'!D36</f>
        <v>407205503</v>
      </c>
      <c r="E36" s="429">
        <f>'1d'!E36-'17b'!E36-'17c'!E36</f>
        <v>0</v>
      </c>
      <c r="F36" s="429">
        <f>'1d'!F36-'17b'!F36-'17c'!F36</f>
        <v>0</v>
      </c>
      <c r="G36" s="429">
        <f>'1d'!G36-'17b'!G36-'17c'!G36</f>
        <v>0</v>
      </c>
      <c r="H36" s="429">
        <f>'1d'!H36-'17b'!H36-'17c'!H36</f>
        <v>0</v>
      </c>
    </row>
    <row r="37" spans="1:8" x14ac:dyDescent="0.2">
      <c r="A37" s="427">
        <v>32</v>
      </c>
      <c r="B37" s="428" t="s">
        <v>54</v>
      </c>
      <c r="C37" s="429">
        <f>'1d'!C37-'17b'!C37-'17c'!C37</f>
        <v>1509400</v>
      </c>
      <c r="D37" s="429">
        <f>'1d'!D37-'17b'!D37-'17c'!D37</f>
        <v>1489400</v>
      </c>
      <c r="E37" s="429">
        <f>'1d'!E37-'17b'!E37-'17c'!E37</f>
        <v>20000</v>
      </c>
      <c r="F37" s="429">
        <f>'1d'!F37-'17b'!F37-'17c'!F37</f>
        <v>0</v>
      </c>
      <c r="G37" s="429">
        <f>'1d'!G37-'17b'!G37-'17c'!G37</f>
        <v>0</v>
      </c>
      <c r="H37" s="429">
        <f>'1d'!H37-'17b'!H37-'17c'!H37</f>
        <v>0</v>
      </c>
    </row>
    <row r="38" spans="1:8" ht="51" x14ac:dyDescent="0.2">
      <c r="A38" s="427">
        <v>33</v>
      </c>
      <c r="B38" s="428" t="s">
        <v>246</v>
      </c>
      <c r="C38" s="429">
        <f>'1d'!C38-'17b'!C38-'17c'!C38</f>
        <v>0</v>
      </c>
      <c r="D38" s="429">
        <f>'1d'!D38-'17b'!D38-'17c'!D38</f>
        <v>0</v>
      </c>
      <c r="E38" s="429">
        <f>'1d'!E38-'17b'!E38-'17c'!E38</f>
        <v>0</v>
      </c>
      <c r="F38" s="429">
        <f>'1d'!F38-'17b'!F38-'17c'!F38</f>
        <v>0</v>
      </c>
      <c r="G38" s="429">
        <f>'1d'!G38-'17b'!G38-'17c'!G38</f>
        <v>0</v>
      </c>
      <c r="H38" s="429">
        <f>'1d'!H38-'17b'!H38-'17c'!H38</f>
        <v>0</v>
      </c>
    </row>
    <row r="39" spans="1:8" x14ac:dyDescent="0.2">
      <c r="A39" s="427">
        <v>34</v>
      </c>
      <c r="B39" s="428" t="s">
        <v>247</v>
      </c>
      <c r="C39" s="429">
        <f>'1d'!C39-'17b'!C39-'17c'!C39</f>
        <v>921257</v>
      </c>
      <c r="D39" s="429">
        <f>'1d'!D39-'17b'!D39-'17c'!D39</f>
        <v>921257</v>
      </c>
      <c r="E39" s="429">
        <f>'1d'!E39-'17b'!E39-'17c'!E39</f>
        <v>0</v>
      </c>
      <c r="F39" s="429">
        <f>'1d'!F39-'17b'!F39-'17c'!F39</f>
        <v>0</v>
      </c>
      <c r="G39" s="429">
        <f>'1d'!G39-'17b'!G39-'17c'!G39</f>
        <v>0</v>
      </c>
      <c r="H39" s="429">
        <f>'1d'!H39-'17b'!H39-'17c'!H39</f>
        <v>0</v>
      </c>
    </row>
    <row r="40" spans="1:8" x14ac:dyDescent="0.2">
      <c r="A40" s="427">
        <v>35</v>
      </c>
      <c r="B40" s="434" t="s">
        <v>55</v>
      </c>
      <c r="C40" s="429">
        <f>'1d'!C40-'17b'!C40-'17c'!C40</f>
        <v>507367395</v>
      </c>
      <c r="D40" s="429">
        <f>'1d'!D40-'17b'!D40-'17c'!D40</f>
        <v>507347395</v>
      </c>
      <c r="E40" s="429">
        <f>'1d'!E40-'17b'!E40-'17c'!E40</f>
        <v>20000</v>
      </c>
      <c r="F40" s="429">
        <f>'1d'!F40-'17b'!F40-'17c'!F40</f>
        <v>0</v>
      </c>
      <c r="G40" s="429">
        <f>'1d'!G40-'17b'!G40-'17c'!G40</f>
        <v>0</v>
      </c>
      <c r="H40" s="429">
        <f>'1d'!H40-'17b'!H40-'17c'!H40</f>
        <v>0</v>
      </c>
    </row>
    <row r="41" spans="1:8" x14ac:dyDescent="0.2">
      <c r="A41" s="427">
        <v>36</v>
      </c>
      <c r="B41" s="432" t="s">
        <v>248</v>
      </c>
      <c r="C41" s="429">
        <f>'1d'!C41-'17b'!C41-'17c'!C41</f>
        <v>34590</v>
      </c>
      <c r="D41" s="429">
        <f>'1d'!D41-'17b'!D41-'17c'!D41</f>
        <v>0</v>
      </c>
      <c r="E41" s="429">
        <f>'1d'!E41-'17b'!E41-'17c'!E41</f>
        <v>0</v>
      </c>
      <c r="F41" s="429">
        <f>'1d'!F41-'17b'!F41-'17c'!F41</f>
        <v>0</v>
      </c>
      <c r="G41" s="429">
        <f>'1d'!G41-'17b'!G41-'17c'!G41</f>
        <v>34590</v>
      </c>
      <c r="H41" s="429">
        <f>'1d'!H41-'17b'!H41-'17c'!H41</f>
        <v>0</v>
      </c>
    </row>
    <row r="42" spans="1:8" x14ac:dyDescent="0.2">
      <c r="A42" s="427">
        <v>37</v>
      </c>
      <c r="B42" s="440" t="s">
        <v>56</v>
      </c>
      <c r="C42" s="429">
        <f>'1d'!C42-'17b'!C42-'17c'!C42</f>
        <v>11247586</v>
      </c>
      <c r="D42" s="429">
        <f>'1d'!D42-'17b'!D42-'17c'!D42</f>
        <v>0</v>
      </c>
      <c r="E42" s="429">
        <f>'1d'!E42-'17b'!E42-'17c'!E42</f>
        <v>236220</v>
      </c>
      <c r="F42" s="429">
        <f>'1d'!F42-'17b'!F42-'17c'!F42</f>
        <v>3149773</v>
      </c>
      <c r="G42" s="429">
        <f>'1d'!G42-'17b'!G42-'17c'!G42</f>
        <v>1245790</v>
      </c>
      <c r="H42" s="429">
        <f>'1d'!H42-'17b'!H42-'17c'!H42</f>
        <v>6615803</v>
      </c>
    </row>
    <row r="43" spans="1:8" x14ac:dyDescent="0.2">
      <c r="A43" s="427">
        <v>38</v>
      </c>
      <c r="B43" s="440" t="s">
        <v>249</v>
      </c>
      <c r="C43" s="429">
        <f>'1d'!C43-'17b'!C43-'17c'!C43</f>
        <v>6558053</v>
      </c>
      <c r="D43" s="429">
        <f>'1d'!D43-'17b'!D43-'17c'!D43</f>
        <v>0</v>
      </c>
      <c r="E43" s="429">
        <f>'1d'!E43-'17b'!E43-'17c'!E43</f>
        <v>0</v>
      </c>
      <c r="F43" s="429">
        <f>'1d'!F43-'17b'!F43-'17c'!F43</f>
        <v>0</v>
      </c>
      <c r="G43" s="429">
        <f>'1d'!G43-'17b'!G43-'17c'!G43</f>
        <v>-57750</v>
      </c>
      <c r="H43" s="429">
        <f>'1d'!H43-'17b'!H43-'17c'!H43</f>
        <v>6615803</v>
      </c>
    </row>
    <row r="44" spans="1:8" x14ac:dyDescent="0.2">
      <c r="A44" s="427">
        <v>39</v>
      </c>
      <c r="B44" s="440" t="s">
        <v>57</v>
      </c>
      <c r="C44" s="429">
        <f>'1d'!C44-'17b'!C44-'17c'!C44</f>
        <v>3749833</v>
      </c>
      <c r="D44" s="429">
        <f>'1d'!D44-'17b'!D44-'17c'!D44</f>
        <v>0</v>
      </c>
      <c r="E44" s="429">
        <f>'1d'!E44-'17b'!E44-'17c'!E44</f>
        <v>236220</v>
      </c>
      <c r="F44" s="429">
        <f>'1d'!F44-'17b'!F44-'17c'!F44</f>
        <v>2612113</v>
      </c>
      <c r="G44" s="429">
        <f>'1d'!G44-'17b'!G44-'17c'!G44</f>
        <v>901500</v>
      </c>
      <c r="H44" s="429">
        <f>'1d'!H44-'17b'!H44-'17c'!H44</f>
        <v>0</v>
      </c>
    </row>
    <row r="45" spans="1:8" x14ac:dyDescent="0.2">
      <c r="A45" s="427">
        <v>40</v>
      </c>
      <c r="B45" s="440" t="s">
        <v>250</v>
      </c>
      <c r="C45" s="429">
        <f>'1d'!C45-'17b'!C45-'17c'!C45</f>
        <v>0</v>
      </c>
      <c r="D45" s="429">
        <f>'1d'!D45-'17b'!D45-'17c'!D45</f>
        <v>0</v>
      </c>
      <c r="E45" s="429">
        <f>'1d'!E45-'17b'!E45-'17c'!E45</f>
        <v>0</v>
      </c>
      <c r="F45" s="429">
        <f>'1d'!F45-'17b'!F45-'17c'!F45</f>
        <v>0</v>
      </c>
      <c r="G45" s="429">
        <f>'1d'!G45-'17b'!G45-'17c'!G45</f>
        <v>0</v>
      </c>
      <c r="H45" s="429">
        <f>'1d'!H45-'17b'!H45-'17c'!H45</f>
        <v>0</v>
      </c>
    </row>
    <row r="46" spans="1:8" x14ac:dyDescent="0.2">
      <c r="A46" s="427">
        <v>41</v>
      </c>
      <c r="B46" s="440" t="s">
        <v>251</v>
      </c>
      <c r="C46" s="429">
        <f>'1d'!C46-'17b'!C46-'17c'!C46</f>
        <v>939700</v>
      </c>
      <c r="D46" s="429">
        <f>'1d'!D46-'17b'!D46-'17c'!D46</f>
        <v>0</v>
      </c>
      <c r="E46" s="429">
        <f>'1d'!E46-'17b'!E46-'17c'!E46</f>
        <v>0</v>
      </c>
      <c r="F46" s="429">
        <f>'1d'!F46-'17b'!F46-'17c'!F46</f>
        <v>537660</v>
      </c>
      <c r="G46" s="429">
        <f>'1d'!G46-'17b'!G46-'17c'!G46</f>
        <v>402040</v>
      </c>
      <c r="H46" s="429">
        <f>'1d'!H46-'17b'!H46-'17c'!H46</f>
        <v>0</v>
      </c>
    </row>
    <row r="47" spans="1:8" x14ac:dyDescent="0.2">
      <c r="A47" s="427">
        <v>42</v>
      </c>
      <c r="B47" s="428" t="s">
        <v>58</v>
      </c>
      <c r="C47" s="429">
        <f>'1d'!C47-'17b'!C47-'17c'!C47</f>
        <v>2791001</v>
      </c>
      <c r="D47" s="429">
        <f>'1d'!D47-'17b'!D47-'17c'!D47</f>
        <v>638915</v>
      </c>
      <c r="E47" s="429">
        <f>'1d'!E47-'17b'!E47-'17c'!E47</f>
        <v>1350845</v>
      </c>
      <c r="F47" s="429">
        <f>'1d'!F47-'17b'!F47-'17c'!F47</f>
        <v>773333</v>
      </c>
      <c r="G47" s="429">
        <f>'1d'!G47-'17b'!G47-'17c'!G47</f>
        <v>65</v>
      </c>
      <c r="H47" s="429">
        <f>'1d'!H47-'17b'!H47-'17c'!H47</f>
        <v>27843</v>
      </c>
    </row>
    <row r="48" spans="1:8" x14ac:dyDescent="0.2">
      <c r="A48" s="427">
        <v>43</v>
      </c>
      <c r="B48" s="428" t="s">
        <v>59</v>
      </c>
      <c r="C48" s="429">
        <f>'1d'!C48-'17b'!C48-'17c'!C48</f>
        <v>2808355</v>
      </c>
      <c r="D48" s="429">
        <f>'1d'!D48-'17b'!D48-'17c'!D48</f>
        <v>621216</v>
      </c>
      <c r="E48" s="429">
        <f>'1d'!E48-'17b'!E48-'17c'!E48</f>
        <v>1342375</v>
      </c>
      <c r="F48" s="429">
        <f>'1d'!F48-'17b'!F48-'17c'!F48</f>
        <v>844764</v>
      </c>
      <c r="G48" s="429">
        <f>'1d'!G48-'17b'!G48-'17c'!G48</f>
        <v>0</v>
      </c>
      <c r="H48" s="429">
        <f>'1d'!H48-'17b'!H48-'17c'!H48</f>
        <v>0</v>
      </c>
    </row>
    <row r="49" spans="1:8" x14ac:dyDescent="0.2">
      <c r="A49" s="427">
        <v>44</v>
      </c>
      <c r="B49" s="428" t="s">
        <v>60</v>
      </c>
      <c r="C49" s="429">
        <f>'1d'!C49-'17b'!C49-'17c'!C49</f>
        <v>-17354</v>
      </c>
      <c r="D49" s="429">
        <f>'1d'!D49-'17b'!D49-'17c'!D49</f>
        <v>17699</v>
      </c>
      <c r="E49" s="429">
        <f>'1d'!E49-'17b'!E49-'17c'!E49</f>
        <v>8470</v>
      </c>
      <c r="F49" s="429">
        <f>'1d'!F49-'17b'!F49-'17c'!F49</f>
        <v>-71431</v>
      </c>
      <c r="G49" s="429">
        <f>'1d'!G49-'17b'!G49-'17c'!G49</f>
        <v>65</v>
      </c>
      <c r="H49" s="429">
        <f>'1d'!H49-'17b'!H49-'17c'!H49</f>
        <v>27843</v>
      </c>
    </row>
    <row r="50" spans="1:8" x14ac:dyDescent="0.2">
      <c r="A50" s="427">
        <v>45</v>
      </c>
      <c r="B50" s="428" t="s">
        <v>252</v>
      </c>
      <c r="C50" s="429">
        <f>'1d'!C50-'17b'!C50-'17c'!C50</f>
        <v>2356789</v>
      </c>
      <c r="D50" s="429">
        <f>'1d'!D50-'17b'!D50-'17c'!D50</f>
        <v>2356789</v>
      </c>
      <c r="E50" s="429">
        <f>'1d'!E50-'17b'!E50-'17c'!E50</f>
        <v>0</v>
      </c>
      <c r="F50" s="429">
        <f>'1d'!F50-'17b'!F50-'17c'!F50</f>
        <v>0</v>
      </c>
      <c r="G50" s="429">
        <f>'1d'!G50-'17b'!G50-'17c'!G50</f>
        <v>0</v>
      </c>
      <c r="H50" s="429">
        <f>'1d'!H50-'17b'!H50-'17c'!H50</f>
        <v>0</v>
      </c>
    </row>
    <row r="51" spans="1:8" ht="25.5" x14ac:dyDescent="0.2">
      <c r="A51" s="427">
        <v>46</v>
      </c>
      <c r="B51" s="428" t="s">
        <v>253</v>
      </c>
      <c r="C51" s="429">
        <f>'1d'!C51-'17b'!C51-'17c'!C51</f>
        <v>0</v>
      </c>
      <c r="D51" s="429">
        <f>'1d'!D51-'17b'!D51-'17c'!D51</f>
        <v>0</v>
      </c>
      <c r="E51" s="429">
        <f>'1d'!E51-'17b'!E51-'17c'!E51</f>
        <v>0</v>
      </c>
      <c r="F51" s="429">
        <f>'1d'!F51-'17b'!F51-'17c'!F51</f>
        <v>0</v>
      </c>
      <c r="G51" s="429">
        <f>'1d'!G51-'17b'!G51-'17c'!G51</f>
        <v>0</v>
      </c>
      <c r="H51" s="429">
        <f>'1d'!H51-'17b'!H51-'17c'!H51</f>
        <v>0</v>
      </c>
    </row>
    <row r="52" spans="1:8" ht="25.5" x14ac:dyDescent="0.2">
      <c r="A52" s="427">
        <v>47</v>
      </c>
      <c r="B52" s="428" t="s">
        <v>61</v>
      </c>
      <c r="C52" s="429">
        <f>'1d'!C52-'17b'!C52-'17c'!C52</f>
        <v>2356789</v>
      </c>
      <c r="D52" s="429">
        <f>'1d'!D52-'17b'!D52-'17c'!D52</f>
        <v>2356789</v>
      </c>
      <c r="E52" s="429">
        <f>'1d'!E52-'17b'!E52-'17c'!E52</f>
        <v>0</v>
      </c>
      <c r="F52" s="429">
        <f>'1d'!F52-'17b'!F52-'17c'!F52</f>
        <v>0</v>
      </c>
      <c r="G52" s="429">
        <f>'1d'!G52-'17b'!G52-'17c'!G52</f>
        <v>0</v>
      </c>
      <c r="H52" s="429">
        <f>'1d'!H52-'17b'!H52-'17c'!H52</f>
        <v>0</v>
      </c>
    </row>
    <row r="53" spans="1:8" x14ac:dyDescent="0.2">
      <c r="A53" s="427">
        <v>48</v>
      </c>
      <c r="B53" s="428" t="s">
        <v>254</v>
      </c>
      <c r="C53" s="429">
        <f>'1d'!C53-'17b'!C53-'17c'!C53</f>
        <v>-8527045</v>
      </c>
      <c r="D53" s="429">
        <f>'1d'!D53-'17b'!D53-'17c'!D53</f>
        <v>-8527045</v>
      </c>
      <c r="E53" s="429">
        <f>'1d'!E53-'17b'!E53-'17c'!E53</f>
        <v>0</v>
      </c>
      <c r="F53" s="429">
        <f>'1d'!F53-'17b'!F53-'17c'!F53</f>
        <v>0</v>
      </c>
      <c r="G53" s="429">
        <f>'1d'!G53-'17b'!G53-'17c'!G53</f>
        <v>0</v>
      </c>
      <c r="H53" s="429">
        <f>'1d'!H53-'17b'!H53-'17c'!H53</f>
        <v>0</v>
      </c>
    </row>
    <row r="54" spans="1:8" x14ac:dyDescent="0.2">
      <c r="A54" s="427">
        <v>49</v>
      </c>
      <c r="B54" s="428" t="s">
        <v>62</v>
      </c>
      <c r="C54" s="429">
        <f>'1d'!C54-'17b'!C54-'17c'!C54</f>
        <v>0</v>
      </c>
      <c r="D54" s="429">
        <f>'1d'!D54-'17b'!D54-'17c'!D54</f>
        <v>0</v>
      </c>
      <c r="E54" s="429">
        <f>'1d'!E54-'17b'!E54-'17c'!E54</f>
        <v>0</v>
      </c>
      <c r="F54" s="429">
        <f>'1d'!F54-'17b'!F54-'17c'!F54</f>
        <v>0</v>
      </c>
      <c r="G54" s="429">
        <f>'1d'!G54-'17b'!G54-'17c'!G54</f>
        <v>0</v>
      </c>
      <c r="H54" s="429">
        <f>'1d'!H54-'17b'!H54-'17c'!H54</f>
        <v>0</v>
      </c>
    </row>
    <row r="55" spans="1:8" x14ac:dyDescent="0.2">
      <c r="A55" s="427">
        <v>50</v>
      </c>
      <c r="B55" s="428" t="s">
        <v>255</v>
      </c>
      <c r="C55" s="429">
        <f>'1d'!C55-'17b'!C55-'17c'!C55</f>
        <v>2099266</v>
      </c>
      <c r="D55" s="429">
        <f>'1d'!D55-'17b'!D55-'17c'!D55</f>
        <v>0</v>
      </c>
      <c r="E55" s="429">
        <f>'1d'!E55-'17b'!E55-'17c'!E55</f>
        <v>0</v>
      </c>
      <c r="F55" s="429">
        <f>'1d'!F55-'17b'!F55-'17c'!F55</f>
        <v>0</v>
      </c>
      <c r="G55" s="429">
        <f>'1d'!G55-'17b'!G55-'17c'!G55</f>
        <v>0</v>
      </c>
      <c r="H55" s="429">
        <f>'1d'!H55-'17b'!H55-'17c'!H55</f>
        <v>2099266</v>
      </c>
    </row>
    <row r="56" spans="1:8" x14ac:dyDescent="0.2">
      <c r="A56" s="427">
        <v>51</v>
      </c>
      <c r="B56" s="428" t="s">
        <v>256</v>
      </c>
      <c r="C56" s="429">
        <f>'1d'!C56-'17b'!C56-'17c'!C56</f>
        <v>6657458</v>
      </c>
      <c r="D56" s="429">
        <f>'1d'!D56-'17b'!D56-'17c'!D56</f>
        <v>2807583</v>
      </c>
      <c r="E56" s="429">
        <f>'1d'!E56-'17b'!E56-'17c'!E56</f>
        <v>428811</v>
      </c>
      <c r="F56" s="429">
        <f>'1d'!F56-'17b'!F56-'17c'!F56</f>
        <v>1060510</v>
      </c>
      <c r="G56" s="429">
        <f>'1d'!G56-'17b'!G56-'17c'!G56</f>
        <v>0</v>
      </c>
      <c r="H56" s="429">
        <f>'1d'!H56-'17b'!H56-'17c'!H56</f>
        <v>2360554</v>
      </c>
    </row>
    <row r="57" spans="1:8" x14ac:dyDescent="0.2">
      <c r="A57" s="427">
        <v>52</v>
      </c>
      <c r="B57" s="428" t="s">
        <v>63</v>
      </c>
      <c r="C57" s="429">
        <f>'1d'!C57-'17b'!C57-'17c'!C57</f>
        <v>796000</v>
      </c>
      <c r="D57" s="429">
        <f>'1d'!D57-'17b'!D57-'17c'!D57</f>
        <v>0</v>
      </c>
      <c r="E57" s="429">
        <f>'1d'!E57-'17b'!E57-'17c'!E57</f>
        <v>0</v>
      </c>
      <c r="F57" s="429">
        <f>'1d'!F57-'17b'!F57-'17c'!F57</f>
        <v>0</v>
      </c>
      <c r="G57" s="429">
        <f>'1d'!G57-'17b'!G57-'17c'!G57</f>
        <v>0</v>
      </c>
      <c r="H57" s="429">
        <f>'1d'!H57-'17b'!H57-'17c'!H57</f>
        <v>796000</v>
      </c>
    </row>
    <row r="58" spans="1:8" ht="25.5" x14ac:dyDescent="0.2">
      <c r="A58" s="427">
        <v>53</v>
      </c>
      <c r="B58" s="428" t="s">
        <v>257</v>
      </c>
      <c r="C58" s="429">
        <f>'1d'!C58-'17b'!C58-'17c'!C58</f>
        <v>667</v>
      </c>
      <c r="D58" s="429">
        <f>'1d'!D58-'17b'!D58-'17c'!D58</f>
        <v>644</v>
      </c>
      <c r="E58" s="429">
        <f>'1d'!E58-'17b'!E58-'17c'!E58</f>
        <v>4</v>
      </c>
      <c r="F58" s="429">
        <f>'1d'!F58-'17b'!F58-'17c'!F58</f>
        <v>13</v>
      </c>
      <c r="G58" s="429">
        <f>'1d'!G58-'17b'!G58-'17c'!G58</f>
        <v>2</v>
      </c>
      <c r="H58" s="429">
        <f>'1d'!H58-'17b'!H58-'17c'!H58</f>
        <v>4</v>
      </c>
    </row>
    <row r="59" spans="1:8" x14ac:dyDescent="0.2">
      <c r="A59" s="427">
        <v>54</v>
      </c>
      <c r="B59" s="428" t="s">
        <v>258</v>
      </c>
      <c r="C59" s="429">
        <f>'1d'!C59-'17b'!C59-'17c'!C59</f>
        <v>477</v>
      </c>
      <c r="D59" s="429">
        <f>'1d'!D59-'17b'!D59-'17c'!D59</f>
        <v>477</v>
      </c>
      <c r="E59" s="429">
        <f>'1d'!E59-'17b'!E59-'17c'!E59</f>
        <v>0</v>
      </c>
      <c r="F59" s="429">
        <f>'1d'!F59-'17b'!F59-'17c'!F59</f>
        <v>0</v>
      </c>
      <c r="G59" s="429">
        <f>'1d'!G59-'17b'!G59-'17c'!G59</f>
        <v>0</v>
      </c>
      <c r="H59" s="429">
        <f>'1d'!H59-'17b'!H59-'17c'!H59</f>
        <v>0</v>
      </c>
    </row>
    <row r="60" spans="1:8" x14ac:dyDescent="0.2">
      <c r="A60" s="427">
        <v>55</v>
      </c>
      <c r="B60" s="428" t="s">
        <v>64</v>
      </c>
      <c r="C60" s="429">
        <f>'1d'!C60-'17b'!C60-'17c'!C60</f>
        <v>1080265</v>
      </c>
      <c r="D60" s="429">
        <f>'1d'!D60-'17b'!D60-'17c'!D60</f>
        <v>1080265</v>
      </c>
      <c r="E60" s="429">
        <f>'1d'!E60-'17b'!E60-'17c'!E60</f>
        <v>0</v>
      </c>
      <c r="F60" s="429">
        <f>'1d'!F60-'17b'!F60-'17c'!F60</f>
        <v>0</v>
      </c>
      <c r="G60" s="429">
        <f>'1d'!G60-'17b'!G60-'17c'!G60</f>
        <v>0</v>
      </c>
      <c r="H60" s="429">
        <f>'1d'!H60-'17b'!H60-'17c'!H60</f>
        <v>0</v>
      </c>
    </row>
    <row r="61" spans="1:8" x14ac:dyDescent="0.2">
      <c r="A61" s="427">
        <v>56</v>
      </c>
      <c r="B61" s="428" t="s">
        <v>259</v>
      </c>
      <c r="C61" s="429">
        <f>'1d'!C61-'17b'!C61-'17c'!C61</f>
        <v>456503</v>
      </c>
      <c r="D61" s="429">
        <f>'1d'!D61-'17b'!D61-'17c'!D61</f>
        <v>352623</v>
      </c>
      <c r="E61" s="429">
        <f>'1d'!E61-'17b'!E61-'17c'!E61</f>
        <v>29721</v>
      </c>
      <c r="F61" s="429">
        <f>'1d'!F61-'17b'!F61-'17c'!F61</f>
        <v>66915</v>
      </c>
      <c r="G61" s="429">
        <f>'1d'!G61-'17b'!G61-'17c'!G61</f>
        <v>3518</v>
      </c>
      <c r="H61" s="429">
        <f>'1d'!H61-'17b'!H61-'17c'!H61</f>
        <v>3726</v>
      </c>
    </row>
    <row r="62" spans="1:8" x14ac:dyDescent="0.2">
      <c r="A62" s="427">
        <v>57</v>
      </c>
      <c r="B62" s="434" t="s">
        <v>65</v>
      </c>
      <c r="C62" s="429">
        <f>'1d'!C62-'17b'!C62-'17c'!C62</f>
        <v>27520602</v>
      </c>
      <c r="D62" s="429">
        <f>'1d'!D62-'17b'!D62-'17c'!D62</f>
        <v>7237296</v>
      </c>
      <c r="E62" s="429">
        <f>'1d'!E62-'17b'!E62-'17c'!E62</f>
        <v>2045601</v>
      </c>
      <c r="F62" s="429">
        <f>'1d'!F62-'17b'!F62-'17c'!F62</f>
        <v>5050544</v>
      </c>
      <c r="G62" s="429">
        <f>'1d'!G62-'17b'!G62-'17c'!G62</f>
        <v>1283965</v>
      </c>
      <c r="H62" s="429">
        <f>'1d'!H62-'17b'!H62-'17c'!H62</f>
        <v>11903196</v>
      </c>
    </row>
    <row r="63" spans="1:8" x14ac:dyDescent="0.2">
      <c r="A63" s="427">
        <v>58</v>
      </c>
      <c r="B63" s="428" t="s">
        <v>260</v>
      </c>
      <c r="C63" s="429">
        <f>'1d'!C63-'17b'!C63-'17c'!C63</f>
        <v>0</v>
      </c>
      <c r="D63" s="429">
        <f>'1d'!D63-'17b'!D63-'17c'!D63</f>
        <v>0</v>
      </c>
      <c r="E63" s="429">
        <f>'1d'!E63-'17b'!E63-'17c'!E63</f>
        <v>0</v>
      </c>
      <c r="F63" s="429">
        <f>'1d'!F63-'17b'!F63-'17c'!F63</f>
        <v>0</v>
      </c>
      <c r="G63" s="429">
        <f>'1d'!G63-'17b'!G63-'17c'!G63</f>
        <v>0</v>
      </c>
      <c r="H63" s="429">
        <f>'1d'!H63-'17b'!H63-'17c'!H63</f>
        <v>0</v>
      </c>
    </row>
    <row r="64" spans="1:8" x14ac:dyDescent="0.2">
      <c r="A64" s="427">
        <v>59</v>
      </c>
      <c r="B64" s="428" t="s">
        <v>261</v>
      </c>
      <c r="C64" s="429">
        <f>'1d'!C64-'17b'!C64-'17c'!C64</f>
        <v>18400</v>
      </c>
      <c r="D64" s="429">
        <f>'1d'!D64-'17b'!D64-'17c'!D64</f>
        <v>0</v>
      </c>
      <c r="E64" s="429">
        <f>'1d'!E64-'17b'!E64-'17c'!E64</f>
        <v>0</v>
      </c>
      <c r="F64" s="429">
        <f>'1d'!F64-'17b'!F64-'17c'!F64</f>
        <v>18400</v>
      </c>
      <c r="G64" s="429">
        <f>'1d'!G64-'17b'!G64-'17c'!G64</f>
        <v>0</v>
      </c>
      <c r="H64" s="429">
        <f>'1d'!H64-'17b'!H64-'17c'!H64</f>
        <v>0</v>
      </c>
    </row>
    <row r="65" spans="1:8" x14ac:dyDescent="0.2">
      <c r="A65" s="427">
        <v>60</v>
      </c>
      <c r="B65" s="434" t="s">
        <v>66</v>
      </c>
      <c r="C65" s="429">
        <f>'1d'!C65-'17b'!C65-'17c'!C65</f>
        <v>18400</v>
      </c>
      <c r="D65" s="429">
        <f>'1d'!D65-'17b'!D65-'17c'!D65</f>
        <v>0</v>
      </c>
      <c r="E65" s="429">
        <f>'1d'!E65-'17b'!E65-'17c'!E65</f>
        <v>0</v>
      </c>
      <c r="F65" s="429">
        <f>'1d'!F65-'17b'!F65-'17c'!F65</f>
        <v>18400</v>
      </c>
      <c r="G65" s="429">
        <f>'1d'!G65-'17b'!G65-'17c'!G65</f>
        <v>0</v>
      </c>
      <c r="H65" s="429">
        <f>'1d'!H65-'17b'!H65-'17c'!H65</f>
        <v>0</v>
      </c>
    </row>
    <row r="66" spans="1:8" x14ac:dyDescent="0.2">
      <c r="A66" s="427">
        <v>61</v>
      </c>
      <c r="B66" s="464" t="s">
        <v>262</v>
      </c>
      <c r="C66" s="429">
        <f>'1d'!C66-'17b'!C66-'17c'!C66</f>
        <v>0</v>
      </c>
      <c r="D66" s="429">
        <f>'1d'!D66-'17b'!D66-'17c'!D66</f>
        <v>0</v>
      </c>
      <c r="E66" s="429">
        <f>'1d'!E66-'17b'!E66-'17c'!E66</f>
        <v>0</v>
      </c>
      <c r="F66" s="429">
        <f>'1d'!F66-'17b'!F66-'17c'!F66</f>
        <v>0</v>
      </c>
      <c r="G66" s="429">
        <f>'1d'!G66-'17b'!G66-'17c'!G66</f>
        <v>0</v>
      </c>
      <c r="H66" s="429">
        <f>'1d'!H66-'17b'!H66-'17c'!H66</f>
        <v>0</v>
      </c>
    </row>
    <row r="67" spans="1:8" x14ac:dyDescent="0.2">
      <c r="A67" s="427">
        <v>62</v>
      </c>
      <c r="B67" s="465" t="s">
        <v>263</v>
      </c>
      <c r="C67" s="429">
        <f>'1d'!C67-'17b'!C67-'17c'!C67</f>
        <v>0</v>
      </c>
      <c r="D67" s="429">
        <f>'1d'!D67-'17b'!D67-'17c'!D67</f>
        <v>0</v>
      </c>
      <c r="E67" s="429">
        <f>'1d'!E67-'17b'!E67-'17c'!E67</f>
        <v>0</v>
      </c>
      <c r="F67" s="429">
        <f>'1d'!F67-'17b'!F67-'17c'!F67</f>
        <v>0</v>
      </c>
      <c r="G67" s="429">
        <f>'1d'!G67-'17b'!G67-'17c'!G67</f>
        <v>0</v>
      </c>
      <c r="H67" s="429">
        <f>'1d'!H67-'17b'!H67-'17c'!H67</f>
        <v>0</v>
      </c>
    </row>
    <row r="68" spans="1:8" ht="25.5" x14ac:dyDescent="0.2">
      <c r="A68" s="427">
        <v>63</v>
      </c>
      <c r="B68" s="428" t="s">
        <v>67</v>
      </c>
      <c r="C68" s="429">
        <f>'1d'!C68-'17b'!C68-'17c'!C68</f>
        <v>114559</v>
      </c>
      <c r="D68" s="429">
        <f>'1d'!D68-'17b'!D68-'17c'!D68</f>
        <v>114559</v>
      </c>
      <c r="E68" s="429">
        <f>'1d'!E68-'17b'!E68-'17c'!E68</f>
        <v>0</v>
      </c>
      <c r="F68" s="429">
        <f>'1d'!F68-'17b'!F68-'17c'!F68</f>
        <v>0</v>
      </c>
      <c r="G68" s="429">
        <f>'1d'!G68-'17b'!G68-'17c'!G68</f>
        <v>0</v>
      </c>
      <c r="H68" s="429">
        <f>'1d'!H68-'17b'!H68-'17c'!H68</f>
        <v>0</v>
      </c>
    </row>
    <row r="69" spans="1:8" x14ac:dyDescent="0.2">
      <c r="A69" s="427">
        <v>64</v>
      </c>
      <c r="B69" s="428" t="s">
        <v>68</v>
      </c>
      <c r="C69" s="429">
        <f>'1d'!C69-'17b'!C69-'17c'!C69</f>
        <v>0</v>
      </c>
      <c r="D69" s="429">
        <f>'1d'!D69-'17b'!D69-'17c'!D69</f>
        <v>0</v>
      </c>
      <c r="E69" s="429">
        <f>'1d'!E69-'17b'!E69-'17c'!E69</f>
        <v>0</v>
      </c>
      <c r="F69" s="429">
        <f>'1d'!F69-'17b'!F69-'17c'!F69</f>
        <v>0</v>
      </c>
      <c r="G69" s="429">
        <f>'1d'!G69-'17b'!G69-'17c'!G69</f>
        <v>0</v>
      </c>
      <c r="H69" s="429">
        <f>'1d'!H69-'17b'!H69-'17c'!H69</f>
        <v>0</v>
      </c>
    </row>
    <row r="70" spans="1:8" x14ac:dyDescent="0.2">
      <c r="A70" s="427">
        <v>65</v>
      </c>
      <c r="B70" s="428" t="s">
        <v>69</v>
      </c>
      <c r="C70" s="429">
        <f>'1d'!C70-'17b'!C70-'17c'!C70</f>
        <v>0</v>
      </c>
      <c r="D70" s="429">
        <f>'1d'!D70-'17b'!D70-'17c'!D70</f>
        <v>0</v>
      </c>
      <c r="E70" s="429">
        <f>'1d'!E70-'17b'!E70-'17c'!E70</f>
        <v>0</v>
      </c>
      <c r="F70" s="429">
        <f>'1d'!F70-'17b'!F70-'17c'!F70</f>
        <v>0</v>
      </c>
      <c r="G70" s="429">
        <f>'1d'!G70-'17b'!G70-'17c'!G70</f>
        <v>0</v>
      </c>
      <c r="H70" s="429">
        <f>'1d'!H70-'17b'!H70-'17c'!H70</f>
        <v>0</v>
      </c>
    </row>
    <row r="71" spans="1:8" x14ac:dyDescent="0.2">
      <c r="A71" s="427">
        <v>66</v>
      </c>
      <c r="B71" s="434" t="s">
        <v>70</v>
      </c>
      <c r="C71" s="429">
        <f>'1d'!C71-'17b'!C71-'17c'!C71</f>
        <v>114559</v>
      </c>
      <c r="D71" s="429">
        <f>'1d'!D71-'17b'!D71-'17c'!D71</f>
        <v>114559</v>
      </c>
      <c r="E71" s="429">
        <f>'1d'!E71-'17b'!E71-'17c'!E71</f>
        <v>0</v>
      </c>
      <c r="F71" s="429">
        <f>'1d'!F71-'17b'!F71-'17c'!F71</f>
        <v>0</v>
      </c>
      <c r="G71" s="429">
        <f>'1d'!G71-'17b'!G71-'17c'!G71</f>
        <v>0</v>
      </c>
      <c r="H71" s="429">
        <f>'1d'!H71-'17b'!H71-'17c'!H71</f>
        <v>0</v>
      </c>
    </row>
    <row r="72" spans="1:8" x14ac:dyDescent="0.2">
      <c r="A72" s="427">
        <v>67</v>
      </c>
      <c r="B72" s="444" t="s">
        <v>71</v>
      </c>
      <c r="C72" s="429">
        <f>'1d'!C72-'17b'!C72-'17c'!C72</f>
        <v>1550722755</v>
      </c>
      <c r="D72" s="429">
        <f>'1d'!D72-'17b'!D72-'17c'!D72</f>
        <v>1485985477</v>
      </c>
      <c r="E72" s="429">
        <f>'1d'!E72-'17b'!E72-'17c'!E72</f>
        <v>2065601</v>
      </c>
      <c r="F72" s="429">
        <f>'1d'!F72-'17b'!F72-'17c'!F72</f>
        <v>46549171</v>
      </c>
      <c r="G72" s="429">
        <f>'1d'!G72-'17b'!G72-'17c'!G72</f>
        <v>4219310</v>
      </c>
      <c r="H72" s="429">
        <f>'1d'!H72-'17b'!H72-'17c'!H72</f>
        <v>11903196</v>
      </c>
    </row>
    <row r="73" spans="1:8" ht="25.5" x14ac:dyDescent="0.2">
      <c r="A73" s="427">
        <v>68</v>
      </c>
      <c r="B73" s="432" t="s">
        <v>264</v>
      </c>
      <c r="C73" s="429">
        <f>'1d'!C73-'17b'!C73-'17c'!C73</f>
        <v>0</v>
      </c>
      <c r="D73" s="429">
        <f>'1d'!D73-'17b'!D73-'17c'!D73</f>
        <v>0</v>
      </c>
      <c r="E73" s="429">
        <f>'1d'!E73-'17b'!E73-'17c'!E73</f>
        <v>0</v>
      </c>
      <c r="F73" s="429">
        <f>'1d'!F73-'17b'!F73-'17c'!F73</f>
        <v>0</v>
      </c>
      <c r="G73" s="429">
        <f>'1d'!G73-'17b'!G73-'17c'!G73</f>
        <v>0</v>
      </c>
      <c r="H73" s="429">
        <f>'1d'!H73-'17b'!H73-'17c'!H73</f>
        <v>0</v>
      </c>
    </row>
    <row r="74" spans="1:8" ht="25.5" x14ac:dyDescent="0.2">
      <c r="A74" s="427">
        <v>69</v>
      </c>
      <c r="B74" s="428" t="s">
        <v>265</v>
      </c>
      <c r="C74" s="429">
        <f>'1d'!C74-'17b'!C74-'17c'!C74</f>
        <v>793186941</v>
      </c>
      <c r="D74" s="429">
        <f>'1d'!D74-'17b'!D74-'17c'!D74</f>
        <v>737734993</v>
      </c>
      <c r="E74" s="429">
        <f>'1d'!E74-'17b'!E74-'17c'!E74</f>
        <v>12487679</v>
      </c>
      <c r="F74" s="429">
        <f>'1d'!F74-'17b'!F74-'17c'!F74</f>
        <v>24884734</v>
      </c>
      <c r="G74" s="429">
        <f>'1d'!G74-'17b'!G74-'17c'!G74</f>
        <v>9785755</v>
      </c>
      <c r="H74" s="429">
        <f>'1d'!H74-'17b'!H74-'17c'!H74</f>
        <v>8293780</v>
      </c>
    </row>
    <row r="75" spans="1:8" x14ac:dyDescent="0.2">
      <c r="A75" s="427">
        <v>70</v>
      </c>
      <c r="B75" s="428" t="s">
        <v>72</v>
      </c>
      <c r="C75" s="429">
        <f>'1d'!C75-'17b'!C75-'17c'!C75</f>
        <v>30790389</v>
      </c>
      <c r="D75" s="429">
        <f>'1d'!D75-'17b'!D75-'17c'!D75</f>
        <v>30790389</v>
      </c>
      <c r="E75" s="429">
        <f>'1d'!E75-'17b'!E75-'17c'!E75</f>
        <v>0</v>
      </c>
      <c r="F75" s="429">
        <f>'1d'!F75-'17b'!F75-'17c'!F75</f>
        <v>0</v>
      </c>
      <c r="G75" s="429">
        <f>'1d'!G75-'17b'!G75-'17c'!G75</f>
        <v>0</v>
      </c>
      <c r="H75" s="429">
        <f>'1d'!H75-'17b'!H75-'17c'!H75</f>
        <v>0</v>
      </c>
    </row>
    <row r="76" spans="1:8" x14ac:dyDescent="0.2">
      <c r="A76" s="427">
        <v>71</v>
      </c>
      <c r="B76" s="428" t="s">
        <v>266</v>
      </c>
      <c r="C76" s="429">
        <f>'1d'!C76-'17b'!C76-'17c'!C76</f>
        <v>514830926</v>
      </c>
      <c r="D76" s="429">
        <f>'1d'!D76-'17b'!D76-'17c'!D76</f>
        <v>0</v>
      </c>
      <c r="E76" s="429">
        <f>'1d'!E76-'17b'!E76-'17c'!E76</f>
        <v>212243781</v>
      </c>
      <c r="F76" s="429">
        <f>'1d'!F76-'17b'!F76-'17c'!F76</f>
        <v>121974241</v>
      </c>
      <c r="G76" s="429">
        <f>'1d'!G76-'17b'!G76-'17c'!G76</f>
        <v>52520612</v>
      </c>
      <c r="H76" s="429">
        <f>'1d'!H76-'17b'!H76-'17c'!H76</f>
        <v>128092292</v>
      </c>
    </row>
    <row r="77" spans="1:8" x14ac:dyDescent="0.2">
      <c r="A77" s="427">
        <v>72</v>
      </c>
      <c r="B77" s="428" t="s">
        <v>73</v>
      </c>
      <c r="C77" s="429">
        <f>'1d'!C77-'17b'!C77-'17c'!C77</f>
        <v>1338808256</v>
      </c>
      <c r="D77" s="429">
        <f>'1d'!D77-'17b'!D77-'17c'!D77</f>
        <v>768525382</v>
      </c>
      <c r="E77" s="429">
        <f>'1d'!E77-'17b'!E77-'17c'!E77</f>
        <v>224731460</v>
      </c>
      <c r="F77" s="429">
        <f>'1d'!F77-'17b'!F77-'17c'!F77</f>
        <v>146858975</v>
      </c>
      <c r="G77" s="429">
        <f>'1d'!G77-'17b'!G77-'17c'!G77</f>
        <v>62306367</v>
      </c>
      <c r="H77" s="429">
        <f>'1d'!H77-'17b'!H77-'17c'!H77</f>
        <v>136386072</v>
      </c>
    </row>
    <row r="78" spans="1:8" ht="13.5" thickBot="1" x14ac:dyDescent="0.25">
      <c r="A78" s="427">
        <v>73</v>
      </c>
      <c r="B78" s="362" t="s">
        <v>74</v>
      </c>
      <c r="C78" s="429">
        <f>'1d'!C78-'17b'!C78-'17c'!C78</f>
        <v>1338808256</v>
      </c>
      <c r="D78" s="429">
        <f>'1d'!D78-'17b'!D78-'17c'!D78</f>
        <v>768525382</v>
      </c>
      <c r="E78" s="429">
        <f>'1d'!E78-'17b'!E78-'17c'!E78</f>
        <v>224731460</v>
      </c>
      <c r="F78" s="429">
        <f>'1d'!F78-'17b'!F78-'17c'!F78</f>
        <v>146858975</v>
      </c>
      <c r="G78" s="429">
        <f>'1d'!G78-'17b'!G78-'17c'!G78</f>
        <v>62306367</v>
      </c>
      <c r="H78" s="429">
        <f>'1d'!H78-'17b'!H78-'17c'!H78</f>
        <v>136386072</v>
      </c>
    </row>
    <row r="79" spans="1:8" ht="13.5" thickBot="1" x14ac:dyDescent="0.25">
      <c r="A79" s="427">
        <v>74</v>
      </c>
      <c r="B79" s="104" t="s">
        <v>37</v>
      </c>
      <c r="C79" s="108">
        <f>'1d'!C79-'17b'!C79-'17c'!C79</f>
        <v>2889531011</v>
      </c>
      <c r="D79" s="108">
        <f>'1d'!D79-'17b'!D79-'17c'!D79</f>
        <v>2254510859</v>
      </c>
      <c r="E79" s="108">
        <f>'1d'!E79-'17b'!E79-'17c'!E79</f>
        <v>226797061</v>
      </c>
      <c r="F79" s="108">
        <f>'1d'!F79-'17b'!F79-'17c'!F79</f>
        <v>193408146</v>
      </c>
      <c r="G79" s="108">
        <f>'1d'!G79-'17b'!G79-'17c'!G79</f>
        <v>66525677</v>
      </c>
      <c r="H79" s="108">
        <f>'1d'!H79-'17b'!H79-'17c'!H79</f>
        <v>148289268</v>
      </c>
    </row>
    <row r="80" spans="1:8" ht="13.5" thickTop="1" x14ac:dyDescent="0.2">
      <c r="A80" s="427">
        <v>75</v>
      </c>
      <c r="B80" s="459" t="s">
        <v>3</v>
      </c>
      <c r="C80" s="460">
        <f>'2e'!C6-'17b'!C80-'17c'!C80</f>
        <v>393887900</v>
      </c>
      <c r="D80" s="460">
        <f>'2e'!D6-'17b'!D80-'17c'!D80</f>
        <v>45423129</v>
      </c>
      <c r="E80" s="460">
        <f>'2e'!E6-'17b'!E80-'17c'!E80</f>
        <v>152133965</v>
      </c>
      <c r="F80" s="460">
        <f>'2e'!F6-'17b'!F80-'17c'!F80</f>
        <v>89626533</v>
      </c>
      <c r="G80" s="460">
        <f>'2e'!G6-'17b'!G80-'17c'!G80</f>
        <v>26210877</v>
      </c>
      <c r="H80" s="460">
        <f>'2e'!H6-'17b'!H80-'17c'!H80</f>
        <v>80493396</v>
      </c>
    </row>
    <row r="81" spans="1:8" ht="25.5" x14ac:dyDescent="0.2">
      <c r="A81" s="427">
        <v>76</v>
      </c>
      <c r="B81" s="446" t="s">
        <v>4</v>
      </c>
      <c r="C81" s="460">
        <f>'2e'!C7-'17b'!C81-'17c'!C81</f>
        <v>58258043</v>
      </c>
      <c r="D81" s="460">
        <f>'2e'!D7-'17b'!D81-'17c'!D81</f>
        <v>4733329</v>
      </c>
      <c r="E81" s="460">
        <f>'2e'!E7-'17b'!E81-'17c'!E81</f>
        <v>25484590</v>
      </c>
      <c r="F81" s="460">
        <f>'2e'!F7-'17b'!F81-'17c'!F81</f>
        <v>11519975</v>
      </c>
      <c r="G81" s="460">
        <f>'2e'!G7-'17b'!G81-'17c'!G81</f>
        <v>4170833</v>
      </c>
      <c r="H81" s="460">
        <f>'2e'!H7-'17b'!H81-'17c'!H81</f>
        <v>12349316</v>
      </c>
    </row>
    <row r="82" spans="1:8" x14ac:dyDescent="0.2">
      <c r="A82" s="427">
        <v>77</v>
      </c>
      <c r="B82" s="446" t="s">
        <v>5</v>
      </c>
      <c r="C82" s="460">
        <f>'2e'!C8-'17b'!C82-'17c'!C82</f>
        <v>201942158</v>
      </c>
      <c r="D82" s="460">
        <f>'2e'!D8-'17b'!D82-'17c'!D82</f>
        <v>48635941</v>
      </c>
      <c r="E82" s="460">
        <f>'2e'!E8-'17b'!E82-'17c'!E82</f>
        <v>30980435</v>
      </c>
      <c r="F82" s="460">
        <f>'2e'!F8-'17b'!F82-'17c'!F82</f>
        <v>62690921</v>
      </c>
      <c r="G82" s="460">
        <f>'2e'!G8-'17b'!G82-'17c'!G82</f>
        <v>20108268</v>
      </c>
      <c r="H82" s="460">
        <f>'2e'!H8-'17b'!H82-'17c'!H82</f>
        <v>39526593</v>
      </c>
    </row>
    <row r="83" spans="1:8" x14ac:dyDescent="0.2">
      <c r="A83" s="427">
        <v>78</v>
      </c>
      <c r="B83" s="448" t="s">
        <v>6</v>
      </c>
      <c r="C83" s="460">
        <f>'2e'!C9-'17b'!C83-'17c'!C83</f>
        <v>0</v>
      </c>
      <c r="D83" s="460">
        <f>'2e'!D9-'17b'!D83-'17c'!D83</f>
        <v>0</v>
      </c>
      <c r="E83" s="460">
        <f>'2e'!E9-'17b'!E83-'17c'!E83</f>
        <v>0</v>
      </c>
      <c r="F83" s="460">
        <f>'2e'!F9-'17b'!F83-'17c'!F83</f>
        <v>0</v>
      </c>
      <c r="G83" s="460">
        <f>'2e'!G9-'17b'!G83-'17c'!G83</f>
        <v>0</v>
      </c>
      <c r="H83" s="460">
        <f>'2e'!H9-'17b'!H83-'17c'!H83</f>
        <v>0</v>
      </c>
    </row>
    <row r="84" spans="1:8" ht="25.5" x14ac:dyDescent="0.2">
      <c r="A84" s="427">
        <v>79</v>
      </c>
      <c r="B84" s="448" t="s">
        <v>7</v>
      </c>
      <c r="C84" s="460">
        <f>'2e'!C10-'17b'!C84-'17c'!C84</f>
        <v>0</v>
      </c>
      <c r="D84" s="460">
        <f>'2e'!D10-'17b'!D84-'17c'!D84</f>
        <v>0</v>
      </c>
      <c r="E84" s="460">
        <f>'2e'!E10-'17b'!E84-'17c'!E84</f>
        <v>0</v>
      </c>
      <c r="F84" s="460">
        <f>'2e'!F10-'17b'!F84-'17c'!F84</f>
        <v>0</v>
      </c>
      <c r="G84" s="460">
        <f>'2e'!G10-'17b'!G84-'17c'!G84</f>
        <v>0</v>
      </c>
      <c r="H84" s="460">
        <f>'2e'!H10-'17b'!H84-'17c'!H84</f>
        <v>0</v>
      </c>
    </row>
    <row r="85" spans="1:8" x14ac:dyDescent="0.2">
      <c r="A85" s="427">
        <v>80</v>
      </c>
      <c r="B85" s="448" t="s">
        <v>8</v>
      </c>
      <c r="C85" s="460">
        <f>'2e'!C11-'17b'!C85-'17c'!C85</f>
        <v>200000</v>
      </c>
      <c r="D85" s="460">
        <f>'2e'!D11-'17b'!D85-'17c'!D85</f>
        <v>200000</v>
      </c>
      <c r="E85" s="460">
        <f>'2e'!E11-'17b'!E85-'17c'!E85</f>
        <v>0</v>
      </c>
      <c r="F85" s="460">
        <f>'2e'!F11-'17b'!F85-'17c'!F85</f>
        <v>0</v>
      </c>
      <c r="G85" s="460">
        <f>'2e'!G11-'17b'!G85-'17c'!G85</f>
        <v>0</v>
      </c>
      <c r="H85" s="460">
        <f>'2e'!H11-'17b'!H85-'17c'!H85</f>
        <v>0</v>
      </c>
    </row>
    <row r="86" spans="1:8" x14ac:dyDescent="0.2">
      <c r="A86" s="427">
        <v>81</v>
      </c>
      <c r="B86" s="448" t="s">
        <v>9</v>
      </c>
      <c r="C86" s="460">
        <f>'2e'!C12-'17b'!C86-'17c'!C86</f>
        <v>200000</v>
      </c>
      <c r="D86" s="460">
        <f>'2e'!D12-'17b'!D86-'17c'!D86</f>
        <v>200000</v>
      </c>
      <c r="E86" s="460">
        <f>'2e'!E12-'17b'!E86-'17c'!E86</f>
        <v>0</v>
      </c>
      <c r="F86" s="460">
        <f>'2e'!F12-'17b'!F86-'17c'!F86</f>
        <v>0</v>
      </c>
      <c r="G86" s="460">
        <f>'2e'!G12-'17b'!G86-'17c'!G86</f>
        <v>0</v>
      </c>
      <c r="H86" s="460">
        <f>'2e'!H12-'17b'!H86-'17c'!H86</f>
        <v>0</v>
      </c>
    </row>
    <row r="87" spans="1:8" x14ac:dyDescent="0.2">
      <c r="A87" s="427">
        <v>82</v>
      </c>
      <c r="B87" s="448" t="s">
        <v>10</v>
      </c>
      <c r="C87" s="460">
        <f>'2e'!C13-'17b'!C87-'17c'!C87</f>
        <v>2513030</v>
      </c>
      <c r="D87" s="460">
        <f>'2e'!D13-'17b'!D87-'17c'!D87</f>
        <v>2513030</v>
      </c>
      <c r="E87" s="460">
        <f>'2e'!E13-'17b'!E87-'17c'!E87</f>
        <v>0</v>
      </c>
      <c r="F87" s="460">
        <f>'2e'!F13-'17b'!F87-'17c'!F87</f>
        <v>0</v>
      </c>
      <c r="G87" s="460">
        <f>'2e'!G13-'17b'!G87-'17c'!G87</f>
        <v>0</v>
      </c>
      <c r="H87" s="460">
        <f>'2e'!H13-'17b'!H87-'17c'!H87</f>
        <v>0</v>
      </c>
    </row>
    <row r="88" spans="1:8" x14ac:dyDescent="0.2">
      <c r="A88" s="427">
        <v>83</v>
      </c>
      <c r="B88" s="448" t="s">
        <v>11</v>
      </c>
      <c r="C88" s="460">
        <f>'2e'!C14-'17b'!C88-'17c'!C88</f>
        <v>160000</v>
      </c>
      <c r="D88" s="460">
        <f>'2e'!D14-'17b'!D88-'17c'!D88</f>
        <v>160000</v>
      </c>
      <c r="E88" s="460">
        <f>'2e'!E14-'17b'!E88-'17c'!E88</f>
        <v>0</v>
      </c>
      <c r="F88" s="460">
        <f>'2e'!F14-'17b'!F88-'17c'!F88</f>
        <v>0</v>
      </c>
      <c r="G88" s="460">
        <f>'2e'!G14-'17b'!G88-'17c'!G88</f>
        <v>0</v>
      </c>
      <c r="H88" s="460">
        <f>'2e'!H14-'17b'!H88-'17c'!H88</f>
        <v>0</v>
      </c>
    </row>
    <row r="89" spans="1:8" x14ac:dyDescent="0.2">
      <c r="A89" s="427">
        <v>84</v>
      </c>
      <c r="B89" s="448" t="s">
        <v>12</v>
      </c>
      <c r="C89" s="460">
        <f>'2e'!C15-'17b'!C89-'17c'!C89</f>
        <v>2353030</v>
      </c>
      <c r="D89" s="460">
        <f>'2e'!D15-'17b'!D89-'17c'!D89</f>
        <v>2353030</v>
      </c>
      <c r="E89" s="460">
        <f>'2e'!E15-'17b'!E89-'17c'!E89</f>
        <v>0</v>
      </c>
      <c r="F89" s="460">
        <f>'2e'!F15-'17b'!F89-'17c'!F89</f>
        <v>0</v>
      </c>
      <c r="G89" s="460">
        <f>'2e'!G15-'17b'!G89-'17c'!G89</f>
        <v>0</v>
      </c>
      <c r="H89" s="460">
        <f>'2e'!H15-'17b'!H89-'17c'!H89</f>
        <v>0</v>
      </c>
    </row>
    <row r="90" spans="1:8" x14ac:dyDescent="0.2">
      <c r="A90" s="427">
        <v>85</v>
      </c>
      <c r="B90" s="451" t="s">
        <v>13</v>
      </c>
      <c r="C90" s="460">
        <f>'2e'!C16-'17b'!C90-'17c'!C90</f>
        <v>2713030</v>
      </c>
      <c r="D90" s="460">
        <f>'2e'!D16-'17b'!D90-'17c'!D90</f>
        <v>2713030</v>
      </c>
      <c r="E90" s="460">
        <f>'2e'!E16-'17b'!E90-'17c'!E90</f>
        <v>0</v>
      </c>
      <c r="F90" s="460">
        <f>'2e'!F16-'17b'!F90-'17c'!F90</f>
        <v>0</v>
      </c>
      <c r="G90" s="460">
        <f>'2e'!G16-'17b'!G90-'17c'!G90</f>
        <v>0</v>
      </c>
      <c r="H90" s="460">
        <f>'2e'!H16-'17b'!H90-'17c'!H90</f>
        <v>0</v>
      </c>
    </row>
    <row r="91" spans="1:8" x14ac:dyDescent="0.2">
      <c r="A91" s="427">
        <v>86</v>
      </c>
      <c r="B91" s="448" t="s">
        <v>14</v>
      </c>
      <c r="C91" s="460">
        <f>'2e'!C17-'17b'!C91-'17c'!C91</f>
        <v>46333688</v>
      </c>
      <c r="D91" s="460">
        <f>'2e'!D17-'17b'!D91-'17c'!D91</f>
        <v>46333688</v>
      </c>
      <c r="E91" s="460">
        <f>'2e'!E17-'17b'!E91-'17c'!E91</f>
        <v>0</v>
      </c>
      <c r="F91" s="460">
        <f>'2e'!F17-'17b'!F91-'17c'!F91</f>
        <v>0</v>
      </c>
      <c r="G91" s="460">
        <f>'2e'!G17-'17b'!G91-'17c'!G91</f>
        <v>0</v>
      </c>
      <c r="H91" s="460">
        <f>'2e'!H17-'17b'!H91-'17c'!H91</f>
        <v>0</v>
      </c>
    </row>
    <row r="92" spans="1:8" ht="25.5" x14ac:dyDescent="0.2">
      <c r="A92" s="427">
        <v>87</v>
      </c>
      <c r="B92" s="448" t="s">
        <v>15</v>
      </c>
      <c r="C92" s="460">
        <f>'2e'!C18-'17b'!C92-'17c'!C92</f>
        <v>189791188</v>
      </c>
      <c r="D92" s="460">
        <f>'2e'!D18-'17b'!D92-'17c'!D92</f>
        <v>189791188</v>
      </c>
      <c r="E92" s="460">
        <f>'2e'!E18-'17b'!E92-'17c'!E92</f>
        <v>0</v>
      </c>
      <c r="F92" s="460">
        <f>'2e'!F18-'17b'!F92-'17c'!F92</f>
        <v>0</v>
      </c>
      <c r="G92" s="460">
        <f>'2e'!G18-'17b'!G92-'17c'!G92</f>
        <v>0</v>
      </c>
      <c r="H92" s="460">
        <f>'2e'!H18-'17b'!H92-'17c'!H92</f>
        <v>0</v>
      </c>
    </row>
    <row r="93" spans="1:8" x14ac:dyDescent="0.2">
      <c r="A93" s="427">
        <v>88</v>
      </c>
      <c r="B93" s="448" t="s">
        <v>279</v>
      </c>
      <c r="C93" s="460">
        <f>'2e'!C19-'17b'!C93-'17c'!C93</f>
        <v>1900000</v>
      </c>
      <c r="D93" s="460">
        <f>'2e'!D19-'17b'!D93-'17c'!D93</f>
        <v>1900000</v>
      </c>
      <c r="E93" s="460">
        <f>'2e'!E19-'17b'!E93-'17c'!E93</f>
        <v>0</v>
      </c>
      <c r="F93" s="460">
        <f>'2e'!F19-'17b'!F93-'17c'!F93</f>
        <v>0</v>
      </c>
      <c r="G93" s="460">
        <f>'2e'!G19-'17b'!G93-'17c'!G93</f>
        <v>0</v>
      </c>
      <c r="H93" s="460">
        <f>'2e'!H19-'17b'!H93-'17c'!H93</f>
        <v>0</v>
      </c>
    </row>
    <row r="94" spans="1:8" x14ac:dyDescent="0.2">
      <c r="A94" s="427">
        <v>89</v>
      </c>
      <c r="B94" s="448" t="s">
        <v>16</v>
      </c>
      <c r="C94" s="460">
        <f>'2e'!C20-'17b'!C94-'17c'!C94</f>
        <v>0</v>
      </c>
      <c r="D94" s="460">
        <f>'2e'!D20-'17b'!D94-'17c'!D94</f>
        <v>0</v>
      </c>
      <c r="E94" s="460">
        <f>'2e'!E20-'17b'!E94-'17c'!E94</f>
        <v>0</v>
      </c>
      <c r="F94" s="460">
        <f>'2e'!F20-'17b'!F94-'17c'!F94</f>
        <v>0</v>
      </c>
      <c r="G94" s="460">
        <f>'2e'!G20-'17b'!G94-'17c'!G94</f>
        <v>0</v>
      </c>
      <c r="H94" s="460">
        <f>'2e'!H20-'17b'!H94-'17c'!H94</f>
        <v>0</v>
      </c>
    </row>
    <row r="95" spans="1:8" x14ac:dyDescent="0.2">
      <c r="A95" s="427">
        <v>90</v>
      </c>
      <c r="B95" s="448" t="s">
        <v>17</v>
      </c>
      <c r="C95" s="460">
        <f>'2e'!C21-'17b'!C95-'17c'!C95</f>
        <v>100965</v>
      </c>
      <c r="D95" s="460">
        <f>'2e'!D21-'17b'!D95-'17c'!D95</f>
        <v>100965</v>
      </c>
      <c r="E95" s="460">
        <f>'2e'!E21-'17b'!E95-'17c'!E95</f>
        <v>0</v>
      </c>
      <c r="F95" s="460">
        <f>'2e'!F21-'17b'!F95-'17c'!F95</f>
        <v>0</v>
      </c>
      <c r="G95" s="460">
        <f>'2e'!G21-'17b'!G95-'17c'!G95</f>
        <v>0</v>
      </c>
      <c r="H95" s="460">
        <f>'2e'!H21-'17b'!H95-'17c'!H95</f>
        <v>0</v>
      </c>
    </row>
    <row r="96" spans="1:8" x14ac:dyDescent="0.2">
      <c r="A96" s="427">
        <v>91</v>
      </c>
      <c r="B96" s="448" t="s">
        <v>18</v>
      </c>
      <c r="C96" s="460">
        <f>'2e'!C22-'17b'!C96-'17c'!C96</f>
        <v>187790223</v>
      </c>
      <c r="D96" s="460">
        <f>'2e'!D22-'17b'!D96-'17c'!D96</f>
        <v>187790223</v>
      </c>
      <c r="E96" s="460">
        <f>'2e'!E22-'17b'!E96-'17c'!E96</f>
        <v>0</v>
      </c>
      <c r="F96" s="460">
        <f>'2e'!F22-'17b'!F96-'17c'!F96</f>
        <v>0</v>
      </c>
      <c r="G96" s="460">
        <f>'2e'!G22-'17b'!G96-'17c'!G96</f>
        <v>0</v>
      </c>
      <c r="H96" s="460">
        <f>'2e'!H22-'17b'!H96-'17c'!H96</f>
        <v>0</v>
      </c>
    </row>
    <row r="97" spans="1:8" ht="25.5" x14ac:dyDescent="0.2">
      <c r="A97" s="427">
        <v>92</v>
      </c>
      <c r="B97" s="448" t="s">
        <v>280</v>
      </c>
      <c r="C97" s="460">
        <f>'2e'!C23-'17b'!C97-'17c'!C97</f>
        <v>33865905</v>
      </c>
      <c r="D97" s="460">
        <f>'2e'!D23-'17b'!D97-'17c'!D97</f>
        <v>33865905</v>
      </c>
      <c r="E97" s="460">
        <f>'2e'!E23-'17b'!E97-'17c'!E97</f>
        <v>0</v>
      </c>
      <c r="F97" s="460">
        <f>'2e'!F23-'17b'!F97-'17c'!F97</f>
        <v>0</v>
      </c>
      <c r="G97" s="460">
        <f>'2e'!G23-'17b'!G97-'17c'!G97</f>
        <v>0</v>
      </c>
      <c r="H97" s="460">
        <f>'2e'!H23-'17b'!H97-'17c'!H97</f>
        <v>0</v>
      </c>
    </row>
    <row r="98" spans="1:8" x14ac:dyDescent="0.2">
      <c r="A98" s="427">
        <v>93</v>
      </c>
      <c r="B98" s="448" t="s">
        <v>281</v>
      </c>
      <c r="C98" s="460">
        <f>'2e'!C24-'17b'!C98-'17c'!C98</f>
        <v>0</v>
      </c>
      <c r="D98" s="460">
        <f>'2e'!D24-'17b'!D98-'17c'!D98</f>
        <v>0</v>
      </c>
      <c r="E98" s="460">
        <f>'2e'!E24-'17b'!E98-'17c'!E98</f>
        <v>0</v>
      </c>
      <c r="F98" s="460">
        <f>'2e'!F24-'17b'!F98-'17c'!F98</f>
        <v>0</v>
      </c>
      <c r="G98" s="460">
        <f>'2e'!G24-'17b'!G98-'17c'!G98</f>
        <v>0</v>
      </c>
      <c r="H98" s="460">
        <f>'2e'!H24-'17b'!H98-'17c'!H98</f>
        <v>0</v>
      </c>
    </row>
    <row r="99" spans="1:8" x14ac:dyDescent="0.2">
      <c r="A99" s="427">
        <v>94</v>
      </c>
      <c r="B99" s="448" t="s">
        <v>19</v>
      </c>
      <c r="C99" s="460">
        <f>'2e'!C25-'17b'!C99-'17c'!C99</f>
        <v>0</v>
      </c>
      <c r="D99" s="460">
        <f>'2e'!D25-'17b'!D99-'17c'!D99</f>
        <v>0</v>
      </c>
      <c r="E99" s="460">
        <f>'2e'!E25-'17b'!E99-'17c'!E99</f>
        <v>0</v>
      </c>
      <c r="F99" s="460">
        <f>'2e'!F25-'17b'!F99-'17c'!F99</f>
        <v>0</v>
      </c>
      <c r="G99" s="460">
        <f>'2e'!G25-'17b'!G99-'17c'!G99</f>
        <v>0</v>
      </c>
      <c r="H99" s="460">
        <f>'2e'!H25-'17b'!H99-'17c'!H99</f>
        <v>0</v>
      </c>
    </row>
    <row r="100" spans="1:8" x14ac:dyDescent="0.2">
      <c r="A100" s="427">
        <v>95</v>
      </c>
      <c r="B100" s="451" t="s">
        <v>20</v>
      </c>
      <c r="C100" s="460">
        <f>'2e'!C26-'17b'!C100-'17c'!C100</f>
        <v>269990781</v>
      </c>
      <c r="D100" s="460">
        <f>'2e'!D26-'17b'!D100-'17c'!D100</f>
        <v>269990781</v>
      </c>
      <c r="E100" s="460">
        <f>'2e'!E26-'17b'!E100-'17c'!E100</f>
        <v>0</v>
      </c>
      <c r="F100" s="460">
        <f>'2e'!F26-'17b'!F100-'17c'!F100</f>
        <v>0</v>
      </c>
      <c r="G100" s="460">
        <f>'2e'!G26-'17b'!G100-'17c'!G100</f>
        <v>0</v>
      </c>
      <c r="H100" s="460">
        <f>'2e'!H26-'17b'!H100-'17c'!H100</f>
        <v>0</v>
      </c>
    </row>
    <row r="101" spans="1:8" x14ac:dyDescent="0.2">
      <c r="A101" s="427">
        <v>96</v>
      </c>
      <c r="B101" s="448" t="s">
        <v>21</v>
      </c>
      <c r="C101" s="460">
        <f>'2e'!C27-'17b'!C101-'17c'!C101</f>
        <v>37850</v>
      </c>
      <c r="D101" s="460">
        <f>'2e'!D27-'17b'!D101-'17c'!D101</f>
        <v>0</v>
      </c>
      <c r="E101" s="460">
        <f>'2e'!E27-'17b'!E101-'17c'!E101</f>
        <v>0</v>
      </c>
      <c r="F101" s="460">
        <f>'2e'!F27-'17b'!F101-'17c'!F101</f>
        <v>0</v>
      </c>
      <c r="G101" s="460">
        <f>'2e'!G27-'17b'!G101-'17c'!G101</f>
        <v>37850</v>
      </c>
      <c r="H101" s="460">
        <f>'2e'!H27-'17b'!H101-'17c'!H101</f>
        <v>0</v>
      </c>
    </row>
    <row r="102" spans="1:8" x14ac:dyDescent="0.2">
      <c r="A102" s="427">
        <v>97</v>
      </c>
      <c r="B102" s="448" t="s">
        <v>22</v>
      </c>
      <c r="C102" s="460">
        <f>'2e'!C28-'17b'!C102-'17c'!C102</f>
        <v>103058385</v>
      </c>
      <c r="D102" s="460">
        <f>'2e'!D28-'17b'!D102-'17c'!D102</f>
        <v>103058385</v>
      </c>
      <c r="E102" s="460">
        <f>'2e'!E28-'17b'!E102-'17c'!E102</f>
        <v>0</v>
      </c>
      <c r="F102" s="460">
        <f>'2e'!F28-'17b'!F102-'17c'!F102</f>
        <v>0</v>
      </c>
      <c r="G102" s="460">
        <f>'2e'!G28-'17b'!G102-'17c'!G102</f>
        <v>0</v>
      </c>
      <c r="H102" s="460">
        <f>'2e'!H28-'17b'!H102-'17c'!H102</f>
        <v>0</v>
      </c>
    </row>
    <row r="103" spans="1:8" x14ac:dyDescent="0.2">
      <c r="A103" s="427">
        <v>98</v>
      </c>
      <c r="B103" s="448" t="s">
        <v>23</v>
      </c>
      <c r="C103" s="460">
        <f>'2e'!C29-'17b'!C103-'17c'!C103</f>
        <v>2319978</v>
      </c>
      <c r="D103" s="460">
        <f>'2e'!D29-'17b'!D103-'17c'!D103</f>
        <v>499110</v>
      </c>
      <c r="E103" s="460">
        <f>'2e'!E29-'17b'!E103-'17c'!E103</f>
        <v>1287896</v>
      </c>
      <c r="F103" s="460">
        <f>'2e'!F29-'17b'!F103-'17c'!F103</f>
        <v>175175</v>
      </c>
      <c r="G103" s="460">
        <f>'2e'!G29-'17b'!G103-'17c'!G103</f>
        <v>164135</v>
      </c>
      <c r="H103" s="460">
        <f>'2e'!H29-'17b'!H103-'17c'!H103</f>
        <v>193662</v>
      </c>
    </row>
    <row r="104" spans="1:8" x14ac:dyDescent="0.2">
      <c r="A104" s="427">
        <v>99</v>
      </c>
      <c r="B104" s="448" t="s">
        <v>24</v>
      </c>
      <c r="C104" s="460">
        <f>'2e'!C30-'17b'!C104-'17c'!C104</f>
        <v>23400591</v>
      </c>
      <c r="D104" s="460">
        <f>'2e'!D30-'17b'!D104-'17c'!D104</f>
        <v>11421435</v>
      </c>
      <c r="E104" s="460">
        <f>'2e'!E30-'17b'!E104-'17c'!E104</f>
        <v>1348591</v>
      </c>
      <c r="F104" s="460">
        <f>'2e'!F30-'17b'!F104-'17c'!F104</f>
        <v>4376117</v>
      </c>
      <c r="G104" s="460">
        <f>'2e'!G30-'17b'!G104-'17c'!G104</f>
        <v>5369240</v>
      </c>
      <c r="H104" s="460">
        <f>'2e'!H30-'17b'!H104-'17c'!H104</f>
        <v>885208</v>
      </c>
    </row>
    <row r="105" spans="1:8" ht="25.5" x14ac:dyDescent="0.2">
      <c r="A105" s="427">
        <v>100</v>
      </c>
      <c r="B105" s="448" t="s">
        <v>25</v>
      </c>
      <c r="C105" s="460">
        <f>'2e'!C31-'17b'!C105-'17c'!C105</f>
        <v>14099147</v>
      </c>
      <c r="D105" s="460">
        <f>'2e'!D31-'17b'!D105-'17c'!D105</f>
        <v>11034072</v>
      </c>
      <c r="E105" s="460">
        <f>'2e'!E31-'17b'!E105-'17c'!E105</f>
        <v>711855</v>
      </c>
      <c r="F105" s="460">
        <f>'2e'!F31-'17b'!F105-'17c'!F105</f>
        <v>1018404</v>
      </c>
      <c r="G105" s="460">
        <f>'2e'!G31-'17b'!G105-'17c'!G105</f>
        <v>1043522</v>
      </c>
      <c r="H105" s="460">
        <f>'2e'!H31-'17b'!H105-'17c'!H105</f>
        <v>291294</v>
      </c>
    </row>
    <row r="106" spans="1:8" x14ac:dyDescent="0.2">
      <c r="A106" s="427">
        <v>101</v>
      </c>
      <c r="B106" s="451" t="s">
        <v>26</v>
      </c>
      <c r="C106" s="460">
        <f>'2e'!C32-'17b'!C106-'17c'!C106</f>
        <v>142915951</v>
      </c>
      <c r="D106" s="460">
        <f>'2e'!D32-'17b'!D106-'17c'!D106</f>
        <v>126013002</v>
      </c>
      <c r="E106" s="460">
        <f>'2e'!E32-'17b'!E106-'17c'!E106</f>
        <v>3348342</v>
      </c>
      <c r="F106" s="460">
        <f>'2e'!F32-'17b'!F106-'17c'!F106</f>
        <v>5569696</v>
      </c>
      <c r="G106" s="460">
        <f>'2e'!G32-'17b'!G106-'17c'!G106</f>
        <v>6614747</v>
      </c>
      <c r="H106" s="460">
        <f>'2e'!H32-'17b'!H106-'17c'!H106</f>
        <v>1370164</v>
      </c>
    </row>
    <row r="107" spans="1:8" x14ac:dyDescent="0.2">
      <c r="A107" s="427">
        <v>102</v>
      </c>
      <c r="B107" s="448" t="s">
        <v>27</v>
      </c>
      <c r="C107" s="460">
        <f>'2e'!C33-'17b'!C107-'17c'!C107</f>
        <v>40160535</v>
      </c>
      <c r="D107" s="460">
        <f>'2e'!D33-'17b'!D107-'17c'!D107</f>
        <v>40160535</v>
      </c>
      <c r="E107" s="460">
        <f>'2e'!E33-'17b'!E107-'17c'!E107</f>
        <v>0</v>
      </c>
      <c r="F107" s="460">
        <f>'2e'!F33-'17b'!F107-'17c'!F107</f>
        <v>0</v>
      </c>
      <c r="G107" s="460">
        <f>'2e'!G33-'17b'!G107-'17c'!G107</f>
        <v>0</v>
      </c>
      <c r="H107" s="460">
        <f>'2e'!H33-'17b'!H107-'17c'!H107</f>
        <v>0</v>
      </c>
    </row>
    <row r="108" spans="1:8" x14ac:dyDescent="0.2">
      <c r="A108" s="427">
        <v>103</v>
      </c>
      <c r="B108" s="448" t="s">
        <v>282</v>
      </c>
      <c r="C108" s="460">
        <f>'2e'!C34-'17b'!C108-'17c'!C108</f>
        <v>94442</v>
      </c>
      <c r="D108" s="460">
        <f>'2e'!D34-'17b'!D108-'17c'!D108</f>
        <v>0</v>
      </c>
      <c r="E108" s="460">
        <f>'2e'!E34-'17b'!E108-'17c'!E108</f>
        <v>94442</v>
      </c>
      <c r="F108" s="460">
        <f>'2e'!F34-'17b'!F108-'17c'!F108</f>
        <v>0</v>
      </c>
      <c r="G108" s="460">
        <f>'2e'!G34-'17b'!G108-'17c'!G108</f>
        <v>0</v>
      </c>
      <c r="H108" s="460">
        <f>'2e'!H34-'17b'!H108-'17c'!H108</f>
        <v>0</v>
      </c>
    </row>
    <row r="109" spans="1:8" x14ac:dyDescent="0.2">
      <c r="A109" s="427">
        <v>104</v>
      </c>
      <c r="B109" s="448" t="s">
        <v>28</v>
      </c>
      <c r="C109" s="460">
        <f>'2e'!C35-'17b'!C109-'17c'!C109</f>
        <v>0</v>
      </c>
      <c r="D109" s="460">
        <f>'2e'!D35-'17b'!D109-'17c'!D109</f>
        <v>0</v>
      </c>
      <c r="E109" s="460">
        <f>'2e'!E35-'17b'!E109-'17c'!E109</f>
        <v>0</v>
      </c>
      <c r="F109" s="460">
        <f>'2e'!F35-'17b'!F109-'17c'!F109</f>
        <v>0</v>
      </c>
      <c r="G109" s="460">
        <f>'2e'!G35-'17b'!G109-'17c'!G109</f>
        <v>0</v>
      </c>
      <c r="H109" s="460">
        <f>'2e'!H35-'17b'!H109-'17c'!H109</f>
        <v>0</v>
      </c>
    </row>
    <row r="110" spans="1:8" ht="25.5" x14ac:dyDescent="0.2">
      <c r="A110" s="427">
        <v>105</v>
      </c>
      <c r="B110" s="448" t="s">
        <v>29</v>
      </c>
      <c r="C110" s="460">
        <f>'2e'!C36-'17b'!C110-'17c'!C110</f>
        <v>10390122</v>
      </c>
      <c r="D110" s="460">
        <f>'2e'!D36-'17b'!D110-'17c'!D110</f>
        <v>10364624</v>
      </c>
      <c r="E110" s="460">
        <f>'2e'!E36-'17b'!E110-'17c'!E110</f>
        <v>25498</v>
      </c>
      <c r="F110" s="460">
        <f>'2e'!F36-'17b'!F110-'17c'!F110</f>
        <v>0</v>
      </c>
      <c r="G110" s="460">
        <f>'2e'!G36-'17b'!G110-'17c'!G110</f>
        <v>0</v>
      </c>
      <c r="H110" s="460">
        <f>'2e'!H36-'17b'!H110-'17c'!H110</f>
        <v>0</v>
      </c>
    </row>
    <row r="111" spans="1:8" x14ac:dyDescent="0.2">
      <c r="A111" s="427">
        <v>106</v>
      </c>
      <c r="B111" s="451" t="s">
        <v>30</v>
      </c>
      <c r="C111" s="460">
        <f>'2e'!C37-'17b'!C111-'17c'!C111</f>
        <v>50645099</v>
      </c>
      <c r="D111" s="460">
        <f>'2e'!D37-'17b'!D111-'17c'!D111</f>
        <v>50525159</v>
      </c>
      <c r="E111" s="460">
        <f>'2e'!E37-'17b'!E111-'17c'!E111</f>
        <v>119940</v>
      </c>
      <c r="F111" s="460">
        <f>'2e'!F37-'17b'!F111-'17c'!F111</f>
        <v>0</v>
      </c>
      <c r="G111" s="460">
        <f>'2e'!G37-'17b'!G111-'17c'!G111</f>
        <v>0</v>
      </c>
      <c r="H111" s="460">
        <f>'2e'!H37-'17b'!H111-'17c'!H111</f>
        <v>0</v>
      </c>
    </row>
    <row r="112" spans="1:8" ht="25.5" x14ac:dyDescent="0.2">
      <c r="A112" s="427">
        <v>107</v>
      </c>
      <c r="B112" s="448" t="s">
        <v>322</v>
      </c>
      <c r="C112" s="460">
        <f>'2e'!C38-'17b'!C112-'17c'!C112</f>
        <v>1338565</v>
      </c>
      <c r="D112" s="460">
        <f>'2e'!D38-'17b'!D112-'17c'!D112</f>
        <v>1338565</v>
      </c>
      <c r="E112" s="460">
        <f>'2e'!E38-'17b'!E112-'17c'!E112</f>
        <v>0</v>
      </c>
      <c r="F112" s="460">
        <f>'2e'!F38-'17b'!F112-'17c'!F112</f>
        <v>0</v>
      </c>
      <c r="G112" s="460">
        <f>'2e'!G38-'17b'!G112-'17c'!G112</f>
        <v>0</v>
      </c>
      <c r="H112" s="460">
        <f>'2e'!H38-'17b'!H112-'17c'!H112</f>
        <v>0</v>
      </c>
    </row>
    <row r="113" spans="1:8" x14ac:dyDescent="0.2">
      <c r="A113" s="427">
        <v>108</v>
      </c>
      <c r="B113" s="448" t="s">
        <v>323</v>
      </c>
      <c r="C113" s="460">
        <f>'2e'!C39-'17b'!C113-'17c'!C113</f>
        <v>1465841</v>
      </c>
      <c r="D113" s="460">
        <f>'2e'!D39-'17b'!D113-'17c'!D113</f>
        <v>1465841</v>
      </c>
      <c r="E113" s="460">
        <f>'2e'!E39-'17b'!E113-'17c'!E113</f>
        <v>0</v>
      </c>
      <c r="F113" s="460">
        <f>'2e'!F39-'17b'!F113-'17c'!F113</f>
        <v>0</v>
      </c>
      <c r="G113" s="460">
        <f>'2e'!G39-'17b'!G113-'17c'!G113</f>
        <v>0</v>
      </c>
      <c r="H113" s="460">
        <f>'2e'!H39-'17b'!H113-'17c'!H113</f>
        <v>0</v>
      </c>
    </row>
    <row r="114" spans="1:8" ht="25.5" x14ac:dyDescent="0.2">
      <c r="A114" s="427">
        <v>109</v>
      </c>
      <c r="B114" s="448" t="s">
        <v>283</v>
      </c>
      <c r="C114" s="460">
        <f>'2e'!C40-'17b'!C114-'17c'!C114</f>
        <v>0</v>
      </c>
      <c r="D114" s="460">
        <f>'2e'!D40-'17b'!D114-'17c'!D114</f>
        <v>0</v>
      </c>
      <c r="E114" s="460">
        <f>'2e'!E40-'17b'!E114-'17c'!E114</f>
        <v>0</v>
      </c>
      <c r="F114" s="460">
        <f>'2e'!F40-'17b'!F114-'17c'!F114</f>
        <v>0</v>
      </c>
      <c r="G114" s="460">
        <f>'2e'!G40-'17b'!G114-'17c'!G114</f>
        <v>0</v>
      </c>
      <c r="H114" s="460">
        <f>'2e'!H40-'17b'!H114-'17c'!H114</f>
        <v>0</v>
      </c>
    </row>
    <row r="115" spans="1:8" x14ac:dyDescent="0.2">
      <c r="A115" s="427">
        <v>110</v>
      </c>
      <c r="B115" s="448" t="s">
        <v>284</v>
      </c>
      <c r="C115" s="460">
        <f>'2e'!C41-'17b'!C115-'17c'!C115</f>
        <v>574530</v>
      </c>
      <c r="D115" s="460">
        <f>'2e'!D41-'17b'!D115-'17c'!D115</f>
        <v>574530</v>
      </c>
      <c r="E115" s="460">
        <f>'2e'!E41-'17b'!E115-'17c'!E115</f>
        <v>0</v>
      </c>
      <c r="F115" s="460">
        <f>'2e'!F41-'17b'!F115-'17c'!F115</f>
        <v>0</v>
      </c>
      <c r="G115" s="460">
        <f>'2e'!G41-'17b'!G115-'17c'!G115</f>
        <v>0</v>
      </c>
      <c r="H115" s="460">
        <f>'2e'!H41-'17b'!H115-'17c'!H115</f>
        <v>0</v>
      </c>
    </row>
    <row r="116" spans="1:8" x14ac:dyDescent="0.2">
      <c r="A116" s="427">
        <v>111</v>
      </c>
      <c r="B116" s="451" t="s">
        <v>31</v>
      </c>
      <c r="C116" s="460">
        <f>'2e'!C42-'17b'!C116-'17c'!C116</f>
        <v>3287196</v>
      </c>
      <c r="D116" s="460">
        <f>'2e'!D42-'17b'!D116-'17c'!D116</f>
        <v>3287196</v>
      </c>
      <c r="E116" s="460">
        <f>'2e'!E42-'17b'!E116-'17c'!E116</f>
        <v>0</v>
      </c>
      <c r="F116" s="460">
        <f>'2e'!F42-'17b'!F116-'17c'!F116</f>
        <v>0</v>
      </c>
      <c r="G116" s="460">
        <f>'2e'!G42-'17b'!G116-'17c'!G116</f>
        <v>0</v>
      </c>
      <c r="H116" s="460">
        <f>'2e'!H42-'17b'!H116-'17c'!H116</f>
        <v>0</v>
      </c>
    </row>
    <row r="117" spans="1:8" x14ac:dyDescent="0.2">
      <c r="A117" s="427">
        <v>112</v>
      </c>
      <c r="B117" s="455" t="s">
        <v>32</v>
      </c>
      <c r="C117" s="460">
        <f>'2e'!C43-'17b'!C117-'17c'!C117</f>
        <v>1123640158</v>
      </c>
      <c r="D117" s="460">
        <f>'2e'!D43-'17b'!D117-'17c'!D117</f>
        <v>551321567</v>
      </c>
      <c r="E117" s="460">
        <f>'2e'!E43-'17b'!E117-'17c'!E117</f>
        <v>212067272</v>
      </c>
      <c r="F117" s="460">
        <f>'2e'!F43-'17b'!F117-'17c'!F117</f>
        <v>169407125</v>
      </c>
      <c r="G117" s="460">
        <f>'2e'!G43-'17b'!G117-'17c'!G117</f>
        <v>57104725</v>
      </c>
      <c r="H117" s="460">
        <f>'2e'!H43-'17b'!H117-'17c'!H117</f>
        <v>133739469</v>
      </c>
    </row>
    <row r="118" spans="1:8" ht="25.5" x14ac:dyDescent="0.2">
      <c r="A118" s="427">
        <v>113</v>
      </c>
      <c r="B118" s="448" t="s">
        <v>33</v>
      </c>
      <c r="C118" s="460">
        <f>'2e'!C44-'17b'!C118-'17c'!C118</f>
        <v>31447644</v>
      </c>
      <c r="D118" s="460">
        <f>'2e'!D44-'17b'!D118-'17c'!D118</f>
        <v>31447644</v>
      </c>
      <c r="E118" s="460">
        <f>'2e'!E44-'17b'!E118-'17c'!E118</f>
        <v>0</v>
      </c>
      <c r="F118" s="460">
        <f>'2e'!F44-'17b'!F118-'17c'!F118</f>
        <v>0</v>
      </c>
      <c r="G118" s="460">
        <f>'2e'!G44-'17b'!G118-'17c'!G118</f>
        <v>0</v>
      </c>
      <c r="H118" s="460">
        <f>'2e'!H44-'17b'!H118-'17c'!H118</f>
        <v>0</v>
      </c>
    </row>
    <row r="119" spans="1:8" x14ac:dyDescent="0.2">
      <c r="A119" s="427">
        <v>114</v>
      </c>
      <c r="B119" s="448" t="s">
        <v>34</v>
      </c>
      <c r="C119" s="460">
        <f>'2e'!C45-'17b'!C119-'17c'!C119</f>
        <v>519392084</v>
      </c>
      <c r="D119" s="460">
        <f>'2e'!D45-'17b'!D119-'17c'!D119</f>
        <v>519392084</v>
      </c>
      <c r="E119" s="460">
        <f>'2e'!E45-'17b'!E119-'17c'!E119</f>
        <v>0</v>
      </c>
      <c r="F119" s="460">
        <f>'2e'!F45-'17b'!F119-'17c'!F119</f>
        <v>0</v>
      </c>
      <c r="G119" s="460">
        <f>'2e'!G45-'17b'!G119-'17c'!G119</f>
        <v>0</v>
      </c>
      <c r="H119" s="460">
        <f>'2e'!H45-'17b'!H119-'17c'!H119</f>
        <v>0</v>
      </c>
    </row>
    <row r="120" spans="1:8" x14ac:dyDescent="0.2">
      <c r="A120" s="427">
        <v>115</v>
      </c>
      <c r="B120" s="448" t="s">
        <v>35</v>
      </c>
      <c r="C120" s="460">
        <f>'2e'!C46-'17b'!C120-'17c'!C120</f>
        <v>550839728</v>
      </c>
      <c r="D120" s="460">
        <f>'2e'!D46-'17b'!D120-'17c'!D120</f>
        <v>550839728</v>
      </c>
      <c r="E120" s="460">
        <f>'2e'!E46-'17b'!E120-'17c'!E120</f>
        <v>0</v>
      </c>
      <c r="F120" s="460">
        <f>'2e'!F46-'17b'!F120-'17c'!F120</f>
        <v>0</v>
      </c>
      <c r="G120" s="460">
        <f>'2e'!G46-'17b'!G120-'17c'!G120</f>
        <v>0</v>
      </c>
      <c r="H120" s="460">
        <f>'2e'!H46-'17b'!H120-'17c'!H120</f>
        <v>0</v>
      </c>
    </row>
    <row r="121" spans="1:8" ht="13.5" thickBot="1" x14ac:dyDescent="0.25">
      <c r="A121" s="427">
        <v>116</v>
      </c>
      <c r="B121" s="365" t="s">
        <v>36</v>
      </c>
      <c r="C121" s="460">
        <f>'2e'!C47-'17b'!C121-'17c'!C121</f>
        <v>550839728</v>
      </c>
      <c r="D121" s="460">
        <f>'2e'!D47-'17b'!D121-'17c'!D121</f>
        <v>550839728</v>
      </c>
      <c r="E121" s="460">
        <f>'2e'!E47-'17b'!E121-'17c'!E121</f>
        <v>0</v>
      </c>
      <c r="F121" s="460">
        <f>'2e'!F47-'17b'!F121-'17c'!F121</f>
        <v>0</v>
      </c>
      <c r="G121" s="460">
        <f>'2e'!G47-'17b'!G121-'17c'!G121</f>
        <v>0</v>
      </c>
      <c r="H121" s="460">
        <f>'2e'!H47-'17b'!H121-'17c'!H121</f>
        <v>0</v>
      </c>
    </row>
    <row r="122" spans="1:8" ht="14.25" thickTop="1" thickBot="1" x14ac:dyDescent="0.25">
      <c r="A122" s="427">
        <v>117</v>
      </c>
      <c r="B122" s="5" t="s">
        <v>37</v>
      </c>
      <c r="C122" s="460">
        <f>'2e'!C48-'17b'!C122-'17c'!C122</f>
        <v>1674479886</v>
      </c>
      <c r="D122" s="460">
        <f>'2e'!D48-'17b'!D122-'17c'!D122</f>
        <v>1102161295</v>
      </c>
      <c r="E122" s="460">
        <f>'2e'!E48-'17b'!E122-'17c'!E122</f>
        <v>212067272</v>
      </c>
      <c r="F122" s="460">
        <f>'2e'!F48-'17b'!F122-'17c'!F122</f>
        <v>169407125</v>
      </c>
      <c r="G122" s="460">
        <f>'2e'!G48-'17b'!G122-'17c'!G122</f>
        <v>57104725</v>
      </c>
      <c r="H122" s="460">
        <f>'2e'!H48-'17b'!H122-'17c'!H122</f>
        <v>133739469</v>
      </c>
    </row>
    <row r="123" spans="1:8" ht="13.5" thickTop="1" x14ac:dyDescent="0.2"/>
  </sheetData>
  <pageMargins left="0" right="0" top="0" bottom="0.19685039370078741" header="0.51181102362204722" footer="0.51181102362204722"/>
  <pageSetup scale="75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>
      <pane ySplit="6" topLeftCell="A7" activePane="bottomLeft" state="frozen"/>
      <selection activeCell="C2" sqref="C2"/>
      <selection pane="bottomLeft" activeCell="F1" sqref="F1"/>
    </sheetView>
  </sheetViews>
  <sheetFormatPr defaultRowHeight="12.75" x14ac:dyDescent="0.2"/>
  <cols>
    <col min="1" max="1" width="5.7109375" style="359" customWidth="1"/>
    <col min="2" max="2" width="50" style="359" customWidth="1"/>
    <col min="3" max="3" width="14.7109375" style="359" customWidth="1"/>
    <col min="4" max="8" width="12.7109375" style="359" customWidth="1"/>
    <col min="9" max="255" width="9.140625" style="359"/>
    <col min="256" max="256" width="5.7109375" style="359" customWidth="1"/>
    <col min="257" max="257" width="50" style="359" customWidth="1"/>
    <col min="258" max="258" width="28.85546875" style="359" customWidth="1"/>
    <col min="259" max="511" width="9.140625" style="359"/>
    <col min="512" max="512" width="5.7109375" style="359" customWidth="1"/>
    <col min="513" max="513" width="50" style="359" customWidth="1"/>
    <col min="514" max="514" width="28.85546875" style="359" customWidth="1"/>
    <col min="515" max="767" width="9.140625" style="359"/>
    <col min="768" max="768" width="5.7109375" style="359" customWidth="1"/>
    <col min="769" max="769" width="50" style="359" customWidth="1"/>
    <col min="770" max="770" width="28.85546875" style="359" customWidth="1"/>
    <col min="771" max="1023" width="9.140625" style="359"/>
    <col min="1024" max="1024" width="5.7109375" style="359" customWidth="1"/>
    <col min="1025" max="1025" width="50" style="359" customWidth="1"/>
    <col min="1026" max="1026" width="28.85546875" style="359" customWidth="1"/>
    <col min="1027" max="1279" width="9.140625" style="359"/>
    <col min="1280" max="1280" width="5.7109375" style="359" customWidth="1"/>
    <col min="1281" max="1281" width="50" style="359" customWidth="1"/>
    <col min="1282" max="1282" width="28.85546875" style="359" customWidth="1"/>
    <col min="1283" max="1535" width="9.140625" style="359"/>
    <col min="1536" max="1536" width="5.7109375" style="359" customWidth="1"/>
    <col min="1537" max="1537" width="50" style="359" customWidth="1"/>
    <col min="1538" max="1538" width="28.85546875" style="359" customWidth="1"/>
    <col min="1539" max="1791" width="9.140625" style="359"/>
    <col min="1792" max="1792" width="5.7109375" style="359" customWidth="1"/>
    <col min="1793" max="1793" width="50" style="359" customWidth="1"/>
    <col min="1794" max="1794" width="28.85546875" style="359" customWidth="1"/>
    <col min="1795" max="2047" width="9.140625" style="359"/>
    <col min="2048" max="2048" width="5.7109375" style="359" customWidth="1"/>
    <col min="2049" max="2049" width="50" style="359" customWidth="1"/>
    <col min="2050" max="2050" width="28.85546875" style="359" customWidth="1"/>
    <col min="2051" max="2303" width="9.140625" style="359"/>
    <col min="2304" max="2304" width="5.7109375" style="359" customWidth="1"/>
    <col min="2305" max="2305" width="50" style="359" customWidth="1"/>
    <col min="2306" max="2306" width="28.85546875" style="359" customWidth="1"/>
    <col min="2307" max="2559" width="9.140625" style="359"/>
    <col min="2560" max="2560" width="5.7109375" style="359" customWidth="1"/>
    <col min="2561" max="2561" width="50" style="359" customWidth="1"/>
    <col min="2562" max="2562" width="28.85546875" style="359" customWidth="1"/>
    <col min="2563" max="2815" width="9.140625" style="359"/>
    <col min="2816" max="2816" width="5.7109375" style="359" customWidth="1"/>
    <col min="2817" max="2817" width="50" style="359" customWidth="1"/>
    <col min="2818" max="2818" width="28.85546875" style="359" customWidth="1"/>
    <col min="2819" max="3071" width="9.140625" style="359"/>
    <col min="3072" max="3072" width="5.7109375" style="359" customWidth="1"/>
    <col min="3073" max="3073" width="50" style="359" customWidth="1"/>
    <col min="3074" max="3074" width="28.85546875" style="359" customWidth="1"/>
    <col min="3075" max="3327" width="9.140625" style="359"/>
    <col min="3328" max="3328" width="5.7109375" style="359" customWidth="1"/>
    <col min="3329" max="3329" width="50" style="359" customWidth="1"/>
    <col min="3330" max="3330" width="28.85546875" style="359" customWidth="1"/>
    <col min="3331" max="3583" width="9.140625" style="359"/>
    <col min="3584" max="3584" width="5.7109375" style="359" customWidth="1"/>
    <col min="3585" max="3585" width="50" style="359" customWidth="1"/>
    <col min="3586" max="3586" width="28.85546875" style="359" customWidth="1"/>
    <col min="3587" max="3839" width="9.140625" style="359"/>
    <col min="3840" max="3840" width="5.7109375" style="359" customWidth="1"/>
    <col min="3841" max="3841" width="50" style="359" customWidth="1"/>
    <col min="3842" max="3842" width="28.85546875" style="359" customWidth="1"/>
    <col min="3843" max="4095" width="9.140625" style="359"/>
    <col min="4096" max="4096" width="5.7109375" style="359" customWidth="1"/>
    <col min="4097" max="4097" width="50" style="359" customWidth="1"/>
    <col min="4098" max="4098" width="28.85546875" style="359" customWidth="1"/>
    <col min="4099" max="4351" width="9.140625" style="359"/>
    <col min="4352" max="4352" width="5.7109375" style="359" customWidth="1"/>
    <col min="4353" max="4353" width="50" style="359" customWidth="1"/>
    <col min="4354" max="4354" width="28.85546875" style="359" customWidth="1"/>
    <col min="4355" max="4607" width="9.140625" style="359"/>
    <col min="4608" max="4608" width="5.7109375" style="359" customWidth="1"/>
    <col min="4609" max="4609" width="50" style="359" customWidth="1"/>
    <col min="4610" max="4610" width="28.85546875" style="359" customWidth="1"/>
    <col min="4611" max="4863" width="9.140625" style="359"/>
    <col min="4864" max="4864" width="5.7109375" style="359" customWidth="1"/>
    <col min="4865" max="4865" width="50" style="359" customWidth="1"/>
    <col min="4866" max="4866" width="28.85546875" style="359" customWidth="1"/>
    <col min="4867" max="5119" width="9.140625" style="359"/>
    <col min="5120" max="5120" width="5.7109375" style="359" customWidth="1"/>
    <col min="5121" max="5121" width="50" style="359" customWidth="1"/>
    <col min="5122" max="5122" width="28.85546875" style="359" customWidth="1"/>
    <col min="5123" max="5375" width="9.140625" style="359"/>
    <col min="5376" max="5376" width="5.7109375" style="359" customWidth="1"/>
    <col min="5377" max="5377" width="50" style="359" customWidth="1"/>
    <col min="5378" max="5378" width="28.85546875" style="359" customWidth="1"/>
    <col min="5379" max="5631" width="9.140625" style="359"/>
    <col min="5632" max="5632" width="5.7109375" style="359" customWidth="1"/>
    <col min="5633" max="5633" width="50" style="359" customWidth="1"/>
    <col min="5634" max="5634" width="28.85546875" style="359" customWidth="1"/>
    <col min="5635" max="5887" width="9.140625" style="359"/>
    <col min="5888" max="5888" width="5.7109375" style="359" customWidth="1"/>
    <col min="5889" max="5889" width="50" style="359" customWidth="1"/>
    <col min="5890" max="5890" width="28.85546875" style="359" customWidth="1"/>
    <col min="5891" max="6143" width="9.140625" style="359"/>
    <col min="6144" max="6144" width="5.7109375" style="359" customWidth="1"/>
    <col min="6145" max="6145" width="50" style="359" customWidth="1"/>
    <col min="6146" max="6146" width="28.85546875" style="359" customWidth="1"/>
    <col min="6147" max="6399" width="9.140625" style="359"/>
    <col min="6400" max="6400" width="5.7109375" style="359" customWidth="1"/>
    <col min="6401" max="6401" width="50" style="359" customWidth="1"/>
    <col min="6402" max="6402" width="28.85546875" style="359" customWidth="1"/>
    <col min="6403" max="6655" width="9.140625" style="359"/>
    <col min="6656" max="6656" width="5.7109375" style="359" customWidth="1"/>
    <col min="6657" max="6657" width="50" style="359" customWidth="1"/>
    <col min="6658" max="6658" width="28.85546875" style="359" customWidth="1"/>
    <col min="6659" max="6911" width="9.140625" style="359"/>
    <col min="6912" max="6912" width="5.7109375" style="359" customWidth="1"/>
    <col min="6913" max="6913" width="50" style="359" customWidth="1"/>
    <col min="6914" max="6914" width="28.85546875" style="359" customWidth="1"/>
    <col min="6915" max="7167" width="9.140625" style="359"/>
    <col min="7168" max="7168" width="5.7109375" style="359" customWidth="1"/>
    <col min="7169" max="7169" width="50" style="359" customWidth="1"/>
    <col min="7170" max="7170" width="28.85546875" style="359" customWidth="1"/>
    <col min="7171" max="7423" width="9.140625" style="359"/>
    <col min="7424" max="7424" width="5.7109375" style="359" customWidth="1"/>
    <col min="7425" max="7425" width="50" style="359" customWidth="1"/>
    <col min="7426" max="7426" width="28.85546875" style="359" customWidth="1"/>
    <col min="7427" max="7679" width="9.140625" style="359"/>
    <col min="7680" max="7680" width="5.7109375" style="359" customWidth="1"/>
    <col min="7681" max="7681" width="50" style="359" customWidth="1"/>
    <col min="7682" max="7682" width="28.85546875" style="359" customWidth="1"/>
    <col min="7683" max="7935" width="9.140625" style="359"/>
    <col min="7936" max="7936" width="5.7109375" style="359" customWidth="1"/>
    <col min="7937" max="7937" width="50" style="359" customWidth="1"/>
    <col min="7938" max="7938" width="28.85546875" style="359" customWidth="1"/>
    <col min="7939" max="8191" width="9.140625" style="359"/>
    <col min="8192" max="8192" width="5.7109375" style="359" customWidth="1"/>
    <col min="8193" max="8193" width="50" style="359" customWidth="1"/>
    <col min="8194" max="8194" width="28.85546875" style="359" customWidth="1"/>
    <col min="8195" max="8447" width="9.140625" style="359"/>
    <col min="8448" max="8448" width="5.7109375" style="359" customWidth="1"/>
    <col min="8449" max="8449" width="50" style="359" customWidth="1"/>
    <col min="8450" max="8450" width="28.85546875" style="359" customWidth="1"/>
    <col min="8451" max="8703" width="9.140625" style="359"/>
    <col min="8704" max="8704" width="5.7109375" style="359" customWidth="1"/>
    <col min="8705" max="8705" width="50" style="359" customWidth="1"/>
    <col min="8706" max="8706" width="28.85546875" style="359" customWidth="1"/>
    <col min="8707" max="8959" width="9.140625" style="359"/>
    <col min="8960" max="8960" width="5.7109375" style="359" customWidth="1"/>
    <col min="8961" max="8961" width="50" style="359" customWidth="1"/>
    <col min="8962" max="8962" width="28.85546875" style="359" customWidth="1"/>
    <col min="8963" max="9215" width="9.140625" style="359"/>
    <col min="9216" max="9216" width="5.7109375" style="359" customWidth="1"/>
    <col min="9217" max="9217" width="50" style="359" customWidth="1"/>
    <col min="9218" max="9218" width="28.85546875" style="359" customWidth="1"/>
    <col min="9219" max="9471" width="9.140625" style="359"/>
    <col min="9472" max="9472" width="5.7109375" style="359" customWidth="1"/>
    <col min="9473" max="9473" width="50" style="359" customWidth="1"/>
    <col min="9474" max="9474" width="28.85546875" style="359" customWidth="1"/>
    <col min="9475" max="9727" width="9.140625" style="359"/>
    <col min="9728" max="9728" width="5.7109375" style="359" customWidth="1"/>
    <col min="9729" max="9729" width="50" style="359" customWidth="1"/>
    <col min="9730" max="9730" width="28.85546875" style="359" customWidth="1"/>
    <col min="9731" max="9983" width="9.140625" style="359"/>
    <col min="9984" max="9984" width="5.7109375" style="359" customWidth="1"/>
    <col min="9985" max="9985" width="50" style="359" customWidth="1"/>
    <col min="9986" max="9986" width="28.85546875" style="359" customWidth="1"/>
    <col min="9987" max="10239" width="9.140625" style="359"/>
    <col min="10240" max="10240" width="5.7109375" style="359" customWidth="1"/>
    <col min="10241" max="10241" width="50" style="359" customWidth="1"/>
    <col min="10242" max="10242" width="28.85546875" style="359" customWidth="1"/>
    <col min="10243" max="10495" width="9.140625" style="359"/>
    <col min="10496" max="10496" width="5.7109375" style="359" customWidth="1"/>
    <col min="10497" max="10497" width="50" style="359" customWidth="1"/>
    <col min="10498" max="10498" width="28.85546875" style="359" customWidth="1"/>
    <col min="10499" max="10751" width="9.140625" style="359"/>
    <col min="10752" max="10752" width="5.7109375" style="359" customWidth="1"/>
    <col min="10753" max="10753" width="50" style="359" customWidth="1"/>
    <col min="10754" max="10754" width="28.85546875" style="359" customWidth="1"/>
    <col min="10755" max="11007" width="9.140625" style="359"/>
    <col min="11008" max="11008" width="5.7109375" style="359" customWidth="1"/>
    <col min="11009" max="11009" width="50" style="359" customWidth="1"/>
    <col min="11010" max="11010" width="28.85546875" style="359" customWidth="1"/>
    <col min="11011" max="11263" width="9.140625" style="359"/>
    <col min="11264" max="11264" width="5.7109375" style="359" customWidth="1"/>
    <col min="11265" max="11265" width="50" style="359" customWidth="1"/>
    <col min="11266" max="11266" width="28.85546875" style="359" customWidth="1"/>
    <col min="11267" max="11519" width="9.140625" style="359"/>
    <col min="11520" max="11520" width="5.7109375" style="359" customWidth="1"/>
    <col min="11521" max="11521" width="50" style="359" customWidth="1"/>
    <col min="11522" max="11522" width="28.85546875" style="359" customWidth="1"/>
    <col min="11523" max="11775" width="9.140625" style="359"/>
    <col min="11776" max="11776" width="5.7109375" style="359" customWidth="1"/>
    <col min="11777" max="11777" width="50" style="359" customWidth="1"/>
    <col min="11778" max="11778" width="28.85546875" style="359" customWidth="1"/>
    <col min="11779" max="12031" width="9.140625" style="359"/>
    <col min="12032" max="12032" width="5.7109375" style="359" customWidth="1"/>
    <col min="12033" max="12033" width="50" style="359" customWidth="1"/>
    <col min="12034" max="12034" width="28.85546875" style="359" customWidth="1"/>
    <col min="12035" max="12287" width="9.140625" style="359"/>
    <col min="12288" max="12288" width="5.7109375" style="359" customWidth="1"/>
    <col min="12289" max="12289" width="50" style="359" customWidth="1"/>
    <col min="12290" max="12290" width="28.85546875" style="359" customWidth="1"/>
    <col min="12291" max="12543" width="9.140625" style="359"/>
    <col min="12544" max="12544" width="5.7109375" style="359" customWidth="1"/>
    <col min="12545" max="12545" width="50" style="359" customWidth="1"/>
    <col min="12546" max="12546" width="28.85546875" style="359" customWidth="1"/>
    <col min="12547" max="12799" width="9.140625" style="359"/>
    <col min="12800" max="12800" width="5.7109375" style="359" customWidth="1"/>
    <col min="12801" max="12801" width="50" style="359" customWidth="1"/>
    <col min="12802" max="12802" width="28.85546875" style="359" customWidth="1"/>
    <col min="12803" max="13055" width="9.140625" style="359"/>
    <col min="13056" max="13056" width="5.7109375" style="359" customWidth="1"/>
    <col min="13057" max="13057" width="50" style="359" customWidth="1"/>
    <col min="13058" max="13058" width="28.85546875" style="359" customWidth="1"/>
    <col min="13059" max="13311" width="9.140625" style="359"/>
    <col min="13312" max="13312" width="5.7109375" style="359" customWidth="1"/>
    <col min="13313" max="13313" width="50" style="359" customWidth="1"/>
    <col min="13314" max="13314" width="28.85546875" style="359" customWidth="1"/>
    <col min="13315" max="13567" width="9.140625" style="359"/>
    <col min="13568" max="13568" width="5.7109375" style="359" customWidth="1"/>
    <col min="13569" max="13569" width="50" style="359" customWidth="1"/>
    <col min="13570" max="13570" width="28.85546875" style="359" customWidth="1"/>
    <col min="13571" max="13823" width="9.140625" style="359"/>
    <col min="13824" max="13824" width="5.7109375" style="359" customWidth="1"/>
    <col min="13825" max="13825" width="50" style="359" customWidth="1"/>
    <col min="13826" max="13826" width="28.85546875" style="359" customWidth="1"/>
    <col min="13827" max="14079" width="9.140625" style="359"/>
    <col min="14080" max="14080" width="5.7109375" style="359" customWidth="1"/>
    <col min="14081" max="14081" width="50" style="359" customWidth="1"/>
    <col min="14082" max="14082" width="28.85546875" style="359" customWidth="1"/>
    <col min="14083" max="14335" width="9.140625" style="359"/>
    <col min="14336" max="14336" width="5.7109375" style="359" customWidth="1"/>
    <col min="14337" max="14337" width="50" style="359" customWidth="1"/>
    <col min="14338" max="14338" width="28.85546875" style="359" customWidth="1"/>
    <col min="14339" max="14591" width="9.140625" style="359"/>
    <col min="14592" max="14592" width="5.7109375" style="359" customWidth="1"/>
    <col min="14593" max="14593" width="50" style="359" customWidth="1"/>
    <col min="14594" max="14594" width="28.85546875" style="359" customWidth="1"/>
    <col min="14595" max="14847" width="9.140625" style="359"/>
    <col min="14848" max="14848" width="5.7109375" style="359" customWidth="1"/>
    <col min="14849" max="14849" width="50" style="359" customWidth="1"/>
    <col min="14850" max="14850" width="28.85546875" style="359" customWidth="1"/>
    <col min="14851" max="15103" width="9.140625" style="359"/>
    <col min="15104" max="15104" width="5.7109375" style="359" customWidth="1"/>
    <col min="15105" max="15105" width="50" style="359" customWidth="1"/>
    <col min="15106" max="15106" width="28.85546875" style="359" customWidth="1"/>
    <col min="15107" max="15359" width="9.140625" style="359"/>
    <col min="15360" max="15360" width="5.7109375" style="359" customWidth="1"/>
    <col min="15361" max="15361" width="50" style="359" customWidth="1"/>
    <col min="15362" max="15362" width="28.85546875" style="359" customWidth="1"/>
    <col min="15363" max="15615" width="9.140625" style="359"/>
    <col min="15616" max="15616" width="5.7109375" style="359" customWidth="1"/>
    <col min="15617" max="15617" width="50" style="359" customWidth="1"/>
    <col min="15618" max="15618" width="28.85546875" style="359" customWidth="1"/>
    <col min="15619" max="15871" width="9.140625" style="359"/>
    <col min="15872" max="15872" width="5.7109375" style="359" customWidth="1"/>
    <col min="15873" max="15873" width="50" style="359" customWidth="1"/>
    <col min="15874" max="15874" width="28.85546875" style="359" customWidth="1"/>
    <col min="15875" max="16127" width="9.140625" style="359"/>
    <col min="16128" max="16128" width="5.7109375" style="359" customWidth="1"/>
    <col min="16129" max="16129" width="50" style="359" customWidth="1"/>
    <col min="16130" max="16130" width="28.85546875" style="359" customWidth="1"/>
    <col min="16131" max="16384" width="9.140625" style="359"/>
  </cols>
  <sheetData>
    <row r="1" spans="1:8" x14ac:dyDescent="0.2">
      <c r="B1" s="84" t="s">
        <v>225</v>
      </c>
      <c r="F1" s="81" t="s">
        <v>1449</v>
      </c>
    </row>
    <row r="2" spans="1:8" x14ac:dyDescent="0.2">
      <c r="B2" s="45" t="s">
        <v>385</v>
      </c>
      <c r="C2" s="85"/>
      <c r="F2" s="81" t="s">
        <v>1115</v>
      </c>
    </row>
    <row r="3" spans="1:8" x14ac:dyDescent="0.2">
      <c r="C3" s="2"/>
      <c r="F3" s="359" t="s">
        <v>76</v>
      </c>
    </row>
    <row r="4" spans="1:8" x14ac:dyDescent="0.2">
      <c r="B4" s="86" t="s">
        <v>304</v>
      </c>
      <c r="C4" s="185" t="s">
        <v>287</v>
      </c>
    </row>
    <row r="5" spans="1:8" ht="25.5" x14ac:dyDescent="0.2">
      <c r="A5" s="424" t="s">
        <v>1</v>
      </c>
      <c r="B5" s="425" t="s">
        <v>2</v>
      </c>
      <c r="C5" s="426" t="s">
        <v>390</v>
      </c>
      <c r="D5" s="426" t="s">
        <v>39</v>
      </c>
      <c r="E5" s="426" t="s">
        <v>227</v>
      </c>
      <c r="F5" s="426" t="s">
        <v>41</v>
      </c>
      <c r="G5" s="426" t="s">
        <v>112</v>
      </c>
      <c r="H5" s="426" t="s">
        <v>42</v>
      </c>
    </row>
    <row r="6" spans="1:8" ht="25.5" x14ac:dyDescent="0.2">
      <c r="A6" s="427">
        <v>1</v>
      </c>
      <c r="B6" s="428" t="s">
        <v>43</v>
      </c>
      <c r="C6" s="429">
        <f>SUM(D6:H6)</f>
        <v>0</v>
      </c>
      <c r="D6" s="430"/>
      <c r="E6" s="430"/>
      <c r="F6" s="430"/>
      <c r="G6" s="430"/>
      <c r="H6" s="430"/>
    </row>
    <row r="7" spans="1:8" ht="25.5" x14ac:dyDescent="0.2">
      <c r="A7" s="427">
        <v>2</v>
      </c>
      <c r="B7" s="428" t="s">
        <v>228</v>
      </c>
      <c r="C7" s="429">
        <f t="shared" ref="C7:C71" si="0">SUM(D7:H7)</f>
        <v>0</v>
      </c>
      <c r="D7" s="430"/>
      <c r="E7" s="430"/>
      <c r="F7" s="430"/>
      <c r="G7" s="430"/>
      <c r="H7" s="430"/>
    </row>
    <row r="8" spans="1:8" ht="25.5" x14ac:dyDescent="0.2">
      <c r="A8" s="427">
        <v>3</v>
      </c>
      <c r="B8" s="428" t="s">
        <v>328</v>
      </c>
      <c r="C8" s="429">
        <f t="shared" si="0"/>
        <v>0</v>
      </c>
      <c r="D8" s="430"/>
      <c r="E8" s="430"/>
      <c r="F8" s="430"/>
      <c r="G8" s="430"/>
      <c r="H8" s="430"/>
    </row>
    <row r="9" spans="1:8" ht="18" customHeight="1" x14ac:dyDescent="0.2">
      <c r="A9" s="427">
        <v>4</v>
      </c>
      <c r="B9" s="428" t="s">
        <v>329</v>
      </c>
      <c r="C9" s="429"/>
      <c r="D9" s="430"/>
      <c r="E9" s="430"/>
      <c r="F9" s="430"/>
      <c r="G9" s="430"/>
      <c r="H9" s="430"/>
    </row>
    <row r="10" spans="1:8" ht="25.5" x14ac:dyDescent="0.2">
      <c r="A10" s="427">
        <v>5</v>
      </c>
      <c r="B10" s="428" t="s">
        <v>229</v>
      </c>
      <c r="C10" s="429">
        <f t="shared" si="0"/>
        <v>0</v>
      </c>
      <c r="D10" s="430"/>
      <c r="E10" s="430"/>
      <c r="F10" s="430"/>
      <c r="G10" s="430"/>
      <c r="H10" s="430"/>
    </row>
    <row r="11" spans="1:8" ht="25.5" x14ac:dyDescent="0.2">
      <c r="A11" s="427">
        <v>6</v>
      </c>
      <c r="B11" s="428" t="s">
        <v>230</v>
      </c>
      <c r="C11" s="429">
        <f t="shared" si="0"/>
        <v>0</v>
      </c>
      <c r="D11" s="430"/>
      <c r="E11" s="430"/>
      <c r="F11" s="430"/>
      <c r="G11" s="430"/>
      <c r="H11" s="430"/>
    </row>
    <row r="12" spans="1:8" x14ac:dyDescent="0.2">
      <c r="A12" s="427">
        <v>7</v>
      </c>
      <c r="B12" s="428" t="s">
        <v>231</v>
      </c>
      <c r="C12" s="429">
        <f t="shared" si="0"/>
        <v>0</v>
      </c>
      <c r="D12" s="430"/>
      <c r="E12" s="430"/>
      <c r="F12" s="430"/>
      <c r="G12" s="430"/>
      <c r="H12" s="430"/>
    </row>
    <row r="13" spans="1:8" x14ac:dyDescent="0.2">
      <c r="A13" s="427">
        <v>8</v>
      </c>
      <c r="B13" s="428" t="s">
        <v>44</v>
      </c>
      <c r="C13" s="429">
        <f t="shared" si="0"/>
        <v>0</v>
      </c>
      <c r="D13" s="431">
        <f>SUM(D6:D12)</f>
        <v>0</v>
      </c>
      <c r="E13" s="431">
        <f>SUM(E6:E12)</f>
        <v>0</v>
      </c>
      <c r="F13" s="431">
        <f>SUM(F6:F12)</f>
        <v>0</v>
      </c>
      <c r="G13" s="431">
        <f>SUM(G6:G12)</f>
        <v>0</v>
      </c>
      <c r="H13" s="431">
        <f>SUM(H6:H12)</f>
        <v>0</v>
      </c>
    </row>
    <row r="14" spans="1:8" s="87" customFormat="1" x14ac:dyDescent="0.2">
      <c r="A14" s="427">
        <v>9</v>
      </c>
      <c r="B14" s="432" t="s">
        <v>232</v>
      </c>
      <c r="C14" s="429">
        <f t="shared" si="0"/>
        <v>0</v>
      </c>
      <c r="D14" s="433"/>
      <c r="E14" s="433"/>
      <c r="F14" s="433"/>
      <c r="G14" s="433"/>
      <c r="H14" s="433"/>
    </row>
    <row r="15" spans="1:8" ht="25.5" x14ac:dyDescent="0.2">
      <c r="A15" s="427">
        <v>10</v>
      </c>
      <c r="B15" s="428" t="s">
        <v>45</v>
      </c>
      <c r="C15" s="429">
        <f t="shared" si="0"/>
        <v>0</v>
      </c>
      <c r="D15" s="431">
        <f>SUM(D16:D20)</f>
        <v>0</v>
      </c>
      <c r="E15" s="431">
        <f>SUM(E16:E20)</f>
        <v>0</v>
      </c>
      <c r="F15" s="431">
        <f>SUM(F16:F20)</f>
        <v>0</v>
      </c>
      <c r="G15" s="431">
        <f>SUM(G16:G20)</f>
        <v>0</v>
      </c>
      <c r="H15" s="431">
        <f>SUM(H16:H20)</f>
        <v>0</v>
      </c>
    </row>
    <row r="16" spans="1:8" x14ac:dyDescent="0.2">
      <c r="A16" s="427">
        <v>11</v>
      </c>
      <c r="B16" s="428" t="s">
        <v>233</v>
      </c>
      <c r="C16" s="429">
        <f t="shared" si="0"/>
        <v>0</v>
      </c>
      <c r="D16" s="430"/>
      <c r="E16" s="430"/>
      <c r="F16" s="430"/>
      <c r="G16" s="430"/>
      <c r="H16" s="430"/>
    </row>
    <row r="17" spans="1:8" x14ac:dyDescent="0.2">
      <c r="A17" s="427">
        <v>12</v>
      </c>
      <c r="B17" s="428" t="s">
        <v>234</v>
      </c>
      <c r="C17" s="429">
        <f t="shared" si="0"/>
        <v>0</v>
      </c>
      <c r="D17" s="430"/>
      <c r="E17" s="430"/>
      <c r="F17" s="430"/>
      <c r="G17" s="430"/>
      <c r="H17" s="430"/>
    </row>
    <row r="18" spans="1:8" x14ac:dyDescent="0.2">
      <c r="A18" s="427">
        <v>13</v>
      </c>
      <c r="B18" s="428" t="s">
        <v>235</v>
      </c>
      <c r="C18" s="429">
        <f t="shared" si="0"/>
        <v>0</v>
      </c>
      <c r="D18" s="430"/>
      <c r="E18" s="430"/>
      <c r="F18" s="430"/>
      <c r="G18" s="430"/>
      <c r="H18" s="430"/>
    </row>
    <row r="19" spans="1:8" x14ac:dyDescent="0.2">
      <c r="A19" s="427">
        <v>14</v>
      </c>
      <c r="B19" s="428" t="s">
        <v>236</v>
      </c>
      <c r="C19" s="429">
        <f t="shared" si="0"/>
        <v>0</v>
      </c>
      <c r="D19" s="430"/>
      <c r="E19" s="430"/>
      <c r="F19" s="430"/>
      <c r="G19" s="430"/>
      <c r="H19" s="430"/>
    </row>
    <row r="20" spans="1:8" x14ac:dyDescent="0.2">
      <c r="A20" s="427">
        <v>15</v>
      </c>
      <c r="B20" s="428" t="s">
        <v>237</v>
      </c>
      <c r="C20" s="429">
        <f t="shared" si="0"/>
        <v>0</v>
      </c>
      <c r="D20" s="430"/>
      <c r="E20" s="430"/>
      <c r="F20" s="430"/>
      <c r="G20" s="430"/>
      <c r="H20" s="430"/>
    </row>
    <row r="21" spans="1:8" ht="25.5" x14ac:dyDescent="0.2">
      <c r="A21" s="427">
        <v>16</v>
      </c>
      <c r="B21" s="434" t="s">
        <v>46</v>
      </c>
      <c r="C21" s="429">
        <f t="shared" si="0"/>
        <v>0</v>
      </c>
      <c r="D21" s="435">
        <f>D13+D15</f>
        <v>0</v>
      </c>
      <c r="E21" s="435">
        <f>E13+E15</f>
        <v>0</v>
      </c>
      <c r="F21" s="435">
        <f>F13+F15</f>
        <v>0</v>
      </c>
      <c r="G21" s="435">
        <f>G13+G15</f>
        <v>0</v>
      </c>
      <c r="H21" s="435">
        <f>H13+H15</f>
        <v>0</v>
      </c>
    </row>
    <row r="22" spans="1:8" x14ac:dyDescent="0.2">
      <c r="A22" s="427">
        <v>17</v>
      </c>
      <c r="B22" s="428" t="s">
        <v>47</v>
      </c>
      <c r="C22" s="429">
        <f t="shared" si="0"/>
        <v>0</v>
      </c>
      <c r="D22" s="436">
        <f>D23</f>
        <v>0</v>
      </c>
      <c r="E22" s="436">
        <f>E23</f>
        <v>0</v>
      </c>
      <c r="F22" s="436">
        <f>F23</f>
        <v>0</v>
      </c>
      <c r="G22" s="436">
        <f>G23</f>
        <v>0</v>
      </c>
      <c r="H22" s="436">
        <f>H23</f>
        <v>0</v>
      </c>
    </row>
    <row r="23" spans="1:8" x14ac:dyDescent="0.2">
      <c r="A23" s="427">
        <v>18</v>
      </c>
      <c r="B23" s="428" t="s">
        <v>238</v>
      </c>
      <c r="C23" s="429">
        <f t="shared" si="0"/>
        <v>0</v>
      </c>
      <c r="D23" s="438"/>
      <c r="E23" s="438"/>
      <c r="F23" s="438"/>
      <c r="G23" s="438"/>
      <c r="H23" s="438"/>
    </row>
    <row r="24" spans="1:8" x14ac:dyDescent="0.2">
      <c r="A24" s="427">
        <v>19</v>
      </c>
      <c r="B24" s="428" t="s">
        <v>239</v>
      </c>
      <c r="C24" s="429">
        <f t="shared" si="0"/>
        <v>0</v>
      </c>
      <c r="D24" s="436">
        <f>SUM(D25:D28)</f>
        <v>0</v>
      </c>
      <c r="E24" s="436">
        <f>SUM(E25:E28)</f>
        <v>0</v>
      </c>
      <c r="F24" s="436">
        <f>SUM(F25:F28)</f>
        <v>0</v>
      </c>
      <c r="G24" s="436">
        <f>SUM(G25:G28)</f>
        <v>0</v>
      </c>
      <c r="H24" s="436">
        <f>SUM(H25:H28)</f>
        <v>0</v>
      </c>
    </row>
    <row r="25" spans="1:8" x14ac:dyDescent="0.2">
      <c r="A25" s="427">
        <v>20</v>
      </c>
      <c r="B25" s="428" t="s">
        <v>240</v>
      </c>
      <c r="C25" s="429">
        <f t="shared" si="0"/>
        <v>0</v>
      </c>
      <c r="D25" s="426"/>
      <c r="E25" s="426"/>
      <c r="F25" s="426"/>
      <c r="G25" s="426"/>
      <c r="H25" s="426"/>
    </row>
    <row r="26" spans="1:8" x14ac:dyDescent="0.2">
      <c r="A26" s="427">
        <v>21</v>
      </c>
      <c r="B26" s="428" t="s">
        <v>241</v>
      </c>
      <c r="C26" s="429">
        <f t="shared" si="0"/>
        <v>0</v>
      </c>
      <c r="D26" s="426"/>
      <c r="E26" s="426"/>
      <c r="F26" s="426"/>
      <c r="G26" s="426"/>
      <c r="H26" s="426"/>
    </row>
    <row r="27" spans="1:8" x14ac:dyDescent="0.2">
      <c r="A27" s="427">
        <v>22</v>
      </c>
      <c r="B27" s="428" t="s">
        <v>242</v>
      </c>
      <c r="C27" s="429">
        <f t="shared" si="0"/>
        <v>0</v>
      </c>
      <c r="D27" s="426"/>
      <c r="E27" s="426"/>
      <c r="F27" s="426"/>
      <c r="G27" s="426"/>
      <c r="H27" s="426"/>
    </row>
    <row r="28" spans="1:8" x14ac:dyDescent="0.2">
      <c r="A28" s="427">
        <v>23</v>
      </c>
      <c r="B28" s="88" t="s">
        <v>243</v>
      </c>
      <c r="C28" s="429">
        <f t="shared" si="0"/>
        <v>0</v>
      </c>
      <c r="D28" s="426"/>
      <c r="E28" s="426"/>
      <c r="F28" s="426"/>
      <c r="G28" s="426"/>
      <c r="H28" s="426"/>
    </row>
    <row r="29" spans="1:8" ht="25.5" x14ac:dyDescent="0.2">
      <c r="A29" s="427">
        <v>24</v>
      </c>
      <c r="B29" s="434" t="s">
        <v>48</v>
      </c>
      <c r="C29" s="429">
        <f t="shared" si="0"/>
        <v>0</v>
      </c>
      <c r="D29" s="435">
        <f>D22+D24</f>
        <v>0</v>
      </c>
      <c r="E29" s="435">
        <f>E22+E24</f>
        <v>0</v>
      </c>
      <c r="F29" s="435">
        <f>F22+F24</f>
        <v>0</v>
      </c>
      <c r="G29" s="435">
        <f>G22+G24</f>
        <v>0</v>
      </c>
      <c r="H29" s="435">
        <f>H22+H24</f>
        <v>0</v>
      </c>
    </row>
    <row r="30" spans="1:8" x14ac:dyDescent="0.2">
      <c r="A30" s="427">
        <v>25</v>
      </c>
      <c r="B30" s="428" t="s">
        <v>49</v>
      </c>
      <c r="C30" s="429">
        <f t="shared" si="0"/>
        <v>0</v>
      </c>
      <c r="D30" s="431">
        <f>SUM(D31:D32)</f>
        <v>0</v>
      </c>
      <c r="E30" s="431">
        <f>SUM(E31:E32)</f>
        <v>0</v>
      </c>
      <c r="F30" s="431">
        <f>SUM(F31:F32)</f>
        <v>0</v>
      </c>
      <c r="G30" s="431">
        <f>SUM(G31:G32)</f>
        <v>0</v>
      </c>
      <c r="H30" s="431">
        <f>SUM(H31:H32)</f>
        <v>0</v>
      </c>
    </row>
    <row r="31" spans="1:8" x14ac:dyDescent="0.2">
      <c r="A31" s="427">
        <v>26</v>
      </c>
      <c r="B31" s="428" t="s">
        <v>50</v>
      </c>
      <c r="C31" s="429">
        <f t="shared" si="0"/>
        <v>0</v>
      </c>
      <c r="D31" s="430"/>
      <c r="E31" s="430"/>
      <c r="F31" s="430"/>
      <c r="G31" s="430"/>
      <c r="H31" s="430"/>
    </row>
    <row r="32" spans="1:8" ht="16.5" customHeight="1" x14ac:dyDescent="0.2">
      <c r="A32" s="427">
        <v>27</v>
      </c>
      <c r="B32" s="428" t="s">
        <v>51</v>
      </c>
      <c r="C32" s="429">
        <f t="shared" si="0"/>
        <v>0</v>
      </c>
      <c r="D32" s="430"/>
      <c r="E32" s="430"/>
      <c r="F32" s="430"/>
      <c r="G32" s="430"/>
      <c r="H32" s="430"/>
    </row>
    <row r="33" spans="1:8" ht="18.75" customHeight="1" x14ac:dyDescent="0.2">
      <c r="A33" s="427">
        <v>28</v>
      </c>
      <c r="B33" s="428" t="s">
        <v>52</v>
      </c>
      <c r="C33" s="429">
        <f t="shared" si="0"/>
        <v>4283925</v>
      </c>
      <c r="D33" s="430">
        <v>4283925</v>
      </c>
      <c r="E33" s="430"/>
      <c r="F33" s="430"/>
      <c r="G33" s="430"/>
      <c r="H33" s="430"/>
    </row>
    <row r="34" spans="1:8" x14ac:dyDescent="0.2">
      <c r="A34" s="427">
        <v>29</v>
      </c>
      <c r="B34" s="428" t="s">
        <v>244</v>
      </c>
      <c r="C34" s="429">
        <f t="shared" si="0"/>
        <v>0</v>
      </c>
      <c r="D34" s="430"/>
      <c r="E34" s="430"/>
      <c r="F34" s="430"/>
      <c r="G34" s="430"/>
      <c r="H34" s="430"/>
    </row>
    <row r="35" spans="1:8" ht="25.5" x14ac:dyDescent="0.2">
      <c r="A35" s="427">
        <v>30</v>
      </c>
      <c r="B35" s="428" t="s">
        <v>245</v>
      </c>
      <c r="C35" s="429">
        <f t="shared" si="0"/>
        <v>0</v>
      </c>
      <c r="D35" s="430"/>
      <c r="E35" s="430"/>
      <c r="F35" s="430"/>
      <c r="G35" s="430"/>
      <c r="H35" s="430"/>
    </row>
    <row r="36" spans="1:8" x14ac:dyDescent="0.2">
      <c r="A36" s="427">
        <v>31</v>
      </c>
      <c r="B36" s="428" t="s">
        <v>53</v>
      </c>
      <c r="C36" s="429">
        <f t="shared" si="0"/>
        <v>4283925</v>
      </c>
      <c r="D36" s="431">
        <f>SUM(D33:D35)</f>
        <v>4283925</v>
      </c>
      <c r="E36" s="431">
        <f>SUM(E33:E35)</f>
        <v>0</v>
      </c>
      <c r="F36" s="431">
        <f>SUM(F33:F35)</f>
        <v>0</v>
      </c>
      <c r="G36" s="431">
        <f>SUM(G33:G35)</f>
        <v>0</v>
      </c>
      <c r="H36" s="431">
        <f>SUM(H33:H35)</f>
        <v>0</v>
      </c>
    </row>
    <row r="37" spans="1:8" x14ac:dyDescent="0.2">
      <c r="A37" s="427">
        <v>32</v>
      </c>
      <c r="B37" s="428" t="s">
        <v>54</v>
      </c>
      <c r="C37" s="429">
        <f t="shared" si="0"/>
        <v>0</v>
      </c>
      <c r="D37" s="431">
        <f>SUM(D38:D39)</f>
        <v>0</v>
      </c>
      <c r="E37" s="431">
        <f>SUM(E38:E39)</f>
        <v>0</v>
      </c>
      <c r="F37" s="431">
        <f>SUM(F38:F39)</f>
        <v>0</v>
      </c>
      <c r="G37" s="431">
        <f>SUM(G38:G39)</f>
        <v>0</v>
      </c>
      <c r="H37" s="431">
        <f>SUM(H38:H39)</f>
        <v>0</v>
      </c>
    </row>
    <row r="38" spans="1:8" ht="51" x14ac:dyDescent="0.2">
      <c r="A38" s="427">
        <v>33</v>
      </c>
      <c r="B38" s="428" t="s">
        <v>246</v>
      </c>
      <c r="C38" s="429">
        <f t="shared" si="0"/>
        <v>0</v>
      </c>
      <c r="D38" s="430"/>
      <c r="E38" s="430"/>
      <c r="F38" s="430"/>
      <c r="G38" s="430"/>
      <c r="H38" s="430"/>
    </row>
    <row r="39" spans="1:8" x14ac:dyDescent="0.2">
      <c r="A39" s="427">
        <v>34</v>
      </c>
      <c r="B39" s="428" t="s">
        <v>247</v>
      </c>
      <c r="C39" s="429">
        <f t="shared" si="0"/>
        <v>0</v>
      </c>
      <c r="D39" s="430"/>
      <c r="E39" s="430"/>
      <c r="F39" s="430"/>
      <c r="G39" s="430"/>
      <c r="H39" s="430"/>
    </row>
    <row r="40" spans="1:8" x14ac:dyDescent="0.2">
      <c r="A40" s="427">
        <v>35</v>
      </c>
      <c r="B40" s="434" t="s">
        <v>55</v>
      </c>
      <c r="C40" s="429">
        <f t="shared" si="0"/>
        <v>4283925</v>
      </c>
      <c r="D40" s="435">
        <f>D30+D36+D37</f>
        <v>4283925</v>
      </c>
      <c r="E40" s="435">
        <f>E30+E36+E37</f>
        <v>0</v>
      </c>
      <c r="F40" s="435">
        <f>F30+F36+F37</f>
        <v>0</v>
      </c>
      <c r="G40" s="435">
        <f>G30+G36+G37</f>
        <v>0</v>
      </c>
      <c r="H40" s="435">
        <f>H30+H36+H37</f>
        <v>0</v>
      </c>
    </row>
    <row r="41" spans="1:8" x14ac:dyDescent="0.2">
      <c r="A41" s="427">
        <v>36</v>
      </c>
      <c r="B41" s="432" t="s">
        <v>248</v>
      </c>
      <c r="C41" s="429">
        <f t="shared" si="0"/>
        <v>0</v>
      </c>
      <c r="D41" s="439"/>
      <c r="E41" s="439"/>
      <c r="F41" s="439"/>
      <c r="G41" s="439"/>
      <c r="H41" s="439"/>
    </row>
    <row r="42" spans="1:8" x14ac:dyDescent="0.2">
      <c r="A42" s="427">
        <v>37</v>
      </c>
      <c r="B42" s="440" t="s">
        <v>56</v>
      </c>
      <c r="C42" s="429">
        <f t="shared" si="0"/>
        <v>57750</v>
      </c>
      <c r="D42" s="441">
        <f>SUM(D43:D46)</f>
        <v>0</v>
      </c>
      <c r="E42" s="441">
        <f>SUM(E43:E46)</f>
        <v>0</v>
      </c>
      <c r="F42" s="441">
        <f>SUM(F43:F46)</f>
        <v>0</v>
      </c>
      <c r="G42" s="441">
        <f>SUM(G43:G46)</f>
        <v>57750</v>
      </c>
      <c r="H42" s="441">
        <f>SUM(H43:H46)</f>
        <v>0</v>
      </c>
    </row>
    <row r="43" spans="1:8" x14ac:dyDescent="0.2">
      <c r="A43" s="427">
        <v>38</v>
      </c>
      <c r="B43" s="440" t="s">
        <v>249</v>
      </c>
      <c r="C43" s="429">
        <f t="shared" si="0"/>
        <v>57750</v>
      </c>
      <c r="D43" s="437"/>
      <c r="E43" s="437"/>
      <c r="F43" s="437"/>
      <c r="G43" s="437">
        <v>57750</v>
      </c>
      <c r="H43" s="437"/>
    </row>
    <row r="44" spans="1:8" x14ac:dyDescent="0.2">
      <c r="A44" s="427">
        <v>39</v>
      </c>
      <c r="B44" s="440" t="s">
        <v>57</v>
      </c>
      <c r="C44" s="429">
        <f t="shared" si="0"/>
        <v>0</v>
      </c>
      <c r="D44" s="442"/>
      <c r="E44" s="442"/>
      <c r="F44" s="442"/>
      <c r="G44" s="442"/>
      <c r="H44" s="442"/>
    </row>
    <row r="45" spans="1:8" x14ac:dyDescent="0.2">
      <c r="A45" s="427">
        <v>40</v>
      </c>
      <c r="B45" s="440" t="s">
        <v>250</v>
      </c>
      <c r="C45" s="429">
        <f t="shared" si="0"/>
        <v>0</v>
      </c>
      <c r="D45" s="442"/>
      <c r="E45" s="442"/>
      <c r="F45" s="442"/>
      <c r="G45" s="442"/>
      <c r="H45" s="442"/>
    </row>
    <row r="46" spans="1:8" x14ac:dyDescent="0.2">
      <c r="A46" s="427">
        <v>41</v>
      </c>
      <c r="B46" s="440" t="s">
        <v>251</v>
      </c>
      <c r="C46" s="429">
        <f t="shared" si="0"/>
        <v>0</v>
      </c>
      <c r="D46" s="442"/>
      <c r="E46" s="442"/>
      <c r="F46" s="442"/>
      <c r="G46" s="442"/>
      <c r="H46" s="442"/>
    </row>
    <row r="47" spans="1:8" x14ac:dyDescent="0.2">
      <c r="A47" s="427">
        <v>42</v>
      </c>
      <c r="B47" s="428" t="s">
        <v>58</v>
      </c>
      <c r="C47" s="429">
        <f t="shared" si="0"/>
        <v>1108320</v>
      </c>
      <c r="D47" s="441">
        <f>SUM(D48:D49)</f>
        <v>0</v>
      </c>
      <c r="E47" s="441">
        <f>SUM(E48:E49)</f>
        <v>0</v>
      </c>
      <c r="F47" s="441">
        <f>SUM(F48:F49)</f>
        <v>1108320</v>
      </c>
      <c r="G47" s="441">
        <f>SUM(G48:G49)</f>
        <v>0</v>
      </c>
      <c r="H47" s="441">
        <f>SUM(H48:H49)</f>
        <v>0</v>
      </c>
    </row>
    <row r="48" spans="1:8" x14ac:dyDescent="0.2">
      <c r="A48" s="427">
        <v>43</v>
      </c>
      <c r="B48" s="428" t="s">
        <v>59</v>
      </c>
      <c r="C48" s="429">
        <f t="shared" si="0"/>
        <v>0</v>
      </c>
      <c r="D48" s="430"/>
      <c r="E48" s="430"/>
      <c r="F48" s="430"/>
      <c r="G48" s="430"/>
      <c r="H48" s="430"/>
    </row>
    <row r="49" spans="1:8" x14ac:dyDescent="0.2">
      <c r="A49" s="427">
        <v>44</v>
      </c>
      <c r="B49" s="428" t="s">
        <v>60</v>
      </c>
      <c r="C49" s="429">
        <f t="shared" si="0"/>
        <v>1108320</v>
      </c>
      <c r="D49" s="430"/>
      <c r="E49" s="430"/>
      <c r="F49" s="430">
        <v>1108320</v>
      </c>
      <c r="G49" s="430"/>
      <c r="H49" s="430"/>
    </row>
    <row r="50" spans="1:8" x14ac:dyDescent="0.2">
      <c r="A50" s="427">
        <v>45</v>
      </c>
      <c r="B50" s="428" t="s">
        <v>252</v>
      </c>
      <c r="C50" s="429">
        <f t="shared" si="0"/>
        <v>8527045</v>
      </c>
      <c r="D50" s="441">
        <f>SUM(D51:D54)</f>
        <v>8527045</v>
      </c>
      <c r="E50" s="441">
        <f>SUM(E51:E54)</f>
        <v>0</v>
      </c>
      <c r="F50" s="441">
        <f>SUM(F51:F54)</f>
        <v>0</v>
      </c>
      <c r="G50" s="441">
        <f>SUM(G51:G54)</f>
        <v>0</v>
      </c>
      <c r="H50" s="441">
        <f>SUM(H51:H54)</f>
        <v>0</v>
      </c>
    </row>
    <row r="51" spans="1:8" ht="25.5" x14ac:dyDescent="0.2">
      <c r="A51" s="427">
        <v>46</v>
      </c>
      <c r="B51" s="428" t="s">
        <v>253</v>
      </c>
      <c r="C51" s="429">
        <f t="shared" si="0"/>
        <v>0</v>
      </c>
      <c r="D51" s="430"/>
      <c r="E51" s="430"/>
      <c r="F51" s="430"/>
      <c r="G51" s="430"/>
      <c r="H51" s="430"/>
    </row>
    <row r="52" spans="1:8" ht="25.5" x14ac:dyDescent="0.2">
      <c r="A52" s="427">
        <v>47</v>
      </c>
      <c r="B52" s="428" t="s">
        <v>61</v>
      </c>
      <c r="C52" s="429">
        <f t="shared" si="0"/>
        <v>0</v>
      </c>
      <c r="D52" s="430"/>
      <c r="E52" s="430"/>
      <c r="F52" s="430"/>
      <c r="G52" s="430"/>
      <c r="H52" s="430"/>
    </row>
    <row r="53" spans="1:8" x14ac:dyDescent="0.2">
      <c r="A53" s="427">
        <v>48</v>
      </c>
      <c r="B53" s="428" t="s">
        <v>254</v>
      </c>
      <c r="C53" s="429">
        <f t="shared" si="0"/>
        <v>8527045</v>
      </c>
      <c r="D53" s="430">
        <v>8527045</v>
      </c>
      <c r="E53" s="430"/>
      <c r="F53" s="430"/>
      <c r="G53" s="430"/>
      <c r="H53" s="430"/>
    </row>
    <row r="54" spans="1:8" x14ac:dyDescent="0.2">
      <c r="A54" s="427">
        <v>49</v>
      </c>
      <c r="B54" s="428" t="s">
        <v>62</v>
      </c>
      <c r="C54" s="429">
        <f t="shared" si="0"/>
        <v>0</v>
      </c>
      <c r="D54" s="430"/>
      <c r="E54" s="430"/>
      <c r="F54" s="430"/>
      <c r="G54" s="430"/>
      <c r="H54" s="430"/>
    </row>
    <row r="55" spans="1:8" x14ac:dyDescent="0.2">
      <c r="A55" s="427">
        <v>50</v>
      </c>
      <c r="B55" s="428" t="s">
        <v>255</v>
      </c>
      <c r="C55" s="429">
        <f t="shared" si="0"/>
        <v>0</v>
      </c>
      <c r="D55" s="430"/>
      <c r="E55" s="430"/>
      <c r="F55" s="430"/>
      <c r="G55" s="430"/>
      <c r="H55" s="430"/>
    </row>
    <row r="56" spans="1:8" x14ac:dyDescent="0.2">
      <c r="A56" s="427">
        <v>51</v>
      </c>
      <c r="B56" s="428" t="s">
        <v>256</v>
      </c>
      <c r="C56" s="429">
        <f t="shared" si="0"/>
        <v>254801</v>
      </c>
      <c r="D56" s="461"/>
      <c r="E56" s="461"/>
      <c r="F56" s="461">
        <v>254801</v>
      </c>
      <c r="G56" s="461"/>
      <c r="H56" s="461"/>
    </row>
    <row r="57" spans="1:8" x14ac:dyDescent="0.2">
      <c r="A57" s="427">
        <v>52</v>
      </c>
      <c r="B57" s="428" t="s">
        <v>63</v>
      </c>
      <c r="C57" s="429">
        <f t="shared" si="0"/>
        <v>0</v>
      </c>
      <c r="D57" s="430"/>
      <c r="E57" s="430"/>
      <c r="F57" s="430"/>
      <c r="G57" s="430"/>
      <c r="H57" s="430"/>
    </row>
    <row r="58" spans="1:8" ht="25.5" x14ac:dyDescent="0.2">
      <c r="A58" s="427">
        <v>53</v>
      </c>
      <c r="B58" s="428" t="s">
        <v>257</v>
      </c>
      <c r="C58" s="429">
        <f t="shared" si="0"/>
        <v>0</v>
      </c>
      <c r="D58" s="430"/>
      <c r="E58" s="430"/>
      <c r="F58" s="430"/>
      <c r="G58" s="430"/>
      <c r="H58" s="430"/>
    </row>
    <row r="59" spans="1:8" x14ac:dyDescent="0.2">
      <c r="A59" s="427">
        <v>54</v>
      </c>
      <c r="B59" s="428" t="s">
        <v>258</v>
      </c>
      <c r="C59" s="429">
        <f t="shared" si="0"/>
        <v>0</v>
      </c>
      <c r="D59" s="430"/>
      <c r="E59" s="430"/>
      <c r="F59" s="430"/>
      <c r="G59" s="430"/>
      <c r="H59" s="430"/>
    </row>
    <row r="60" spans="1:8" x14ac:dyDescent="0.2">
      <c r="A60" s="427">
        <v>55</v>
      </c>
      <c r="B60" s="428" t="s">
        <v>64</v>
      </c>
      <c r="C60" s="429">
        <f t="shared" si="0"/>
        <v>0</v>
      </c>
      <c r="D60" s="430"/>
      <c r="E60" s="430"/>
      <c r="F60" s="430"/>
      <c r="G60" s="430"/>
      <c r="H60" s="430"/>
    </row>
    <row r="61" spans="1:8" x14ac:dyDescent="0.2">
      <c r="A61" s="427">
        <v>56</v>
      </c>
      <c r="B61" s="428" t="s">
        <v>259</v>
      </c>
      <c r="C61" s="429">
        <f t="shared" si="0"/>
        <v>418</v>
      </c>
      <c r="D61" s="430"/>
      <c r="E61" s="430"/>
      <c r="F61" s="430">
        <v>418</v>
      </c>
      <c r="G61" s="430"/>
      <c r="H61" s="426"/>
    </row>
    <row r="62" spans="1:8" x14ac:dyDescent="0.2">
      <c r="A62" s="427">
        <v>57</v>
      </c>
      <c r="B62" s="434" t="s">
        <v>65</v>
      </c>
      <c r="C62" s="429">
        <f t="shared" si="0"/>
        <v>9948334</v>
      </c>
      <c r="D62" s="435">
        <f>D41+D42+D47+D50+D55+D56+D57+D58+D59+D60+D61</f>
        <v>8527045</v>
      </c>
      <c r="E62" s="435">
        <f>E41+E42+E47+E50+E55+E56+E57+E58+E59+E60+E61</f>
        <v>0</v>
      </c>
      <c r="F62" s="435">
        <f>F41+F42+F47+F50+F55+F56+F57+F58+F59+F60+F61</f>
        <v>1363539</v>
      </c>
      <c r="G62" s="435">
        <f>G41+G42+G47+G50+G55+G56+G57+G58+G59+G60+G61</f>
        <v>57750</v>
      </c>
      <c r="H62" s="435">
        <f>H41+H42+H47+H50+H55+H56+H57+H58+H59+H60+H61</f>
        <v>0</v>
      </c>
    </row>
    <row r="63" spans="1:8" x14ac:dyDescent="0.2">
      <c r="A63" s="427">
        <v>58</v>
      </c>
      <c r="B63" s="428" t="s">
        <v>260</v>
      </c>
      <c r="C63" s="429">
        <f t="shared" si="0"/>
        <v>693409</v>
      </c>
      <c r="D63" s="430">
        <v>693409</v>
      </c>
      <c r="E63" s="430"/>
      <c r="F63" s="430"/>
      <c r="G63" s="426"/>
      <c r="H63" s="426"/>
    </row>
    <row r="64" spans="1:8" x14ac:dyDescent="0.2">
      <c r="A64" s="427">
        <v>59</v>
      </c>
      <c r="B64" s="428" t="s">
        <v>261</v>
      </c>
      <c r="C64" s="429">
        <f t="shared" si="0"/>
        <v>0</v>
      </c>
      <c r="D64" s="430"/>
      <c r="E64" s="430"/>
      <c r="F64" s="430"/>
      <c r="G64" s="426"/>
      <c r="H64" s="426"/>
    </row>
    <row r="65" spans="1:8" x14ac:dyDescent="0.2">
      <c r="A65" s="427">
        <v>60</v>
      </c>
      <c r="B65" s="434" t="s">
        <v>66</v>
      </c>
      <c r="C65" s="429">
        <f t="shared" si="0"/>
        <v>693409</v>
      </c>
      <c r="D65" s="435">
        <f>SUM(D63:D64)</f>
        <v>693409</v>
      </c>
      <c r="E65" s="435">
        <f>SUM(E63:E64)</f>
        <v>0</v>
      </c>
      <c r="F65" s="435">
        <f>SUM(F63:F64)</f>
        <v>0</v>
      </c>
      <c r="G65" s="435">
        <f>SUM(G63:G64)</f>
        <v>0</v>
      </c>
      <c r="H65" s="435">
        <f>SUM(H63:H64)</f>
        <v>0</v>
      </c>
    </row>
    <row r="66" spans="1:8" x14ac:dyDescent="0.2">
      <c r="A66" s="427">
        <v>61</v>
      </c>
      <c r="B66" s="464" t="s">
        <v>262</v>
      </c>
      <c r="C66" s="429">
        <f t="shared" si="0"/>
        <v>0</v>
      </c>
      <c r="D66" s="437"/>
      <c r="E66" s="437"/>
      <c r="F66" s="437"/>
      <c r="G66" s="437"/>
      <c r="H66" s="437"/>
    </row>
    <row r="67" spans="1:8" x14ac:dyDescent="0.2">
      <c r="A67" s="427">
        <v>62</v>
      </c>
      <c r="B67" s="465" t="s">
        <v>263</v>
      </c>
      <c r="C67" s="429">
        <f t="shared" si="0"/>
        <v>0</v>
      </c>
      <c r="D67" s="435">
        <f>D66</f>
        <v>0</v>
      </c>
      <c r="E67" s="435">
        <f>E66</f>
        <v>0</v>
      </c>
      <c r="F67" s="435">
        <f>F66</f>
        <v>0</v>
      </c>
      <c r="G67" s="435">
        <f>G66</f>
        <v>0</v>
      </c>
      <c r="H67" s="435">
        <f>H66</f>
        <v>0</v>
      </c>
    </row>
    <row r="68" spans="1:8" ht="25.5" x14ac:dyDescent="0.2">
      <c r="A68" s="427">
        <v>63</v>
      </c>
      <c r="B68" s="428" t="s">
        <v>67</v>
      </c>
      <c r="C68" s="429">
        <f t="shared" si="0"/>
        <v>0</v>
      </c>
      <c r="D68" s="430"/>
      <c r="E68" s="430"/>
      <c r="F68" s="430"/>
      <c r="G68" s="430"/>
      <c r="H68" s="430"/>
    </row>
    <row r="69" spans="1:8" x14ac:dyDescent="0.2">
      <c r="A69" s="427">
        <v>64</v>
      </c>
      <c r="B69" s="428" t="s">
        <v>68</v>
      </c>
      <c r="C69" s="429">
        <f t="shared" si="0"/>
        <v>0</v>
      </c>
      <c r="D69" s="430"/>
      <c r="E69" s="430"/>
      <c r="F69" s="430"/>
      <c r="G69" s="430"/>
      <c r="H69" s="430"/>
    </row>
    <row r="70" spans="1:8" x14ac:dyDescent="0.2">
      <c r="A70" s="427">
        <v>65</v>
      </c>
      <c r="B70" s="428" t="s">
        <v>69</v>
      </c>
      <c r="C70" s="429">
        <f t="shared" si="0"/>
        <v>0</v>
      </c>
      <c r="D70" s="426"/>
      <c r="E70" s="426"/>
      <c r="F70" s="426"/>
      <c r="G70" s="426"/>
      <c r="H70" s="426"/>
    </row>
    <row r="71" spans="1:8" x14ac:dyDescent="0.2">
      <c r="A71" s="427">
        <v>66</v>
      </c>
      <c r="B71" s="434" t="s">
        <v>70</v>
      </c>
      <c r="C71" s="429">
        <f t="shared" si="0"/>
        <v>0</v>
      </c>
      <c r="D71" s="443">
        <f>SUM(D68:D70)</f>
        <v>0</v>
      </c>
      <c r="E71" s="443">
        <f>SUM(E68:E70)</f>
        <v>0</v>
      </c>
      <c r="F71" s="443">
        <f>SUM(F68:F70)</f>
        <v>0</v>
      </c>
      <c r="G71" s="443">
        <f>SUM(G68:G70)</f>
        <v>0</v>
      </c>
      <c r="H71" s="443">
        <f>SUM(H68:H70)</f>
        <v>0</v>
      </c>
    </row>
    <row r="72" spans="1:8" x14ac:dyDescent="0.2">
      <c r="A72" s="427">
        <v>67</v>
      </c>
      <c r="B72" s="444" t="s">
        <v>71</v>
      </c>
      <c r="C72" s="429">
        <f t="shared" ref="C72:C111" si="1">SUM(D72:H72)</f>
        <v>14925668</v>
      </c>
      <c r="D72" s="445">
        <f>D21+D29+D40+D62+D65+D67+D71</f>
        <v>13504379</v>
      </c>
      <c r="E72" s="445">
        <f>E21+E29+E40+E62+E65+E67+E71</f>
        <v>0</v>
      </c>
      <c r="F72" s="445">
        <f>F21+F29+F40+F62+F65+F67+F71</f>
        <v>1363539</v>
      </c>
      <c r="G72" s="445">
        <f>G21+G29+G40+G62+G65+G67+G71</f>
        <v>57750</v>
      </c>
      <c r="H72" s="445">
        <f>H21+H29+H40+H62+H65+H67+H71</f>
        <v>0</v>
      </c>
    </row>
    <row r="73" spans="1:8" ht="25.5" x14ac:dyDescent="0.2">
      <c r="A73" s="427">
        <v>68</v>
      </c>
      <c r="B73" s="432" t="s">
        <v>264</v>
      </c>
      <c r="C73" s="429">
        <f t="shared" si="1"/>
        <v>0</v>
      </c>
      <c r="D73" s="437"/>
      <c r="E73" s="437"/>
      <c r="F73" s="437"/>
      <c r="G73" s="437"/>
      <c r="H73" s="437"/>
    </row>
    <row r="74" spans="1:8" ht="25.5" x14ac:dyDescent="0.2">
      <c r="A74" s="427">
        <v>69</v>
      </c>
      <c r="B74" s="428" t="s">
        <v>265</v>
      </c>
      <c r="C74" s="429">
        <f t="shared" si="1"/>
        <v>0</v>
      </c>
      <c r="D74" s="430"/>
      <c r="E74" s="430"/>
      <c r="F74" s="430"/>
      <c r="G74" s="430"/>
      <c r="H74" s="430"/>
    </row>
    <row r="75" spans="1:8" x14ac:dyDescent="0.2">
      <c r="A75" s="427">
        <v>70</v>
      </c>
      <c r="B75" s="428" t="s">
        <v>72</v>
      </c>
      <c r="C75" s="429">
        <f t="shared" si="1"/>
        <v>0</v>
      </c>
      <c r="D75" s="430"/>
      <c r="E75" s="430"/>
      <c r="F75" s="430"/>
      <c r="G75" s="430"/>
      <c r="H75" s="430"/>
    </row>
    <row r="76" spans="1:8" x14ac:dyDescent="0.2">
      <c r="A76" s="427">
        <v>71</v>
      </c>
      <c r="B76" s="428" t="s">
        <v>266</v>
      </c>
      <c r="C76" s="429">
        <f t="shared" si="1"/>
        <v>4561158</v>
      </c>
      <c r="D76" s="430"/>
      <c r="E76" s="430"/>
      <c r="F76" s="430">
        <v>3096408</v>
      </c>
      <c r="G76" s="430">
        <v>1464750</v>
      </c>
      <c r="H76" s="430"/>
    </row>
    <row r="77" spans="1:8" x14ac:dyDescent="0.2">
      <c r="A77" s="427">
        <v>72</v>
      </c>
      <c r="B77" s="428" t="s">
        <v>73</v>
      </c>
      <c r="C77" s="429">
        <f t="shared" si="1"/>
        <v>4561158</v>
      </c>
      <c r="D77" s="436">
        <f>SUM(D73:D76)</f>
        <v>0</v>
      </c>
      <c r="E77" s="436">
        <f>SUM(E73:E76)</f>
        <v>0</v>
      </c>
      <c r="F77" s="436">
        <f>SUM(F73:F76)</f>
        <v>3096408</v>
      </c>
      <c r="G77" s="436">
        <f>SUM(G73:G76)</f>
        <v>1464750</v>
      </c>
      <c r="H77" s="436">
        <f>SUM(H73:H76)</f>
        <v>0</v>
      </c>
    </row>
    <row r="78" spans="1:8" ht="13.5" thickBot="1" x14ac:dyDescent="0.25">
      <c r="A78" s="427">
        <v>73</v>
      </c>
      <c r="B78" s="362" t="s">
        <v>74</v>
      </c>
      <c r="C78" s="462">
        <f t="shared" si="1"/>
        <v>4561158</v>
      </c>
      <c r="D78" s="363">
        <f>D77</f>
        <v>0</v>
      </c>
      <c r="E78" s="363">
        <f>E77</f>
        <v>0</v>
      </c>
      <c r="F78" s="363">
        <f>F77</f>
        <v>3096408</v>
      </c>
      <c r="G78" s="363">
        <f>G77</f>
        <v>1464750</v>
      </c>
      <c r="H78" s="363">
        <f>H77</f>
        <v>0</v>
      </c>
    </row>
    <row r="79" spans="1:8" ht="13.5" thickBot="1" x14ac:dyDescent="0.25">
      <c r="A79" s="427">
        <v>74</v>
      </c>
      <c r="B79" s="104" t="s">
        <v>37</v>
      </c>
      <c r="C79" s="105">
        <f t="shared" si="1"/>
        <v>19486826</v>
      </c>
      <c r="D79" s="106">
        <f>D72+D78</f>
        <v>13504379</v>
      </c>
      <c r="E79" s="106">
        <f>E72+E78</f>
        <v>0</v>
      </c>
      <c r="F79" s="106">
        <f>F72+F78</f>
        <v>4459947</v>
      </c>
      <c r="G79" s="106">
        <f>G72+G78</f>
        <v>1522500</v>
      </c>
      <c r="H79" s="107">
        <f>H72+H78</f>
        <v>0</v>
      </c>
    </row>
    <row r="80" spans="1:8" ht="13.5" thickTop="1" x14ac:dyDescent="0.2">
      <c r="A80" s="427">
        <v>75</v>
      </c>
      <c r="B80" s="459" t="s">
        <v>3</v>
      </c>
      <c r="C80" s="460">
        <f t="shared" si="1"/>
        <v>0</v>
      </c>
      <c r="D80" s="463"/>
      <c r="E80" s="463"/>
      <c r="F80" s="463"/>
      <c r="G80" s="463"/>
      <c r="H80" s="463"/>
    </row>
    <row r="81" spans="1:8" ht="25.5" x14ac:dyDescent="0.2">
      <c r="A81" s="427">
        <v>76</v>
      </c>
      <c r="B81" s="446" t="s">
        <v>4</v>
      </c>
      <c r="C81" s="429">
        <f t="shared" si="1"/>
        <v>0</v>
      </c>
      <c r="D81" s="447"/>
      <c r="E81" s="447"/>
      <c r="F81" s="447"/>
      <c r="G81" s="447"/>
      <c r="H81" s="447"/>
    </row>
    <row r="82" spans="1:8" x14ac:dyDescent="0.2">
      <c r="A82" s="427">
        <v>77</v>
      </c>
      <c r="B82" s="446" t="s">
        <v>5</v>
      </c>
      <c r="C82" s="429">
        <f t="shared" si="1"/>
        <v>14755888</v>
      </c>
      <c r="D82" s="447">
        <v>8820911</v>
      </c>
      <c r="E82" s="447"/>
      <c r="F82" s="447">
        <v>4412477</v>
      </c>
      <c r="G82" s="447">
        <v>1522500</v>
      </c>
      <c r="H82" s="447"/>
    </row>
    <row r="83" spans="1:8" x14ac:dyDescent="0.2">
      <c r="A83" s="427">
        <v>78</v>
      </c>
      <c r="B83" s="448" t="s">
        <v>6</v>
      </c>
      <c r="C83" s="270">
        <f t="shared" si="1"/>
        <v>0</v>
      </c>
      <c r="D83" s="449">
        <f>D84</f>
        <v>0</v>
      </c>
      <c r="E83" s="442">
        <f>E84</f>
        <v>0</v>
      </c>
      <c r="F83" s="442">
        <f>F84</f>
        <v>0</v>
      </c>
      <c r="G83" s="442">
        <f>G84</f>
        <v>0</v>
      </c>
      <c r="H83" s="442">
        <f>H84</f>
        <v>0</v>
      </c>
    </row>
    <row r="84" spans="1:8" ht="25.5" x14ac:dyDescent="0.2">
      <c r="A84" s="427">
        <v>79</v>
      </c>
      <c r="B84" s="448" t="s">
        <v>7</v>
      </c>
      <c r="C84" s="270">
        <f t="shared" si="1"/>
        <v>0</v>
      </c>
      <c r="D84" s="450"/>
      <c r="E84" s="430"/>
      <c r="F84" s="430"/>
      <c r="G84" s="430"/>
      <c r="H84" s="430"/>
    </row>
    <row r="85" spans="1:8" x14ac:dyDescent="0.2">
      <c r="A85" s="427">
        <v>80</v>
      </c>
      <c r="B85" s="448" t="s">
        <v>8</v>
      </c>
      <c r="C85" s="270">
        <f t="shared" si="1"/>
        <v>0</v>
      </c>
      <c r="D85" s="449">
        <f>D86</f>
        <v>0</v>
      </c>
      <c r="E85" s="442">
        <f>E86</f>
        <v>0</v>
      </c>
      <c r="F85" s="442">
        <f>F86</f>
        <v>0</v>
      </c>
      <c r="G85" s="442">
        <f>G86</f>
        <v>0</v>
      </c>
      <c r="H85" s="442">
        <f>H86</f>
        <v>0</v>
      </c>
    </row>
    <row r="86" spans="1:8" x14ac:dyDescent="0.2">
      <c r="A86" s="427">
        <v>81</v>
      </c>
      <c r="B86" s="448" t="s">
        <v>9</v>
      </c>
      <c r="C86" s="270">
        <f t="shared" si="1"/>
        <v>0</v>
      </c>
      <c r="D86" s="449"/>
      <c r="E86" s="442"/>
      <c r="F86" s="442"/>
      <c r="G86" s="442"/>
      <c r="H86" s="442"/>
    </row>
    <row r="87" spans="1:8" x14ac:dyDescent="0.2">
      <c r="A87" s="427">
        <v>82</v>
      </c>
      <c r="B87" s="448" t="s">
        <v>10</v>
      </c>
      <c r="C87" s="270">
        <f t="shared" si="1"/>
        <v>0</v>
      </c>
      <c r="D87" s="449">
        <f>SUM(D88:D89)</f>
        <v>0</v>
      </c>
      <c r="E87" s="442">
        <f>SUM(E88:E89)</f>
        <v>0</v>
      </c>
      <c r="F87" s="442">
        <f>SUM(F88:F89)</f>
        <v>0</v>
      </c>
      <c r="G87" s="442">
        <f>SUM(G88:G89)</f>
        <v>0</v>
      </c>
      <c r="H87" s="442">
        <f>SUM(H88:H89)</f>
        <v>0</v>
      </c>
    </row>
    <row r="88" spans="1:8" x14ac:dyDescent="0.2">
      <c r="A88" s="427">
        <v>83</v>
      </c>
      <c r="B88" s="448" t="s">
        <v>11</v>
      </c>
      <c r="C88" s="270">
        <f t="shared" si="1"/>
        <v>0</v>
      </c>
      <c r="D88" s="450"/>
      <c r="E88" s="430"/>
      <c r="F88" s="430"/>
      <c r="G88" s="430"/>
      <c r="H88" s="430"/>
    </row>
    <row r="89" spans="1:8" x14ac:dyDescent="0.2">
      <c r="A89" s="427">
        <v>84</v>
      </c>
      <c r="B89" s="448" t="s">
        <v>12</v>
      </c>
      <c r="C89" s="270">
        <f t="shared" si="1"/>
        <v>0</v>
      </c>
      <c r="D89" s="450"/>
      <c r="E89" s="430"/>
      <c r="F89" s="430"/>
      <c r="G89" s="430"/>
      <c r="H89" s="430"/>
    </row>
    <row r="90" spans="1:8" x14ac:dyDescent="0.2">
      <c r="A90" s="427">
        <v>85</v>
      </c>
      <c r="B90" s="451" t="s">
        <v>13</v>
      </c>
      <c r="C90" s="270">
        <f t="shared" si="1"/>
        <v>0</v>
      </c>
      <c r="D90" s="452">
        <f>D83+D85+D87</f>
        <v>0</v>
      </c>
      <c r="E90" s="453">
        <f>E83+E85+E87</f>
        <v>0</v>
      </c>
      <c r="F90" s="453">
        <f>F83+F85+F87</f>
        <v>0</v>
      </c>
      <c r="G90" s="453">
        <f>G83+G85+G87</f>
        <v>0</v>
      </c>
      <c r="H90" s="453">
        <f>H83+H85+H87</f>
        <v>0</v>
      </c>
    </row>
    <row r="91" spans="1:8" x14ac:dyDescent="0.2">
      <c r="A91" s="427">
        <v>86</v>
      </c>
      <c r="B91" s="448" t="s">
        <v>14</v>
      </c>
      <c r="C91" s="270">
        <f t="shared" si="1"/>
        <v>0</v>
      </c>
      <c r="D91" s="450"/>
      <c r="E91" s="430"/>
      <c r="F91" s="430"/>
      <c r="G91" s="430"/>
      <c r="H91" s="430"/>
    </row>
    <row r="92" spans="1:8" ht="25.5" x14ac:dyDescent="0.2">
      <c r="A92" s="427">
        <v>87</v>
      </c>
      <c r="B92" s="448" t="s">
        <v>15</v>
      </c>
      <c r="C92" s="270">
        <f t="shared" si="1"/>
        <v>0</v>
      </c>
      <c r="D92" s="454">
        <f>SUM(D93:D96)</f>
        <v>0</v>
      </c>
      <c r="E92" s="435">
        <f>SUM(E93:E96)</f>
        <v>0</v>
      </c>
      <c r="F92" s="435">
        <f>SUM(F93:F96)</f>
        <v>0</v>
      </c>
      <c r="G92" s="435">
        <f>SUM(G93:G96)</f>
        <v>0</v>
      </c>
      <c r="H92" s="435">
        <f>SUM(H93:H96)</f>
        <v>0</v>
      </c>
    </row>
    <row r="93" spans="1:8" x14ac:dyDescent="0.2">
      <c r="A93" s="427">
        <v>88</v>
      </c>
      <c r="B93" s="448" t="s">
        <v>279</v>
      </c>
      <c r="C93" s="270">
        <f t="shared" si="1"/>
        <v>0</v>
      </c>
      <c r="D93" s="450"/>
      <c r="E93" s="430"/>
      <c r="F93" s="430"/>
      <c r="G93" s="430"/>
      <c r="H93" s="430"/>
    </row>
    <row r="94" spans="1:8" x14ac:dyDescent="0.2">
      <c r="A94" s="427">
        <v>89</v>
      </c>
      <c r="B94" s="448" t="s">
        <v>16</v>
      </c>
      <c r="C94" s="270">
        <f t="shared" si="1"/>
        <v>0</v>
      </c>
      <c r="D94" s="450"/>
      <c r="E94" s="430"/>
      <c r="F94" s="430"/>
      <c r="G94" s="430"/>
      <c r="H94" s="430"/>
    </row>
    <row r="95" spans="1:8" x14ac:dyDescent="0.2">
      <c r="A95" s="427">
        <v>90</v>
      </c>
      <c r="B95" s="448" t="s">
        <v>17</v>
      </c>
      <c r="C95" s="270">
        <f t="shared" si="1"/>
        <v>0</v>
      </c>
      <c r="D95" s="450"/>
      <c r="E95" s="430"/>
      <c r="F95" s="430"/>
      <c r="G95" s="430"/>
      <c r="H95" s="430"/>
    </row>
    <row r="96" spans="1:8" x14ac:dyDescent="0.2">
      <c r="A96" s="427">
        <v>91</v>
      </c>
      <c r="B96" s="448" t="s">
        <v>18</v>
      </c>
      <c r="C96" s="270">
        <f t="shared" si="1"/>
        <v>0</v>
      </c>
      <c r="D96" s="450"/>
      <c r="E96" s="430"/>
      <c r="F96" s="430"/>
      <c r="G96" s="430"/>
      <c r="H96" s="430"/>
    </row>
    <row r="97" spans="1:8" ht="25.5" x14ac:dyDescent="0.2">
      <c r="A97" s="427">
        <v>92</v>
      </c>
      <c r="B97" s="448" t="s">
        <v>280</v>
      </c>
      <c r="C97" s="270">
        <f t="shared" si="1"/>
        <v>2078746</v>
      </c>
      <c r="D97" s="450">
        <v>2078746</v>
      </c>
      <c r="E97" s="430"/>
      <c r="F97" s="430"/>
      <c r="G97" s="430"/>
      <c r="H97" s="430"/>
    </row>
    <row r="98" spans="1:8" x14ac:dyDescent="0.2">
      <c r="A98" s="427">
        <v>93</v>
      </c>
      <c r="B98" s="448" t="s">
        <v>281</v>
      </c>
      <c r="C98" s="270">
        <f t="shared" si="1"/>
        <v>0</v>
      </c>
      <c r="D98" s="450"/>
      <c r="E98" s="430"/>
      <c r="F98" s="430"/>
      <c r="G98" s="430"/>
      <c r="H98" s="430"/>
    </row>
    <row r="99" spans="1:8" x14ac:dyDescent="0.2">
      <c r="A99" s="427">
        <v>94</v>
      </c>
      <c r="B99" s="448" t="s">
        <v>19</v>
      </c>
      <c r="C99" s="270">
        <f t="shared" si="1"/>
        <v>0</v>
      </c>
      <c r="D99" s="450"/>
      <c r="E99" s="430"/>
      <c r="F99" s="430"/>
      <c r="G99" s="430"/>
      <c r="H99" s="430"/>
    </row>
    <row r="100" spans="1:8" x14ac:dyDescent="0.2">
      <c r="A100" s="427">
        <v>95</v>
      </c>
      <c r="B100" s="451" t="s">
        <v>20</v>
      </c>
      <c r="C100" s="270">
        <f t="shared" si="1"/>
        <v>2078746</v>
      </c>
      <c r="D100" s="452">
        <f>D91+D92+D97+D98+D99</f>
        <v>2078746</v>
      </c>
      <c r="E100" s="453">
        <f>E91+E92+E97+E98+E99</f>
        <v>0</v>
      </c>
      <c r="F100" s="453">
        <f>F91+F92+F97+F98+F99</f>
        <v>0</v>
      </c>
      <c r="G100" s="453">
        <f>G91+G92+G97+G98+G99</f>
        <v>0</v>
      </c>
      <c r="H100" s="453">
        <f>H91+H92+H97+H98+H99</f>
        <v>0</v>
      </c>
    </row>
    <row r="101" spans="1:8" x14ac:dyDescent="0.2">
      <c r="A101" s="427">
        <v>96</v>
      </c>
      <c r="B101" s="448" t="s">
        <v>21</v>
      </c>
      <c r="C101" s="270">
        <f t="shared" si="1"/>
        <v>0</v>
      </c>
      <c r="D101" s="450"/>
      <c r="E101" s="430"/>
      <c r="F101" s="430"/>
      <c r="G101" s="430"/>
      <c r="H101" s="430"/>
    </row>
    <row r="102" spans="1:8" x14ac:dyDescent="0.2">
      <c r="A102" s="427">
        <v>97</v>
      </c>
      <c r="B102" s="448" t="s">
        <v>22</v>
      </c>
      <c r="C102" s="270">
        <f t="shared" si="1"/>
        <v>0</v>
      </c>
      <c r="D102" s="450"/>
      <c r="E102" s="430"/>
      <c r="F102" s="430"/>
      <c r="G102" s="430"/>
      <c r="H102" s="430"/>
    </row>
    <row r="103" spans="1:8" x14ac:dyDescent="0.2">
      <c r="A103" s="427">
        <v>98</v>
      </c>
      <c r="B103" s="448" t="s">
        <v>23</v>
      </c>
      <c r="C103" s="270">
        <f t="shared" si="1"/>
        <v>0</v>
      </c>
      <c r="D103" s="450"/>
      <c r="E103" s="430"/>
      <c r="F103" s="430"/>
      <c r="G103" s="430"/>
      <c r="H103" s="430"/>
    </row>
    <row r="104" spans="1:8" x14ac:dyDescent="0.2">
      <c r="A104" s="427">
        <v>99</v>
      </c>
      <c r="B104" s="448" t="s">
        <v>24</v>
      </c>
      <c r="C104" s="270">
        <f t="shared" si="1"/>
        <v>273178</v>
      </c>
      <c r="D104" s="450">
        <v>235800</v>
      </c>
      <c r="E104" s="430"/>
      <c r="F104" s="430">
        <v>37378</v>
      </c>
      <c r="G104" s="430"/>
      <c r="H104" s="430"/>
    </row>
    <row r="105" spans="1:8" ht="25.5" x14ac:dyDescent="0.2">
      <c r="A105" s="427">
        <v>100</v>
      </c>
      <c r="B105" s="448" t="s">
        <v>25</v>
      </c>
      <c r="C105" s="270">
        <f t="shared" si="1"/>
        <v>73758</v>
      </c>
      <c r="D105" s="450">
        <v>63666</v>
      </c>
      <c r="E105" s="430"/>
      <c r="F105" s="430">
        <v>10092</v>
      </c>
      <c r="G105" s="430"/>
      <c r="H105" s="430"/>
    </row>
    <row r="106" spans="1:8" x14ac:dyDescent="0.2">
      <c r="A106" s="427">
        <v>101</v>
      </c>
      <c r="B106" s="451" t="s">
        <v>26</v>
      </c>
      <c r="C106" s="270">
        <f t="shared" si="1"/>
        <v>346936</v>
      </c>
      <c r="D106" s="452">
        <f>SUM(D101:D105)</f>
        <v>299466</v>
      </c>
      <c r="E106" s="453">
        <f>SUM(E101:E105)</f>
        <v>0</v>
      </c>
      <c r="F106" s="453">
        <f>SUM(F101:F105)</f>
        <v>47470</v>
      </c>
      <c r="G106" s="453">
        <f>SUM(G101:G105)</f>
        <v>0</v>
      </c>
      <c r="H106" s="453">
        <f>SUM(H101:H105)</f>
        <v>0</v>
      </c>
    </row>
    <row r="107" spans="1:8" x14ac:dyDescent="0.2">
      <c r="A107" s="427">
        <v>102</v>
      </c>
      <c r="B107" s="448" t="s">
        <v>27</v>
      </c>
      <c r="C107" s="270">
        <f t="shared" si="1"/>
        <v>1815162</v>
      </c>
      <c r="D107" s="450">
        <v>1815162</v>
      </c>
      <c r="E107" s="430"/>
      <c r="F107" s="430"/>
      <c r="G107" s="430"/>
      <c r="H107" s="430"/>
    </row>
    <row r="108" spans="1:8" x14ac:dyDescent="0.2">
      <c r="A108" s="427">
        <v>103</v>
      </c>
      <c r="B108" s="448" t="s">
        <v>282</v>
      </c>
      <c r="C108" s="270">
        <f t="shared" si="1"/>
        <v>0</v>
      </c>
      <c r="D108" s="450"/>
      <c r="E108" s="430"/>
      <c r="F108" s="430"/>
      <c r="G108" s="430"/>
      <c r="H108" s="430"/>
    </row>
    <row r="109" spans="1:8" x14ac:dyDescent="0.2">
      <c r="A109" s="427">
        <v>104</v>
      </c>
      <c r="B109" s="448" t="s">
        <v>28</v>
      </c>
      <c r="C109" s="270">
        <f t="shared" si="1"/>
        <v>0</v>
      </c>
      <c r="D109" s="450"/>
      <c r="E109" s="430"/>
      <c r="F109" s="430"/>
      <c r="G109" s="430"/>
      <c r="H109" s="430"/>
    </row>
    <row r="110" spans="1:8" ht="25.5" x14ac:dyDescent="0.2">
      <c r="A110" s="427">
        <v>105</v>
      </c>
      <c r="B110" s="448" t="s">
        <v>29</v>
      </c>
      <c r="C110" s="270">
        <f t="shared" si="1"/>
        <v>490094</v>
      </c>
      <c r="D110" s="450">
        <v>490094</v>
      </c>
      <c r="E110" s="430"/>
      <c r="F110" s="430"/>
      <c r="G110" s="430"/>
      <c r="H110" s="430"/>
    </row>
    <row r="111" spans="1:8" x14ac:dyDescent="0.2">
      <c r="A111" s="427">
        <v>106</v>
      </c>
      <c r="B111" s="451" t="s">
        <v>30</v>
      </c>
      <c r="C111" s="270">
        <f t="shared" si="1"/>
        <v>2305256</v>
      </c>
      <c r="D111" s="452">
        <f>SUM(D107:D110)</f>
        <v>2305256</v>
      </c>
      <c r="E111" s="453">
        <f>SUM(E107:E110)</f>
        <v>0</v>
      </c>
      <c r="F111" s="453">
        <f>SUM(F107:F110)</f>
        <v>0</v>
      </c>
      <c r="G111" s="453">
        <f>SUM(G107:G110)</f>
        <v>0</v>
      </c>
      <c r="H111" s="453">
        <f>SUM(H107:H110)</f>
        <v>0</v>
      </c>
    </row>
    <row r="112" spans="1:8" ht="25.5" x14ac:dyDescent="0.2">
      <c r="A112" s="427">
        <v>107</v>
      </c>
      <c r="B112" s="448" t="s">
        <v>322</v>
      </c>
      <c r="C112" s="270">
        <f>SUM(D112:H112)</f>
        <v>0</v>
      </c>
      <c r="D112" s="449"/>
      <c r="E112" s="442">
        <f>SUM(E113:E115)</f>
        <v>0</v>
      </c>
      <c r="F112" s="442">
        <f>SUM(F113:F115)</f>
        <v>0</v>
      </c>
      <c r="G112" s="442">
        <f>SUM(G113:G115)</f>
        <v>0</v>
      </c>
      <c r="H112" s="442">
        <f>SUM(H113:H115)</f>
        <v>0</v>
      </c>
    </row>
    <row r="113" spans="1:8" x14ac:dyDescent="0.2">
      <c r="A113" s="427">
        <v>108</v>
      </c>
      <c r="B113" s="448" t="s">
        <v>323</v>
      </c>
      <c r="C113" s="270">
        <f t="shared" ref="C113:C122" si="2">SUM(D113:H113)</f>
        <v>482790</v>
      </c>
      <c r="D113" s="450">
        <v>482790</v>
      </c>
      <c r="E113" s="430"/>
      <c r="F113" s="430"/>
      <c r="G113" s="430"/>
      <c r="H113" s="430"/>
    </row>
    <row r="114" spans="1:8" ht="25.5" x14ac:dyDescent="0.2">
      <c r="A114" s="427">
        <v>109</v>
      </c>
      <c r="B114" s="448" t="s">
        <v>283</v>
      </c>
      <c r="C114" s="270">
        <f t="shared" si="2"/>
        <v>0</v>
      </c>
      <c r="D114" s="450"/>
      <c r="E114" s="430"/>
      <c r="F114" s="430"/>
      <c r="G114" s="430"/>
      <c r="H114" s="430"/>
    </row>
    <row r="115" spans="1:8" x14ac:dyDescent="0.2">
      <c r="A115" s="427">
        <v>110</v>
      </c>
      <c r="B115" s="448" t="s">
        <v>284</v>
      </c>
      <c r="C115" s="270">
        <f t="shared" si="2"/>
        <v>1374101</v>
      </c>
      <c r="D115" s="450">
        <v>1374101</v>
      </c>
      <c r="E115" s="430"/>
      <c r="F115" s="430"/>
      <c r="G115" s="430"/>
      <c r="H115" s="430"/>
    </row>
    <row r="116" spans="1:8" x14ac:dyDescent="0.2">
      <c r="A116" s="427">
        <v>111</v>
      </c>
      <c r="B116" s="451" t="s">
        <v>31</v>
      </c>
      <c r="C116" s="270">
        <f t="shared" si="2"/>
        <v>0</v>
      </c>
      <c r="D116" s="452">
        <f>D112</f>
        <v>0</v>
      </c>
      <c r="E116" s="453">
        <f>E112</f>
        <v>0</v>
      </c>
      <c r="F116" s="453">
        <f>F112</f>
        <v>0</v>
      </c>
      <c r="G116" s="453">
        <f>G112</f>
        <v>0</v>
      </c>
      <c r="H116" s="453">
        <f>H112</f>
        <v>0</v>
      </c>
    </row>
    <row r="117" spans="1:8" x14ac:dyDescent="0.2">
      <c r="A117" s="427">
        <v>112</v>
      </c>
      <c r="B117" s="455" t="s">
        <v>32</v>
      </c>
      <c r="C117" s="270">
        <f t="shared" si="2"/>
        <v>19486826</v>
      </c>
      <c r="D117" s="457">
        <f>D80+D81+D82+D90+D100+D106+D111+D116</f>
        <v>13504379</v>
      </c>
      <c r="E117" s="457">
        <f>E80+E81+E82+E90+E100+E106+E111+E116</f>
        <v>0</v>
      </c>
      <c r="F117" s="457">
        <f>F80+F81+F82+F90+F100+F106+F111+F116</f>
        <v>4459947</v>
      </c>
      <c r="G117" s="457">
        <f>G80+G81+G82+G90+G100+G106+G111+G116</f>
        <v>1522500</v>
      </c>
      <c r="H117" s="457">
        <f>H80+H81+H82+H90+H100+H106+H111+H116</f>
        <v>0</v>
      </c>
    </row>
    <row r="118" spans="1:8" ht="25.5" x14ac:dyDescent="0.2">
      <c r="A118" s="427">
        <v>113</v>
      </c>
      <c r="B118" s="448" t="s">
        <v>33</v>
      </c>
      <c r="C118" s="270">
        <f t="shared" si="2"/>
        <v>0</v>
      </c>
      <c r="D118" s="450"/>
      <c r="E118" s="430"/>
      <c r="F118" s="430"/>
      <c r="G118" s="430"/>
      <c r="H118" s="430"/>
    </row>
    <row r="119" spans="1:8" x14ac:dyDescent="0.2">
      <c r="A119" s="427">
        <v>114</v>
      </c>
      <c r="B119" s="448" t="s">
        <v>34</v>
      </c>
      <c r="C119" s="270">
        <f t="shared" si="2"/>
        <v>0</v>
      </c>
      <c r="D119" s="450"/>
      <c r="E119" s="430"/>
      <c r="F119" s="430"/>
      <c r="G119" s="430"/>
      <c r="H119" s="430"/>
    </row>
    <row r="120" spans="1:8" x14ac:dyDescent="0.2">
      <c r="A120" s="427">
        <v>115</v>
      </c>
      <c r="B120" s="448" t="s">
        <v>35</v>
      </c>
      <c r="C120" s="270">
        <f t="shared" si="2"/>
        <v>0</v>
      </c>
      <c r="D120" s="449">
        <f>SUM(D118:D119)</f>
        <v>0</v>
      </c>
      <c r="E120" s="442">
        <f>SUM(E118:E119)</f>
        <v>0</v>
      </c>
      <c r="F120" s="442">
        <f>SUM(F118:F119)</f>
        <v>0</v>
      </c>
      <c r="G120" s="442">
        <f>SUM(G118:G119)</f>
        <v>0</v>
      </c>
      <c r="H120" s="442">
        <f>SUM(H118:H119)</f>
        <v>0</v>
      </c>
    </row>
    <row r="121" spans="1:8" ht="13.5" thickBot="1" x14ac:dyDescent="0.25">
      <c r="A121" s="427">
        <v>116</v>
      </c>
      <c r="B121" s="365" t="s">
        <v>36</v>
      </c>
      <c r="C121" s="270">
        <f t="shared" si="2"/>
        <v>0</v>
      </c>
      <c r="D121" s="282">
        <f>D120</f>
        <v>0</v>
      </c>
      <c r="E121" s="366">
        <f>E120</f>
        <v>0</v>
      </c>
      <c r="F121" s="366">
        <f>F120</f>
        <v>0</v>
      </c>
      <c r="G121" s="366">
        <f>G120</f>
        <v>0</v>
      </c>
      <c r="H121" s="366">
        <f>H120</f>
        <v>0</v>
      </c>
    </row>
    <row r="122" spans="1:8" ht="14.25" thickTop="1" thickBot="1" x14ac:dyDescent="0.25">
      <c r="A122" s="427">
        <v>117</v>
      </c>
      <c r="B122" s="5" t="s">
        <v>37</v>
      </c>
      <c r="C122" s="270">
        <f t="shared" si="2"/>
        <v>19486826</v>
      </c>
      <c r="D122" s="3">
        <f>D117+D121</f>
        <v>13504379</v>
      </c>
      <c r="E122" s="1">
        <f>E117+E121</f>
        <v>0</v>
      </c>
      <c r="F122" s="1">
        <f>F117+F121</f>
        <v>4459947</v>
      </c>
      <c r="G122" s="1">
        <f>G117+G121</f>
        <v>1522500</v>
      </c>
      <c r="H122" s="1">
        <f>H117+H121</f>
        <v>0</v>
      </c>
    </row>
    <row r="123" spans="1:8" ht="13.5" thickTop="1" x14ac:dyDescent="0.2"/>
  </sheetData>
  <pageMargins left="0" right="0" top="0" bottom="0.19685039370078741" header="0.51181102362204722" footer="0.51181102362204722"/>
  <pageSetup scale="75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>
      <pane ySplit="6" topLeftCell="A89" activePane="bottomLeft" state="frozen"/>
      <selection activeCell="C2" sqref="C2"/>
      <selection pane="bottomLeft" activeCell="F1" sqref="F1"/>
    </sheetView>
  </sheetViews>
  <sheetFormatPr defaultRowHeight="12.75" x14ac:dyDescent="0.2"/>
  <cols>
    <col min="1" max="1" width="5.7109375" style="359" customWidth="1"/>
    <col min="2" max="2" width="50" style="359" customWidth="1"/>
    <col min="3" max="3" width="14.7109375" style="359" customWidth="1"/>
    <col min="4" max="8" width="12.7109375" style="359" customWidth="1"/>
    <col min="9" max="255" width="9.140625" style="359"/>
    <col min="256" max="256" width="5.7109375" style="359" customWidth="1"/>
    <col min="257" max="257" width="50" style="359" customWidth="1"/>
    <col min="258" max="258" width="28.85546875" style="359" customWidth="1"/>
    <col min="259" max="511" width="9.140625" style="359"/>
    <col min="512" max="512" width="5.7109375" style="359" customWidth="1"/>
    <col min="513" max="513" width="50" style="359" customWidth="1"/>
    <col min="514" max="514" width="28.85546875" style="359" customWidth="1"/>
    <col min="515" max="767" width="9.140625" style="359"/>
    <col min="768" max="768" width="5.7109375" style="359" customWidth="1"/>
    <col min="769" max="769" width="50" style="359" customWidth="1"/>
    <col min="770" max="770" width="28.85546875" style="359" customWidth="1"/>
    <col min="771" max="1023" width="9.140625" style="359"/>
    <col min="1024" max="1024" width="5.7109375" style="359" customWidth="1"/>
    <col min="1025" max="1025" width="50" style="359" customWidth="1"/>
    <col min="1026" max="1026" width="28.85546875" style="359" customWidth="1"/>
    <col min="1027" max="1279" width="9.140625" style="359"/>
    <col min="1280" max="1280" width="5.7109375" style="359" customWidth="1"/>
    <col min="1281" max="1281" width="50" style="359" customWidth="1"/>
    <col min="1282" max="1282" width="28.85546875" style="359" customWidth="1"/>
    <col min="1283" max="1535" width="9.140625" style="359"/>
    <col min="1536" max="1536" width="5.7109375" style="359" customWidth="1"/>
    <col min="1537" max="1537" width="50" style="359" customWidth="1"/>
    <col min="1538" max="1538" width="28.85546875" style="359" customWidth="1"/>
    <col min="1539" max="1791" width="9.140625" style="359"/>
    <col min="1792" max="1792" width="5.7109375" style="359" customWidth="1"/>
    <col min="1793" max="1793" width="50" style="359" customWidth="1"/>
    <col min="1794" max="1794" width="28.85546875" style="359" customWidth="1"/>
    <col min="1795" max="2047" width="9.140625" style="359"/>
    <col min="2048" max="2048" width="5.7109375" style="359" customWidth="1"/>
    <col min="2049" max="2049" width="50" style="359" customWidth="1"/>
    <col min="2050" max="2050" width="28.85546875" style="359" customWidth="1"/>
    <col min="2051" max="2303" width="9.140625" style="359"/>
    <col min="2304" max="2304" width="5.7109375" style="359" customWidth="1"/>
    <col min="2305" max="2305" width="50" style="359" customWidth="1"/>
    <col min="2306" max="2306" width="28.85546875" style="359" customWidth="1"/>
    <col min="2307" max="2559" width="9.140625" style="359"/>
    <col min="2560" max="2560" width="5.7109375" style="359" customWidth="1"/>
    <col min="2561" max="2561" width="50" style="359" customWidth="1"/>
    <col min="2562" max="2562" width="28.85546875" style="359" customWidth="1"/>
    <col min="2563" max="2815" width="9.140625" style="359"/>
    <col min="2816" max="2816" width="5.7109375" style="359" customWidth="1"/>
    <col min="2817" max="2817" width="50" style="359" customWidth="1"/>
    <col min="2818" max="2818" width="28.85546875" style="359" customWidth="1"/>
    <col min="2819" max="3071" width="9.140625" style="359"/>
    <col min="3072" max="3072" width="5.7109375" style="359" customWidth="1"/>
    <col min="3073" max="3073" width="50" style="359" customWidth="1"/>
    <col min="3074" max="3074" width="28.85546875" style="359" customWidth="1"/>
    <col min="3075" max="3327" width="9.140625" style="359"/>
    <col min="3328" max="3328" width="5.7109375" style="359" customWidth="1"/>
    <col min="3329" max="3329" width="50" style="359" customWidth="1"/>
    <col min="3330" max="3330" width="28.85546875" style="359" customWidth="1"/>
    <col min="3331" max="3583" width="9.140625" style="359"/>
    <col min="3584" max="3584" width="5.7109375" style="359" customWidth="1"/>
    <col min="3585" max="3585" width="50" style="359" customWidth="1"/>
    <col min="3586" max="3586" width="28.85546875" style="359" customWidth="1"/>
    <col min="3587" max="3839" width="9.140625" style="359"/>
    <col min="3840" max="3840" width="5.7109375" style="359" customWidth="1"/>
    <col min="3841" max="3841" width="50" style="359" customWidth="1"/>
    <col min="3842" max="3842" width="28.85546875" style="359" customWidth="1"/>
    <col min="3843" max="4095" width="9.140625" style="359"/>
    <col min="4096" max="4096" width="5.7109375" style="359" customWidth="1"/>
    <col min="4097" max="4097" width="50" style="359" customWidth="1"/>
    <col min="4098" max="4098" width="28.85546875" style="359" customWidth="1"/>
    <col min="4099" max="4351" width="9.140625" style="359"/>
    <col min="4352" max="4352" width="5.7109375" style="359" customWidth="1"/>
    <col min="4353" max="4353" width="50" style="359" customWidth="1"/>
    <col min="4354" max="4354" width="28.85546875" style="359" customWidth="1"/>
    <col min="4355" max="4607" width="9.140625" style="359"/>
    <col min="4608" max="4608" width="5.7109375" style="359" customWidth="1"/>
    <col min="4609" max="4609" width="50" style="359" customWidth="1"/>
    <col min="4610" max="4610" width="28.85546875" style="359" customWidth="1"/>
    <col min="4611" max="4863" width="9.140625" style="359"/>
    <col min="4864" max="4864" width="5.7109375" style="359" customWidth="1"/>
    <col min="4865" max="4865" width="50" style="359" customWidth="1"/>
    <col min="4866" max="4866" width="28.85546875" style="359" customWidth="1"/>
    <col min="4867" max="5119" width="9.140625" style="359"/>
    <col min="5120" max="5120" width="5.7109375" style="359" customWidth="1"/>
    <col min="5121" max="5121" width="50" style="359" customWidth="1"/>
    <col min="5122" max="5122" width="28.85546875" style="359" customWidth="1"/>
    <col min="5123" max="5375" width="9.140625" style="359"/>
    <col min="5376" max="5376" width="5.7109375" style="359" customWidth="1"/>
    <col min="5377" max="5377" width="50" style="359" customWidth="1"/>
    <col min="5378" max="5378" width="28.85546875" style="359" customWidth="1"/>
    <col min="5379" max="5631" width="9.140625" style="359"/>
    <col min="5632" max="5632" width="5.7109375" style="359" customWidth="1"/>
    <col min="5633" max="5633" width="50" style="359" customWidth="1"/>
    <col min="5634" max="5634" width="28.85546875" style="359" customWidth="1"/>
    <col min="5635" max="5887" width="9.140625" style="359"/>
    <col min="5888" max="5888" width="5.7109375" style="359" customWidth="1"/>
    <col min="5889" max="5889" width="50" style="359" customWidth="1"/>
    <col min="5890" max="5890" width="28.85546875" style="359" customWidth="1"/>
    <col min="5891" max="6143" width="9.140625" style="359"/>
    <col min="6144" max="6144" width="5.7109375" style="359" customWidth="1"/>
    <col min="6145" max="6145" width="50" style="359" customWidth="1"/>
    <col min="6146" max="6146" width="28.85546875" style="359" customWidth="1"/>
    <col min="6147" max="6399" width="9.140625" style="359"/>
    <col min="6400" max="6400" width="5.7109375" style="359" customWidth="1"/>
    <col min="6401" max="6401" width="50" style="359" customWidth="1"/>
    <col min="6402" max="6402" width="28.85546875" style="359" customWidth="1"/>
    <col min="6403" max="6655" width="9.140625" style="359"/>
    <col min="6656" max="6656" width="5.7109375" style="359" customWidth="1"/>
    <col min="6657" max="6657" width="50" style="359" customWidth="1"/>
    <col min="6658" max="6658" width="28.85546875" style="359" customWidth="1"/>
    <col min="6659" max="6911" width="9.140625" style="359"/>
    <col min="6912" max="6912" width="5.7109375" style="359" customWidth="1"/>
    <col min="6913" max="6913" width="50" style="359" customWidth="1"/>
    <col min="6914" max="6914" width="28.85546875" style="359" customWidth="1"/>
    <col min="6915" max="7167" width="9.140625" style="359"/>
    <col min="7168" max="7168" width="5.7109375" style="359" customWidth="1"/>
    <col min="7169" max="7169" width="50" style="359" customWidth="1"/>
    <col min="7170" max="7170" width="28.85546875" style="359" customWidth="1"/>
    <col min="7171" max="7423" width="9.140625" style="359"/>
    <col min="7424" max="7424" width="5.7109375" style="359" customWidth="1"/>
    <col min="7425" max="7425" width="50" style="359" customWidth="1"/>
    <col min="7426" max="7426" width="28.85546875" style="359" customWidth="1"/>
    <col min="7427" max="7679" width="9.140625" style="359"/>
    <col min="7680" max="7680" width="5.7109375" style="359" customWidth="1"/>
    <col min="7681" max="7681" width="50" style="359" customWidth="1"/>
    <col min="7682" max="7682" width="28.85546875" style="359" customWidth="1"/>
    <col min="7683" max="7935" width="9.140625" style="359"/>
    <col min="7936" max="7936" width="5.7109375" style="359" customWidth="1"/>
    <col min="7937" max="7937" width="50" style="359" customWidth="1"/>
    <col min="7938" max="7938" width="28.85546875" style="359" customWidth="1"/>
    <col min="7939" max="8191" width="9.140625" style="359"/>
    <col min="8192" max="8192" width="5.7109375" style="359" customWidth="1"/>
    <col min="8193" max="8193" width="50" style="359" customWidth="1"/>
    <col min="8194" max="8194" width="28.85546875" style="359" customWidth="1"/>
    <col min="8195" max="8447" width="9.140625" style="359"/>
    <col min="8448" max="8448" width="5.7109375" style="359" customWidth="1"/>
    <col min="8449" max="8449" width="50" style="359" customWidth="1"/>
    <col min="8450" max="8450" width="28.85546875" style="359" customWidth="1"/>
    <col min="8451" max="8703" width="9.140625" style="359"/>
    <col min="8704" max="8704" width="5.7109375" style="359" customWidth="1"/>
    <col min="8705" max="8705" width="50" style="359" customWidth="1"/>
    <col min="8706" max="8706" width="28.85546875" style="359" customWidth="1"/>
    <col min="8707" max="8959" width="9.140625" style="359"/>
    <col min="8960" max="8960" width="5.7109375" style="359" customWidth="1"/>
    <col min="8961" max="8961" width="50" style="359" customWidth="1"/>
    <col min="8962" max="8962" width="28.85546875" style="359" customWidth="1"/>
    <col min="8963" max="9215" width="9.140625" style="359"/>
    <col min="9216" max="9216" width="5.7109375" style="359" customWidth="1"/>
    <col min="9217" max="9217" width="50" style="359" customWidth="1"/>
    <col min="9218" max="9218" width="28.85546875" style="359" customWidth="1"/>
    <col min="9219" max="9471" width="9.140625" style="359"/>
    <col min="9472" max="9472" width="5.7109375" style="359" customWidth="1"/>
    <col min="9473" max="9473" width="50" style="359" customWidth="1"/>
    <col min="9474" max="9474" width="28.85546875" style="359" customWidth="1"/>
    <col min="9475" max="9727" width="9.140625" style="359"/>
    <col min="9728" max="9728" width="5.7109375" style="359" customWidth="1"/>
    <col min="9729" max="9729" width="50" style="359" customWidth="1"/>
    <col min="9730" max="9730" width="28.85546875" style="359" customWidth="1"/>
    <col min="9731" max="9983" width="9.140625" style="359"/>
    <col min="9984" max="9984" width="5.7109375" style="359" customWidth="1"/>
    <col min="9985" max="9985" width="50" style="359" customWidth="1"/>
    <col min="9986" max="9986" width="28.85546875" style="359" customWidth="1"/>
    <col min="9987" max="10239" width="9.140625" style="359"/>
    <col min="10240" max="10240" width="5.7109375" style="359" customWidth="1"/>
    <col min="10241" max="10241" width="50" style="359" customWidth="1"/>
    <col min="10242" max="10242" width="28.85546875" style="359" customWidth="1"/>
    <col min="10243" max="10495" width="9.140625" style="359"/>
    <col min="10496" max="10496" width="5.7109375" style="359" customWidth="1"/>
    <col min="10497" max="10497" width="50" style="359" customWidth="1"/>
    <col min="10498" max="10498" width="28.85546875" style="359" customWidth="1"/>
    <col min="10499" max="10751" width="9.140625" style="359"/>
    <col min="10752" max="10752" width="5.7109375" style="359" customWidth="1"/>
    <col min="10753" max="10753" width="50" style="359" customWidth="1"/>
    <col min="10754" max="10754" width="28.85546875" style="359" customWidth="1"/>
    <col min="10755" max="11007" width="9.140625" style="359"/>
    <col min="11008" max="11008" width="5.7109375" style="359" customWidth="1"/>
    <col min="11009" max="11009" width="50" style="359" customWidth="1"/>
    <col min="11010" max="11010" width="28.85546875" style="359" customWidth="1"/>
    <col min="11011" max="11263" width="9.140625" style="359"/>
    <col min="11264" max="11264" width="5.7109375" style="359" customWidth="1"/>
    <col min="11265" max="11265" width="50" style="359" customWidth="1"/>
    <col min="11266" max="11266" width="28.85546875" style="359" customWidth="1"/>
    <col min="11267" max="11519" width="9.140625" style="359"/>
    <col min="11520" max="11520" width="5.7109375" style="359" customWidth="1"/>
    <col min="11521" max="11521" width="50" style="359" customWidth="1"/>
    <col min="11522" max="11522" width="28.85546875" style="359" customWidth="1"/>
    <col min="11523" max="11775" width="9.140625" style="359"/>
    <col min="11776" max="11776" width="5.7109375" style="359" customWidth="1"/>
    <col min="11777" max="11777" width="50" style="359" customWidth="1"/>
    <col min="11778" max="11778" width="28.85546875" style="359" customWidth="1"/>
    <col min="11779" max="12031" width="9.140625" style="359"/>
    <col min="12032" max="12032" width="5.7109375" style="359" customWidth="1"/>
    <col min="12033" max="12033" width="50" style="359" customWidth="1"/>
    <col min="12034" max="12034" width="28.85546875" style="359" customWidth="1"/>
    <col min="12035" max="12287" width="9.140625" style="359"/>
    <col min="12288" max="12288" width="5.7109375" style="359" customWidth="1"/>
    <col min="12289" max="12289" width="50" style="359" customWidth="1"/>
    <col min="12290" max="12290" width="28.85546875" style="359" customWidth="1"/>
    <col min="12291" max="12543" width="9.140625" style="359"/>
    <col min="12544" max="12544" width="5.7109375" style="359" customWidth="1"/>
    <col min="12545" max="12545" width="50" style="359" customWidth="1"/>
    <col min="12546" max="12546" width="28.85546875" style="359" customWidth="1"/>
    <col min="12547" max="12799" width="9.140625" style="359"/>
    <col min="12800" max="12800" width="5.7109375" style="359" customWidth="1"/>
    <col min="12801" max="12801" width="50" style="359" customWidth="1"/>
    <col min="12802" max="12802" width="28.85546875" style="359" customWidth="1"/>
    <col min="12803" max="13055" width="9.140625" style="359"/>
    <col min="13056" max="13056" width="5.7109375" style="359" customWidth="1"/>
    <col min="13057" max="13057" width="50" style="359" customWidth="1"/>
    <col min="13058" max="13058" width="28.85546875" style="359" customWidth="1"/>
    <col min="13059" max="13311" width="9.140625" style="359"/>
    <col min="13312" max="13312" width="5.7109375" style="359" customWidth="1"/>
    <col min="13313" max="13313" width="50" style="359" customWidth="1"/>
    <col min="13314" max="13314" width="28.85546875" style="359" customWidth="1"/>
    <col min="13315" max="13567" width="9.140625" style="359"/>
    <col min="13568" max="13568" width="5.7109375" style="359" customWidth="1"/>
    <col min="13569" max="13569" width="50" style="359" customWidth="1"/>
    <col min="13570" max="13570" width="28.85546875" style="359" customWidth="1"/>
    <col min="13571" max="13823" width="9.140625" style="359"/>
    <col min="13824" max="13824" width="5.7109375" style="359" customWidth="1"/>
    <col min="13825" max="13825" width="50" style="359" customWidth="1"/>
    <col min="13826" max="13826" width="28.85546875" style="359" customWidth="1"/>
    <col min="13827" max="14079" width="9.140625" style="359"/>
    <col min="14080" max="14080" width="5.7109375" style="359" customWidth="1"/>
    <col min="14081" max="14081" width="50" style="359" customWidth="1"/>
    <col min="14082" max="14082" width="28.85546875" style="359" customWidth="1"/>
    <col min="14083" max="14335" width="9.140625" style="359"/>
    <col min="14336" max="14336" width="5.7109375" style="359" customWidth="1"/>
    <col min="14337" max="14337" width="50" style="359" customWidth="1"/>
    <col min="14338" max="14338" width="28.85546875" style="359" customWidth="1"/>
    <col min="14339" max="14591" width="9.140625" style="359"/>
    <col min="14592" max="14592" width="5.7109375" style="359" customWidth="1"/>
    <col min="14593" max="14593" width="50" style="359" customWidth="1"/>
    <col min="14594" max="14594" width="28.85546875" style="359" customWidth="1"/>
    <col min="14595" max="14847" width="9.140625" style="359"/>
    <col min="14848" max="14848" width="5.7109375" style="359" customWidth="1"/>
    <col min="14849" max="14849" width="50" style="359" customWidth="1"/>
    <col min="14850" max="14850" width="28.85546875" style="359" customWidth="1"/>
    <col min="14851" max="15103" width="9.140625" style="359"/>
    <col min="15104" max="15104" width="5.7109375" style="359" customWidth="1"/>
    <col min="15105" max="15105" width="50" style="359" customWidth="1"/>
    <col min="15106" max="15106" width="28.85546875" style="359" customWidth="1"/>
    <col min="15107" max="15359" width="9.140625" style="359"/>
    <col min="15360" max="15360" width="5.7109375" style="359" customWidth="1"/>
    <col min="15361" max="15361" width="50" style="359" customWidth="1"/>
    <col min="15362" max="15362" width="28.85546875" style="359" customWidth="1"/>
    <col min="15363" max="15615" width="9.140625" style="359"/>
    <col min="15616" max="15616" width="5.7109375" style="359" customWidth="1"/>
    <col min="15617" max="15617" width="50" style="359" customWidth="1"/>
    <col min="15618" max="15618" width="28.85546875" style="359" customWidth="1"/>
    <col min="15619" max="15871" width="9.140625" style="359"/>
    <col min="15872" max="15872" width="5.7109375" style="359" customWidth="1"/>
    <col min="15873" max="15873" width="50" style="359" customWidth="1"/>
    <col min="15874" max="15874" width="28.85546875" style="359" customWidth="1"/>
    <col min="15875" max="16127" width="9.140625" style="359"/>
    <col min="16128" max="16128" width="5.7109375" style="359" customWidth="1"/>
    <col min="16129" max="16129" width="50" style="359" customWidth="1"/>
    <col min="16130" max="16130" width="28.85546875" style="359" customWidth="1"/>
    <col min="16131" max="16384" width="9.140625" style="359"/>
  </cols>
  <sheetData>
    <row r="1" spans="1:8" x14ac:dyDescent="0.2">
      <c r="B1" s="84" t="s">
        <v>225</v>
      </c>
      <c r="F1" s="81" t="s">
        <v>1450</v>
      </c>
    </row>
    <row r="2" spans="1:8" x14ac:dyDescent="0.2">
      <c r="B2" s="45" t="s">
        <v>385</v>
      </c>
      <c r="C2" s="85"/>
      <c r="F2" s="81" t="s">
        <v>1116</v>
      </c>
    </row>
    <row r="3" spans="1:8" x14ac:dyDescent="0.2">
      <c r="C3" s="2"/>
      <c r="F3" s="359" t="s">
        <v>76</v>
      </c>
    </row>
    <row r="4" spans="1:8" x14ac:dyDescent="0.2">
      <c r="B4" s="86" t="s">
        <v>303</v>
      </c>
      <c r="C4" s="185" t="s">
        <v>287</v>
      </c>
    </row>
    <row r="5" spans="1:8" ht="25.5" x14ac:dyDescent="0.2">
      <c r="A5" s="424" t="s">
        <v>1</v>
      </c>
      <c r="B5" s="425" t="s">
        <v>2</v>
      </c>
      <c r="C5" s="426" t="s">
        <v>390</v>
      </c>
      <c r="D5" s="426" t="s">
        <v>39</v>
      </c>
      <c r="E5" s="426" t="s">
        <v>227</v>
      </c>
      <c r="F5" s="426" t="s">
        <v>41</v>
      </c>
      <c r="G5" s="426" t="s">
        <v>112</v>
      </c>
      <c r="H5" s="426" t="s">
        <v>42</v>
      </c>
    </row>
    <row r="6" spans="1:8" ht="25.5" x14ac:dyDescent="0.2">
      <c r="A6" s="427">
        <v>1</v>
      </c>
      <c r="B6" s="428" t="s">
        <v>43</v>
      </c>
      <c r="C6" s="429">
        <f>SUM(D6:H6)</f>
        <v>0</v>
      </c>
      <c r="D6" s="430"/>
      <c r="E6" s="430"/>
      <c r="F6" s="430"/>
      <c r="G6" s="430"/>
      <c r="H6" s="430"/>
    </row>
    <row r="7" spans="1:8" ht="25.5" x14ac:dyDescent="0.2">
      <c r="A7" s="427">
        <v>2</v>
      </c>
      <c r="B7" s="428" t="s">
        <v>228</v>
      </c>
      <c r="C7" s="429">
        <f t="shared" ref="C7:C71" si="0">SUM(D7:H7)</f>
        <v>0</v>
      </c>
      <c r="D7" s="430"/>
      <c r="E7" s="430"/>
      <c r="F7" s="430"/>
      <c r="G7" s="430"/>
      <c r="H7" s="430"/>
    </row>
    <row r="8" spans="1:8" ht="25.5" x14ac:dyDescent="0.2">
      <c r="A8" s="427">
        <v>3</v>
      </c>
      <c r="B8" s="428" t="s">
        <v>328</v>
      </c>
      <c r="C8" s="429">
        <f t="shared" si="0"/>
        <v>0</v>
      </c>
      <c r="D8" s="430"/>
      <c r="E8" s="430"/>
      <c r="F8" s="430"/>
      <c r="G8" s="430"/>
      <c r="H8" s="430"/>
    </row>
    <row r="9" spans="1:8" ht="18" customHeight="1" x14ac:dyDescent="0.2">
      <c r="A9" s="427">
        <v>4</v>
      </c>
      <c r="B9" s="428" t="s">
        <v>329</v>
      </c>
      <c r="C9" s="429"/>
      <c r="D9" s="430"/>
      <c r="E9" s="430"/>
      <c r="F9" s="430"/>
      <c r="G9" s="430"/>
      <c r="H9" s="430"/>
    </row>
    <row r="10" spans="1:8" ht="25.5" x14ac:dyDescent="0.2">
      <c r="A10" s="427">
        <v>5</v>
      </c>
      <c r="B10" s="428" t="s">
        <v>229</v>
      </c>
      <c r="C10" s="429">
        <f t="shared" si="0"/>
        <v>0</v>
      </c>
      <c r="D10" s="430"/>
      <c r="E10" s="430"/>
      <c r="F10" s="430"/>
      <c r="G10" s="430"/>
      <c r="H10" s="430"/>
    </row>
    <row r="11" spans="1:8" ht="25.5" x14ac:dyDescent="0.2">
      <c r="A11" s="427">
        <v>6</v>
      </c>
      <c r="B11" s="428" t="s">
        <v>230</v>
      </c>
      <c r="C11" s="429">
        <f t="shared" si="0"/>
        <v>0</v>
      </c>
      <c r="D11" s="430"/>
      <c r="E11" s="430"/>
      <c r="F11" s="430"/>
      <c r="G11" s="430"/>
      <c r="H11" s="430"/>
    </row>
    <row r="12" spans="1:8" x14ac:dyDescent="0.2">
      <c r="A12" s="427">
        <v>7</v>
      </c>
      <c r="B12" s="428" t="s">
        <v>231</v>
      </c>
      <c r="C12" s="429">
        <f t="shared" si="0"/>
        <v>0</v>
      </c>
      <c r="D12" s="430"/>
      <c r="E12" s="430"/>
      <c r="F12" s="430"/>
      <c r="G12" s="430"/>
      <c r="H12" s="430"/>
    </row>
    <row r="13" spans="1:8" x14ac:dyDescent="0.2">
      <c r="A13" s="427">
        <v>8</v>
      </c>
      <c r="B13" s="428" t="s">
        <v>44</v>
      </c>
      <c r="C13" s="429">
        <f t="shared" si="0"/>
        <v>0</v>
      </c>
      <c r="D13" s="431">
        <f>SUM(D6:D12)</f>
        <v>0</v>
      </c>
      <c r="E13" s="431">
        <f>SUM(E6:E12)</f>
        <v>0</v>
      </c>
      <c r="F13" s="431">
        <f>SUM(F6:F12)</f>
        <v>0</v>
      </c>
      <c r="G13" s="431">
        <f>SUM(G6:G12)</f>
        <v>0</v>
      </c>
      <c r="H13" s="431">
        <f>SUM(H6:H12)</f>
        <v>0</v>
      </c>
    </row>
    <row r="14" spans="1:8" s="87" customFormat="1" x14ac:dyDescent="0.2">
      <c r="A14" s="427">
        <v>9</v>
      </c>
      <c r="B14" s="432" t="s">
        <v>232</v>
      </c>
      <c r="C14" s="429">
        <f t="shared" si="0"/>
        <v>0</v>
      </c>
      <c r="D14" s="433"/>
      <c r="E14" s="433"/>
      <c r="F14" s="433"/>
      <c r="G14" s="433"/>
      <c r="H14" s="433"/>
    </row>
    <row r="15" spans="1:8" ht="25.5" x14ac:dyDescent="0.2">
      <c r="A15" s="427">
        <v>10</v>
      </c>
      <c r="B15" s="428" t="s">
        <v>45</v>
      </c>
      <c r="C15" s="429">
        <f t="shared" si="0"/>
        <v>0</v>
      </c>
      <c r="D15" s="431">
        <f>SUM(D16:D20)</f>
        <v>0</v>
      </c>
      <c r="E15" s="431">
        <f>SUM(E16:E20)</f>
        <v>0</v>
      </c>
      <c r="F15" s="431">
        <f>SUM(F16:F20)</f>
        <v>0</v>
      </c>
      <c r="G15" s="431">
        <f>SUM(G16:G20)</f>
        <v>0</v>
      </c>
      <c r="H15" s="431">
        <f>SUM(H16:H20)</f>
        <v>0</v>
      </c>
    </row>
    <row r="16" spans="1:8" x14ac:dyDescent="0.2">
      <c r="A16" s="427">
        <v>11</v>
      </c>
      <c r="B16" s="428" t="s">
        <v>233</v>
      </c>
      <c r="C16" s="429">
        <f t="shared" si="0"/>
        <v>0</v>
      </c>
      <c r="D16" s="430"/>
      <c r="E16" s="430"/>
      <c r="F16" s="430"/>
      <c r="G16" s="430"/>
      <c r="H16" s="430"/>
    </row>
    <row r="17" spans="1:8" x14ac:dyDescent="0.2">
      <c r="A17" s="427">
        <v>12</v>
      </c>
      <c r="B17" s="428" t="s">
        <v>234</v>
      </c>
      <c r="C17" s="429">
        <f t="shared" si="0"/>
        <v>0</v>
      </c>
      <c r="D17" s="430"/>
      <c r="E17" s="430"/>
      <c r="F17" s="430"/>
      <c r="G17" s="430"/>
      <c r="H17" s="430"/>
    </row>
    <row r="18" spans="1:8" x14ac:dyDescent="0.2">
      <c r="A18" s="427">
        <v>13</v>
      </c>
      <c r="B18" s="428" t="s">
        <v>235</v>
      </c>
      <c r="C18" s="429">
        <f t="shared" si="0"/>
        <v>0</v>
      </c>
      <c r="D18" s="430"/>
      <c r="E18" s="430"/>
      <c r="F18" s="430"/>
      <c r="G18" s="430"/>
      <c r="H18" s="430"/>
    </row>
    <row r="19" spans="1:8" x14ac:dyDescent="0.2">
      <c r="A19" s="427">
        <v>14</v>
      </c>
      <c r="B19" s="428" t="s">
        <v>236</v>
      </c>
      <c r="C19" s="429">
        <f t="shared" si="0"/>
        <v>0</v>
      </c>
      <c r="D19" s="430"/>
      <c r="E19" s="430"/>
      <c r="F19" s="430"/>
      <c r="G19" s="430"/>
      <c r="H19" s="430"/>
    </row>
    <row r="20" spans="1:8" x14ac:dyDescent="0.2">
      <c r="A20" s="427">
        <v>15</v>
      </c>
      <c r="B20" s="428" t="s">
        <v>237</v>
      </c>
      <c r="C20" s="429">
        <f t="shared" si="0"/>
        <v>0</v>
      </c>
      <c r="D20" s="430"/>
      <c r="E20" s="430"/>
      <c r="F20" s="430"/>
      <c r="G20" s="430"/>
      <c r="H20" s="430"/>
    </row>
    <row r="21" spans="1:8" ht="25.5" x14ac:dyDescent="0.2">
      <c r="A21" s="427">
        <v>16</v>
      </c>
      <c r="B21" s="434" t="s">
        <v>46</v>
      </c>
      <c r="C21" s="429">
        <f t="shared" si="0"/>
        <v>0</v>
      </c>
      <c r="D21" s="435">
        <f>D13+D15</f>
        <v>0</v>
      </c>
      <c r="E21" s="435">
        <f>E13+E15</f>
        <v>0</v>
      </c>
      <c r="F21" s="435">
        <f>F13+F15</f>
        <v>0</v>
      </c>
      <c r="G21" s="435">
        <f>G13+G15</f>
        <v>0</v>
      </c>
      <c r="H21" s="435">
        <f>H13+H15</f>
        <v>0</v>
      </c>
    </row>
    <row r="22" spans="1:8" x14ac:dyDescent="0.2">
      <c r="A22" s="427">
        <v>17</v>
      </c>
      <c r="B22" s="428" t="s">
        <v>47</v>
      </c>
      <c r="C22" s="429">
        <f t="shared" si="0"/>
        <v>0</v>
      </c>
      <c r="D22" s="436">
        <f>D23</f>
        <v>0</v>
      </c>
      <c r="E22" s="436">
        <f>E23</f>
        <v>0</v>
      </c>
      <c r="F22" s="436">
        <f>F23</f>
        <v>0</v>
      </c>
      <c r="G22" s="436">
        <f>G23</f>
        <v>0</v>
      </c>
      <c r="H22" s="436">
        <f>H23</f>
        <v>0</v>
      </c>
    </row>
    <row r="23" spans="1:8" x14ac:dyDescent="0.2">
      <c r="A23" s="427">
        <v>18</v>
      </c>
      <c r="B23" s="428" t="s">
        <v>238</v>
      </c>
      <c r="C23" s="429">
        <f t="shared" si="0"/>
        <v>0</v>
      </c>
      <c r="D23" s="438"/>
      <c r="E23" s="438"/>
      <c r="F23" s="438"/>
      <c r="G23" s="438"/>
      <c r="H23" s="438"/>
    </row>
    <row r="24" spans="1:8" x14ac:dyDescent="0.2">
      <c r="A24" s="427">
        <v>19</v>
      </c>
      <c r="B24" s="428" t="s">
        <v>239</v>
      </c>
      <c r="C24" s="429">
        <f t="shared" si="0"/>
        <v>0</v>
      </c>
      <c r="D24" s="436">
        <f>SUM(D25:D28)</f>
        <v>0</v>
      </c>
      <c r="E24" s="436">
        <f>SUM(E25:E28)</f>
        <v>0</v>
      </c>
      <c r="F24" s="436">
        <f>SUM(F25:F28)</f>
        <v>0</v>
      </c>
      <c r="G24" s="436">
        <f>SUM(G25:G28)</f>
        <v>0</v>
      </c>
      <c r="H24" s="436">
        <f>SUM(H25:H28)</f>
        <v>0</v>
      </c>
    </row>
    <row r="25" spans="1:8" x14ac:dyDescent="0.2">
      <c r="A25" s="427">
        <v>20</v>
      </c>
      <c r="B25" s="428" t="s">
        <v>240</v>
      </c>
      <c r="C25" s="429">
        <f t="shared" si="0"/>
        <v>0</v>
      </c>
      <c r="D25" s="426"/>
      <c r="E25" s="426"/>
      <c r="F25" s="426"/>
      <c r="G25" s="426"/>
      <c r="H25" s="426"/>
    </row>
    <row r="26" spans="1:8" x14ac:dyDescent="0.2">
      <c r="A26" s="427">
        <v>21</v>
      </c>
      <c r="B26" s="428" t="s">
        <v>241</v>
      </c>
      <c r="C26" s="429">
        <f t="shared" si="0"/>
        <v>0</v>
      </c>
      <c r="D26" s="426"/>
      <c r="E26" s="426"/>
      <c r="F26" s="426"/>
      <c r="G26" s="426"/>
      <c r="H26" s="426"/>
    </row>
    <row r="27" spans="1:8" x14ac:dyDescent="0.2">
      <c r="A27" s="427">
        <v>22</v>
      </c>
      <c r="B27" s="428" t="s">
        <v>242</v>
      </c>
      <c r="C27" s="429">
        <f t="shared" si="0"/>
        <v>0</v>
      </c>
      <c r="D27" s="426"/>
      <c r="E27" s="426"/>
      <c r="F27" s="426"/>
      <c r="G27" s="426"/>
      <c r="H27" s="426"/>
    </row>
    <row r="28" spans="1:8" x14ac:dyDescent="0.2">
      <c r="A28" s="427">
        <v>23</v>
      </c>
      <c r="B28" s="88" t="s">
        <v>243</v>
      </c>
      <c r="C28" s="429">
        <f t="shared" si="0"/>
        <v>0</v>
      </c>
      <c r="D28" s="426"/>
      <c r="E28" s="426"/>
      <c r="F28" s="426"/>
      <c r="G28" s="426"/>
      <c r="H28" s="426"/>
    </row>
    <row r="29" spans="1:8" ht="25.5" x14ac:dyDescent="0.2">
      <c r="A29" s="427">
        <v>24</v>
      </c>
      <c r="B29" s="434" t="s">
        <v>48</v>
      </c>
      <c r="C29" s="429">
        <f t="shared" si="0"/>
        <v>0</v>
      </c>
      <c r="D29" s="435">
        <f>D22+D24</f>
        <v>0</v>
      </c>
      <c r="E29" s="435">
        <f>E22+E24</f>
        <v>0</v>
      </c>
      <c r="F29" s="435">
        <f>F22+F24</f>
        <v>0</v>
      </c>
      <c r="G29" s="435">
        <f>G22+G24</f>
        <v>0</v>
      </c>
      <c r="H29" s="435">
        <f>H22+H24</f>
        <v>0</v>
      </c>
    </row>
    <row r="30" spans="1:8" x14ac:dyDescent="0.2">
      <c r="A30" s="427">
        <v>25</v>
      </c>
      <c r="B30" s="428" t="s">
        <v>49</v>
      </c>
      <c r="C30" s="429">
        <f t="shared" si="0"/>
        <v>12885818</v>
      </c>
      <c r="D30" s="431">
        <f>SUM(D31:D32)</f>
        <v>12885818</v>
      </c>
      <c r="E30" s="431">
        <f>SUM(E31:E32)</f>
        <v>0</v>
      </c>
      <c r="F30" s="431">
        <f>SUM(F31:F32)</f>
        <v>0</v>
      </c>
      <c r="G30" s="431">
        <f>SUM(G31:G32)</f>
        <v>0</v>
      </c>
      <c r="H30" s="431">
        <f>SUM(H31:H32)</f>
        <v>0</v>
      </c>
    </row>
    <row r="31" spans="1:8" x14ac:dyDescent="0.2">
      <c r="A31" s="427">
        <v>26</v>
      </c>
      <c r="B31" s="428" t="s">
        <v>50</v>
      </c>
      <c r="C31" s="429">
        <f t="shared" si="0"/>
        <v>12885818</v>
      </c>
      <c r="D31" s="430">
        <f>D119</f>
        <v>12885818</v>
      </c>
      <c r="E31" s="430"/>
      <c r="F31" s="430"/>
      <c r="G31" s="430"/>
      <c r="H31" s="430"/>
    </row>
    <row r="32" spans="1:8" ht="16.5" customHeight="1" x14ac:dyDescent="0.2">
      <c r="A32" s="427">
        <v>27</v>
      </c>
      <c r="B32" s="428" t="s">
        <v>51</v>
      </c>
      <c r="C32" s="429">
        <f t="shared" si="0"/>
        <v>0</v>
      </c>
      <c r="D32" s="430"/>
      <c r="E32" s="430"/>
      <c r="F32" s="430"/>
      <c r="G32" s="430"/>
      <c r="H32" s="430"/>
    </row>
    <row r="33" spans="1:8" ht="18.75" customHeight="1" x14ac:dyDescent="0.2">
      <c r="A33" s="427">
        <v>28</v>
      </c>
      <c r="B33" s="428" t="s">
        <v>52</v>
      </c>
      <c r="C33" s="429">
        <f t="shared" si="0"/>
        <v>0</v>
      </c>
      <c r="D33" s="430"/>
      <c r="E33" s="430"/>
      <c r="F33" s="430"/>
      <c r="G33" s="430"/>
      <c r="H33" s="430"/>
    </row>
    <row r="34" spans="1:8" x14ac:dyDescent="0.2">
      <c r="A34" s="427">
        <v>29</v>
      </c>
      <c r="B34" s="428" t="s">
        <v>244</v>
      </c>
      <c r="C34" s="429">
        <f t="shared" si="0"/>
        <v>0</v>
      </c>
      <c r="D34" s="430"/>
      <c r="E34" s="430"/>
      <c r="F34" s="430"/>
      <c r="G34" s="430"/>
      <c r="H34" s="430"/>
    </row>
    <row r="35" spans="1:8" ht="25.5" x14ac:dyDescent="0.2">
      <c r="A35" s="427">
        <v>30</v>
      </c>
      <c r="B35" s="428" t="s">
        <v>245</v>
      </c>
      <c r="C35" s="429">
        <f t="shared" si="0"/>
        <v>0</v>
      </c>
      <c r="D35" s="430"/>
      <c r="E35" s="430"/>
      <c r="F35" s="430"/>
      <c r="G35" s="430"/>
      <c r="H35" s="430"/>
    </row>
    <row r="36" spans="1:8" x14ac:dyDescent="0.2">
      <c r="A36" s="427">
        <v>31</v>
      </c>
      <c r="B36" s="428" t="s">
        <v>53</v>
      </c>
      <c r="C36" s="429">
        <f t="shared" si="0"/>
        <v>0</v>
      </c>
      <c r="D36" s="431">
        <f>SUM(D33:D35)</f>
        <v>0</v>
      </c>
      <c r="E36" s="431">
        <f>SUM(E33:E35)</f>
        <v>0</v>
      </c>
      <c r="F36" s="431">
        <f>SUM(F33:F35)</f>
        <v>0</v>
      </c>
      <c r="G36" s="431">
        <f>SUM(G33:G35)</f>
        <v>0</v>
      </c>
      <c r="H36" s="431">
        <f>SUM(H33:H35)</f>
        <v>0</v>
      </c>
    </row>
    <row r="37" spans="1:8" x14ac:dyDescent="0.2">
      <c r="A37" s="427">
        <v>32</v>
      </c>
      <c r="B37" s="428" t="s">
        <v>54</v>
      </c>
      <c r="C37" s="429">
        <f t="shared" si="0"/>
        <v>0</v>
      </c>
      <c r="D37" s="431">
        <f>SUM(D38:D39)</f>
        <v>0</v>
      </c>
      <c r="E37" s="431">
        <f>SUM(E38:E39)</f>
        <v>0</v>
      </c>
      <c r="F37" s="431">
        <f>SUM(F38:F39)</f>
        <v>0</v>
      </c>
      <c r="G37" s="431">
        <f>SUM(G38:G39)</f>
        <v>0</v>
      </c>
      <c r="H37" s="431">
        <f>SUM(H38:H39)</f>
        <v>0</v>
      </c>
    </row>
    <row r="38" spans="1:8" ht="51" x14ac:dyDescent="0.2">
      <c r="A38" s="427">
        <v>33</v>
      </c>
      <c r="B38" s="428" t="s">
        <v>246</v>
      </c>
      <c r="C38" s="429">
        <f t="shared" si="0"/>
        <v>0</v>
      </c>
      <c r="D38" s="430"/>
      <c r="E38" s="430"/>
      <c r="F38" s="430"/>
      <c r="G38" s="430"/>
      <c r="H38" s="430"/>
    </row>
    <row r="39" spans="1:8" x14ac:dyDescent="0.2">
      <c r="A39" s="427">
        <v>34</v>
      </c>
      <c r="B39" s="428" t="s">
        <v>247</v>
      </c>
      <c r="C39" s="429">
        <f t="shared" si="0"/>
        <v>0</v>
      </c>
      <c r="D39" s="430"/>
      <c r="E39" s="430"/>
      <c r="F39" s="430"/>
      <c r="G39" s="430"/>
      <c r="H39" s="430"/>
    </row>
    <row r="40" spans="1:8" x14ac:dyDescent="0.2">
      <c r="A40" s="427">
        <v>35</v>
      </c>
      <c r="B40" s="434" t="s">
        <v>55</v>
      </c>
      <c r="C40" s="429">
        <f t="shared" si="0"/>
        <v>12885818</v>
      </c>
      <c r="D40" s="435">
        <f>D30+D36+D37</f>
        <v>12885818</v>
      </c>
      <c r="E40" s="435">
        <f>E30+E36+E37</f>
        <v>0</v>
      </c>
      <c r="F40" s="435">
        <f>F30+F36+F37</f>
        <v>0</v>
      </c>
      <c r="G40" s="435">
        <f>G30+G36+G37</f>
        <v>0</v>
      </c>
      <c r="H40" s="435">
        <f>H30+H36+H37</f>
        <v>0</v>
      </c>
    </row>
    <row r="41" spans="1:8" x14ac:dyDescent="0.2">
      <c r="A41" s="427">
        <v>36</v>
      </c>
      <c r="B41" s="432" t="s">
        <v>248</v>
      </c>
      <c r="C41" s="429">
        <f t="shared" si="0"/>
        <v>0</v>
      </c>
      <c r="D41" s="439"/>
      <c r="E41" s="439"/>
      <c r="F41" s="439"/>
      <c r="G41" s="439"/>
      <c r="H41" s="439"/>
    </row>
    <row r="42" spans="1:8" x14ac:dyDescent="0.2">
      <c r="A42" s="427">
        <v>37</v>
      </c>
      <c r="B42" s="440" t="s">
        <v>56</v>
      </c>
      <c r="C42" s="429">
        <f t="shared" si="0"/>
        <v>0</v>
      </c>
      <c r="D42" s="441">
        <f>SUM(D43:D46)</f>
        <v>0</v>
      </c>
      <c r="E42" s="441">
        <f>SUM(E43:E46)</f>
        <v>0</v>
      </c>
      <c r="F42" s="441">
        <f>SUM(F43:F46)</f>
        <v>0</v>
      </c>
      <c r="G42" s="441">
        <f>SUM(G43:G46)</f>
        <v>0</v>
      </c>
      <c r="H42" s="441">
        <f>SUM(H43:H46)</f>
        <v>0</v>
      </c>
    </row>
    <row r="43" spans="1:8" x14ac:dyDescent="0.2">
      <c r="A43" s="427">
        <v>38</v>
      </c>
      <c r="B43" s="440" t="s">
        <v>249</v>
      </c>
      <c r="C43" s="429">
        <f t="shared" si="0"/>
        <v>0</v>
      </c>
      <c r="D43" s="437"/>
      <c r="E43" s="437"/>
      <c r="F43" s="437"/>
      <c r="G43" s="437"/>
      <c r="H43" s="437"/>
    </row>
    <row r="44" spans="1:8" x14ac:dyDescent="0.2">
      <c r="A44" s="427">
        <v>39</v>
      </c>
      <c r="B44" s="440" t="s">
        <v>57</v>
      </c>
      <c r="C44" s="429">
        <f t="shared" si="0"/>
        <v>0</v>
      </c>
      <c r="D44" s="442"/>
      <c r="E44" s="442"/>
      <c r="F44" s="442"/>
      <c r="G44" s="442"/>
      <c r="H44" s="442"/>
    </row>
    <row r="45" spans="1:8" x14ac:dyDescent="0.2">
      <c r="A45" s="427">
        <v>40</v>
      </c>
      <c r="B45" s="440" t="s">
        <v>250</v>
      </c>
      <c r="C45" s="429">
        <f t="shared" si="0"/>
        <v>0</v>
      </c>
      <c r="D45" s="442"/>
      <c r="E45" s="442"/>
      <c r="F45" s="442"/>
      <c r="G45" s="442"/>
      <c r="H45" s="442"/>
    </row>
    <row r="46" spans="1:8" x14ac:dyDescent="0.2">
      <c r="A46" s="427">
        <v>41</v>
      </c>
      <c r="B46" s="440" t="s">
        <v>251</v>
      </c>
      <c r="C46" s="429">
        <f t="shared" si="0"/>
        <v>0</v>
      </c>
      <c r="D46" s="442"/>
      <c r="E46" s="442"/>
      <c r="F46" s="442"/>
      <c r="G46" s="442"/>
      <c r="H46" s="442"/>
    </row>
    <row r="47" spans="1:8" x14ac:dyDescent="0.2">
      <c r="A47" s="427">
        <v>42</v>
      </c>
      <c r="B47" s="428" t="s">
        <v>58</v>
      </c>
      <c r="C47" s="429">
        <f t="shared" si="0"/>
        <v>0</v>
      </c>
      <c r="D47" s="441">
        <f>SUM(D48:D49)</f>
        <v>0</v>
      </c>
      <c r="E47" s="441">
        <f>SUM(E48:E49)</f>
        <v>0</v>
      </c>
      <c r="F47" s="441">
        <f>SUM(F48:F49)</f>
        <v>0</v>
      </c>
      <c r="G47" s="441">
        <f>SUM(G48:G49)</f>
        <v>0</v>
      </c>
      <c r="H47" s="441">
        <f>SUM(H48:H49)</f>
        <v>0</v>
      </c>
    </row>
    <row r="48" spans="1:8" x14ac:dyDescent="0.2">
      <c r="A48" s="427">
        <v>43</v>
      </c>
      <c r="B48" s="428" t="s">
        <v>59</v>
      </c>
      <c r="C48" s="429">
        <f t="shared" si="0"/>
        <v>0</v>
      </c>
      <c r="D48" s="430"/>
      <c r="E48" s="430"/>
      <c r="F48" s="430"/>
      <c r="G48" s="430"/>
      <c r="H48" s="430"/>
    </row>
    <row r="49" spans="1:8" x14ac:dyDescent="0.2">
      <c r="A49" s="427">
        <v>44</v>
      </c>
      <c r="B49" s="428" t="s">
        <v>60</v>
      </c>
      <c r="C49" s="429">
        <f t="shared" si="0"/>
        <v>0</v>
      </c>
      <c r="D49" s="430"/>
      <c r="E49" s="430"/>
      <c r="F49" s="430"/>
      <c r="G49" s="430"/>
      <c r="H49" s="430"/>
    </row>
    <row r="50" spans="1:8" x14ac:dyDescent="0.2">
      <c r="A50" s="427">
        <v>45</v>
      </c>
      <c r="B50" s="428" t="s">
        <v>252</v>
      </c>
      <c r="C50" s="429">
        <f t="shared" si="0"/>
        <v>0</v>
      </c>
      <c r="D50" s="441">
        <f>SUM(D51:D54)</f>
        <v>0</v>
      </c>
      <c r="E50" s="441">
        <f>SUM(E51:E54)</f>
        <v>0</v>
      </c>
      <c r="F50" s="441">
        <f>SUM(F51:F54)</f>
        <v>0</v>
      </c>
      <c r="G50" s="441">
        <f>SUM(G51:G54)</f>
        <v>0</v>
      </c>
      <c r="H50" s="441">
        <f>SUM(H51:H54)</f>
        <v>0</v>
      </c>
    </row>
    <row r="51" spans="1:8" ht="25.5" x14ac:dyDescent="0.2">
      <c r="A51" s="427">
        <v>46</v>
      </c>
      <c r="B51" s="428" t="s">
        <v>253</v>
      </c>
      <c r="C51" s="429">
        <f t="shared" si="0"/>
        <v>0</v>
      </c>
      <c r="D51" s="430"/>
      <c r="E51" s="430"/>
      <c r="F51" s="430"/>
      <c r="G51" s="430"/>
      <c r="H51" s="430"/>
    </row>
    <row r="52" spans="1:8" ht="25.5" x14ac:dyDescent="0.2">
      <c r="A52" s="427">
        <v>47</v>
      </c>
      <c r="B52" s="428" t="s">
        <v>61</v>
      </c>
      <c r="C52" s="429">
        <f t="shared" si="0"/>
        <v>0</v>
      </c>
      <c r="D52" s="430"/>
      <c r="E52" s="430"/>
      <c r="F52" s="430"/>
      <c r="G52" s="430"/>
      <c r="H52" s="430"/>
    </row>
    <row r="53" spans="1:8" x14ac:dyDescent="0.2">
      <c r="A53" s="427">
        <v>48</v>
      </c>
      <c r="B53" s="428" t="s">
        <v>254</v>
      </c>
      <c r="C53" s="429">
        <f t="shared" si="0"/>
        <v>0</v>
      </c>
      <c r="D53" s="430"/>
      <c r="E53" s="430"/>
      <c r="F53" s="430"/>
      <c r="G53" s="430"/>
      <c r="H53" s="430"/>
    </row>
    <row r="54" spans="1:8" x14ac:dyDescent="0.2">
      <c r="A54" s="427">
        <v>49</v>
      </c>
      <c r="B54" s="428" t="s">
        <v>62</v>
      </c>
      <c r="C54" s="429">
        <f t="shared" si="0"/>
        <v>0</v>
      </c>
      <c r="D54" s="430"/>
      <c r="E54" s="430"/>
      <c r="F54" s="430"/>
      <c r="G54" s="430"/>
      <c r="H54" s="430"/>
    </row>
    <row r="55" spans="1:8" x14ac:dyDescent="0.2">
      <c r="A55" s="427">
        <v>50</v>
      </c>
      <c r="B55" s="428" t="s">
        <v>255</v>
      </c>
      <c r="C55" s="429">
        <f t="shared" si="0"/>
        <v>0</v>
      </c>
      <c r="D55" s="430"/>
      <c r="E55" s="430"/>
      <c r="F55" s="430"/>
      <c r="G55" s="430"/>
      <c r="H55" s="430"/>
    </row>
    <row r="56" spans="1:8" x14ac:dyDescent="0.2">
      <c r="A56" s="427">
        <v>51</v>
      </c>
      <c r="B56" s="428" t="s">
        <v>256</v>
      </c>
      <c r="C56" s="429">
        <f t="shared" si="0"/>
        <v>0</v>
      </c>
      <c r="D56" s="461"/>
      <c r="E56" s="461"/>
      <c r="F56" s="461"/>
      <c r="G56" s="461"/>
      <c r="H56" s="461"/>
    </row>
    <row r="57" spans="1:8" x14ac:dyDescent="0.2">
      <c r="A57" s="427">
        <v>52</v>
      </c>
      <c r="B57" s="428" t="s">
        <v>63</v>
      </c>
      <c r="C57" s="429">
        <f t="shared" si="0"/>
        <v>0</v>
      </c>
      <c r="D57" s="430"/>
      <c r="E57" s="430"/>
      <c r="F57" s="430"/>
      <c r="G57" s="430"/>
      <c r="H57" s="430"/>
    </row>
    <row r="58" spans="1:8" ht="25.5" x14ac:dyDescent="0.2">
      <c r="A58" s="427">
        <v>53</v>
      </c>
      <c r="B58" s="428" t="s">
        <v>257</v>
      </c>
      <c r="C58" s="429">
        <f t="shared" si="0"/>
        <v>0</v>
      </c>
      <c r="D58" s="430"/>
      <c r="E58" s="430"/>
      <c r="F58" s="430"/>
      <c r="G58" s="430"/>
      <c r="H58" s="430"/>
    </row>
    <row r="59" spans="1:8" x14ac:dyDescent="0.2">
      <c r="A59" s="427">
        <v>54</v>
      </c>
      <c r="B59" s="428" t="s">
        <v>258</v>
      </c>
      <c r="C59" s="429">
        <f t="shared" si="0"/>
        <v>0</v>
      </c>
      <c r="D59" s="430"/>
      <c r="E59" s="430"/>
      <c r="F59" s="430"/>
      <c r="G59" s="430"/>
      <c r="H59" s="430"/>
    </row>
    <row r="60" spans="1:8" x14ac:dyDescent="0.2">
      <c r="A60" s="427">
        <v>55</v>
      </c>
      <c r="B60" s="428" t="s">
        <v>64</v>
      </c>
      <c r="C60" s="429">
        <f t="shared" si="0"/>
        <v>0</v>
      </c>
      <c r="D60" s="430"/>
      <c r="E60" s="430"/>
      <c r="F60" s="430"/>
      <c r="G60" s="430"/>
      <c r="H60" s="430"/>
    </row>
    <row r="61" spans="1:8" x14ac:dyDescent="0.2">
      <c r="A61" s="427">
        <v>56</v>
      </c>
      <c r="B61" s="428" t="s">
        <v>259</v>
      </c>
      <c r="C61" s="429">
        <f t="shared" si="0"/>
        <v>0</v>
      </c>
      <c r="D61" s="430"/>
      <c r="E61" s="426"/>
      <c r="F61" s="426"/>
      <c r="G61" s="426"/>
      <c r="H61" s="426"/>
    </row>
    <row r="62" spans="1:8" x14ac:dyDescent="0.2">
      <c r="A62" s="427">
        <v>57</v>
      </c>
      <c r="B62" s="434" t="s">
        <v>65</v>
      </c>
      <c r="C62" s="429">
        <f t="shared" si="0"/>
        <v>0</v>
      </c>
      <c r="D62" s="435">
        <f>D41+D42+D47+D50+D55+D56+D57+D58+D59+D60+D61</f>
        <v>0</v>
      </c>
      <c r="E62" s="435">
        <f>E41+E42+E47+E50+E55+E56+E57+E58+E59+E60+E61</f>
        <v>0</v>
      </c>
      <c r="F62" s="435">
        <f>F41+F42+F47+F50+F55+F56+F57+F58+F59+F60+F61</f>
        <v>0</v>
      </c>
      <c r="G62" s="435">
        <f>G41+G42+G47+G50+G55+G56+G57+G58+G59+G60+G61</f>
        <v>0</v>
      </c>
      <c r="H62" s="435">
        <f>H41+H42+H47+H50+H55+H56+H57+H58+H59+H60+H61</f>
        <v>0</v>
      </c>
    </row>
    <row r="63" spans="1:8" x14ac:dyDescent="0.2">
      <c r="A63" s="427">
        <v>58</v>
      </c>
      <c r="B63" s="428" t="s">
        <v>260</v>
      </c>
      <c r="C63" s="429">
        <f t="shared" si="0"/>
        <v>0</v>
      </c>
      <c r="D63" s="430"/>
      <c r="E63" s="430"/>
      <c r="F63" s="430"/>
      <c r="G63" s="426"/>
      <c r="H63" s="426"/>
    </row>
    <row r="64" spans="1:8" x14ac:dyDescent="0.2">
      <c r="A64" s="427">
        <v>59</v>
      </c>
      <c r="B64" s="428" t="s">
        <v>261</v>
      </c>
      <c r="C64" s="429">
        <f t="shared" si="0"/>
        <v>0</v>
      </c>
      <c r="D64" s="430"/>
      <c r="E64" s="430"/>
      <c r="F64" s="430"/>
      <c r="G64" s="426"/>
      <c r="H64" s="426"/>
    </row>
    <row r="65" spans="1:8" x14ac:dyDescent="0.2">
      <c r="A65" s="427">
        <v>60</v>
      </c>
      <c r="B65" s="434" t="s">
        <v>66</v>
      </c>
      <c r="C65" s="429">
        <f t="shared" si="0"/>
        <v>0</v>
      </c>
      <c r="D65" s="435">
        <f>SUM(D63:D64)</f>
        <v>0</v>
      </c>
      <c r="E65" s="435">
        <f>SUM(E63:E64)</f>
        <v>0</v>
      </c>
      <c r="F65" s="435">
        <f>SUM(F63:F64)</f>
        <v>0</v>
      </c>
      <c r="G65" s="435">
        <f>SUM(G63:G64)</f>
        <v>0</v>
      </c>
      <c r="H65" s="435">
        <f>SUM(H63:H64)</f>
        <v>0</v>
      </c>
    </row>
    <row r="66" spans="1:8" x14ac:dyDescent="0.2">
      <c r="A66" s="427">
        <v>61</v>
      </c>
      <c r="B66" s="464" t="s">
        <v>262</v>
      </c>
      <c r="C66" s="429">
        <f t="shared" si="0"/>
        <v>0</v>
      </c>
      <c r="D66" s="437"/>
      <c r="E66" s="437"/>
      <c r="F66" s="437"/>
      <c r="G66" s="437"/>
      <c r="H66" s="437"/>
    </row>
    <row r="67" spans="1:8" x14ac:dyDescent="0.2">
      <c r="A67" s="427">
        <v>62</v>
      </c>
      <c r="B67" s="465" t="s">
        <v>263</v>
      </c>
      <c r="C67" s="429">
        <f t="shared" si="0"/>
        <v>0</v>
      </c>
      <c r="D67" s="435">
        <f>D66</f>
        <v>0</v>
      </c>
      <c r="E67" s="435">
        <f>E66</f>
        <v>0</v>
      </c>
      <c r="F67" s="435">
        <f>F66</f>
        <v>0</v>
      </c>
      <c r="G67" s="435">
        <f>G66</f>
        <v>0</v>
      </c>
      <c r="H67" s="435">
        <f>H66</f>
        <v>0</v>
      </c>
    </row>
    <row r="68" spans="1:8" ht="25.5" x14ac:dyDescent="0.2">
      <c r="A68" s="427">
        <v>63</v>
      </c>
      <c r="B68" s="428" t="s">
        <v>67</v>
      </c>
      <c r="C68" s="429">
        <f t="shared" si="0"/>
        <v>0</v>
      </c>
      <c r="D68" s="430"/>
      <c r="E68" s="430"/>
      <c r="F68" s="430"/>
      <c r="G68" s="430"/>
      <c r="H68" s="430"/>
    </row>
    <row r="69" spans="1:8" x14ac:dyDescent="0.2">
      <c r="A69" s="427">
        <v>64</v>
      </c>
      <c r="B69" s="428" t="s">
        <v>68</v>
      </c>
      <c r="C69" s="429">
        <f t="shared" si="0"/>
        <v>0</v>
      </c>
      <c r="D69" s="430"/>
      <c r="E69" s="430"/>
      <c r="F69" s="430"/>
      <c r="G69" s="430"/>
      <c r="H69" s="430"/>
    </row>
    <row r="70" spans="1:8" x14ac:dyDescent="0.2">
      <c r="A70" s="427">
        <v>65</v>
      </c>
      <c r="B70" s="428" t="s">
        <v>69</v>
      </c>
      <c r="C70" s="429">
        <f t="shared" si="0"/>
        <v>0</v>
      </c>
      <c r="D70" s="426"/>
      <c r="E70" s="426"/>
      <c r="F70" s="426"/>
      <c r="G70" s="426"/>
      <c r="H70" s="426"/>
    </row>
    <row r="71" spans="1:8" x14ac:dyDescent="0.2">
      <c r="A71" s="427">
        <v>66</v>
      </c>
      <c r="B71" s="434" t="s">
        <v>70</v>
      </c>
      <c r="C71" s="429">
        <f t="shared" si="0"/>
        <v>0</v>
      </c>
      <c r="D71" s="443">
        <f>SUM(D68:D70)</f>
        <v>0</v>
      </c>
      <c r="E71" s="443">
        <f>SUM(E68:E70)</f>
        <v>0</v>
      </c>
      <c r="F71" s="443">
        <f>SUM(F68:F70)</f>
        <v>0</v>
      </c>
      <c r="G71" s="443">
        <f>SUM(G68:G70)</f>
        <v>0</v>
      </c>
      <c r="H71" s="443">
        <f>SUM(H68:H70)</f>
        <v>0</v>
      </c>
    </row>
    <row r="72" spans="1:8" x14ac:dyDescent="0.2">
      <c r="A72" s="427">
        <v>67</v>
      </c>
      <c r="B72" s="444" t="s">
        <v>71</v>
      </c>
      <c r="C72" s="429">
        <f t="shared" ref="C72:C111" si="1">SUM(D72:H72)</f>
        <v>12885818</v>
      </c>
      <c r="D72" s="445">
        <f>D21+D29+D40+D62+D65+D67+D71</f>
        <v>12885818</v>
      </c>
      <c r="E72" s="445">
        <f>E21+E29+E40+E62+E65+E67+E71</f>
        <v>0</v>
      </c>
      <c r="F72" s="445">
        <f>F21+F29+F40+F62+F65+F67+F71</f>
        <v>0</v>
      </c>
      <c r="G72" s="445">
        <f>G21+G29+G40+G62+G65+G67+G71</f>
        <v>0</v>
      </c>
      <c r="H72" s="445">
        <f>H21+H29+H40+H62+H65+H67+H71</f>
        <v>0</v>
      </c>
    </row>
    <row r="73" spans="1:8" ht="25.5" x14ac:dyDescent="0.2">
      <c r="A73" s="427">
        <v>68</v>
      </c>
      <c r="B73" s="432" t="s">
        <v>264</v>
      </c>
      <c r="C73" s="429">
        <f t="shared" si="1"/>
        <v>0</v>
      </c>
      <c r="D73" s="437"/>
      <c r="E73" s="437"/>
      <c r="F73" s="437"/>
      <c r="G73" s="437"/>
      <c r="H73" s="437"/>
    </row>
    <row r="74" spans="1:8" ht="25.5" x14ac:dyDescent="0.2">
      <c r="A74" s="427">
        <v>69</v>
      </c>
      <c r="B74" s="428" t="s">
        <v>265</v>
      </c>
      <c r="C74" s="429">
        <f t="shared" si="1"/>
        <v>0</v>
      </c>
      <c r="D74" s="430"/>
      <c r="E74" s="430"/>
      <c r="F74" s="430"/>
      <c r="G74" s="430"/>
      <c r="H74" s="430"/>
    </row>
    <row r="75" spans="1:8" x14ac:dyDescent="0.2">
      <c r="A75" s="427">
        <v>70</v>
      </c>
      <c r="B75" s="428" t="s">
        <v>72</v>
      </c>
      <c r="C75" s="429">
        <f t="shared" si="1"/>
        <v>0</v>
      </c>
      <c r="D75" s="430"/>
      <c r="E75" s="430"/>
      <c r="F75" s="430"/>
      <c r="G75" s="430"/>
      <c r="H75" s="430"/>
    </row>
    <row r="76" spans="1:8" x14ac:dyDescent="0.2">
      <c r="A76" s="427">
        <v>71</v>
      </c>
      <c r="B76" s="428" t="s">
        <v>266</v>
      </c>
      <c r="C76" s="429">
        <f t="shared" si="1"/>
        <v>12885818</v>
      </c>
      <c r="D76" s="430"/>
      <c r="E76" s="430">
        <f>E122</f>
        <v>12885818</v>
      </c>
      <c r="F76" s="430"/>
      <c r="G76" s="430"/>
      <c r="H76" s="430"/>
    </row>
    <row r="77" spans="1:8" x14ac:dyDescent="0.2">
      <c r="A77" s="427">
        <v>72</v>
      </c>
      <c r="B77" s="428" t="s">
        <v>73</v>
      </c>
      <c r="C77" s="429">
        <f t="shared" si="1"/>
        <v>12885818</v>
      </c>
      <c r="D77" s="436">
        <f>SUM(D73:D76)</f>
        <v>0</v>
      </c>
      <c r="E77" s="436">
        <f>SUM(E73:E76)</f>
        <v>12885818</v>
      </c>
      <c r="F77" s="436">
        <f>SUM(F73:F76)</f>
        <v>0</v>
      </c>
      <c r="G77" s="436">
        <f>SUM(G73:G76)</f>
        <v>0</v>
      </c>
      <c r="H77" s="436">
        <f>SUM(H73:H76)</f>
        <v>0</v>
      </c>
    </row>
    <row r="78" spans="1:8" ht="13.5" thickBot="1" x14ac:dyDescent="0.25">
      <c r="A78" s="427">
        <v>73</v>
      </c>
      <c r="B78" s="362" t="s">
        <v>74</v>
      </c>
      <c r="C78" s="462">
        <f t="shared" si="1"/>
        <v>12885818</v>
      </c>
      <c r="D78" s="363">
        <f>D77</f>
        <v>0</v>
      </c>
      <c r="E78" s="363">
        <f>E77</f>
        <v>12885818</v>
      </c>
      <c r="F78" s="363">
        <f>F77</f>
        <v>0</v>
      </c>
      <c r="G78" s="363">
        <f>G77</f>
        <v>0</v>
      </c>
      <c r="H78" s="363">
        <f>H77</f>
        <v>0</v>
      </c>
    </row>
    <row r="79" spans="1:8" ht="13.5" thickBot="1" x14ac:dyDescent="0.25">
      <c r="A79" s="427">
        <v>74</v>
      </c>
      <c r="B79" s="104" t="s">
        <v>37</v>
      </c>
      <c r="C79" s="105">
        <f t="shared" si="1"/>
        <v>25771636</v>
      </c>
      <c r="D79" s="106">
        <f>D72+D78</f>
        <v>12885818</v>
      </c>
      <c r="E79" s="106">
        <f>E72+E78</f>
        <v>12885818</v>
      </c>
      <c r="F79" s="106">
        <f>F72+F78</f>
        <v>0</v>
      </c>
      <c r="G79" s="106">
        <f>G72+G78</f>
        <v>0</v>
      </c>
      <c r="H79" s="107">
        <f>H72+H78</f>
        <v>0</v>
      </c>
    </row>
    <row r="80" spans="1:8" ht="13.5" thickTop="1" x14ac:dyDescent="0.2">
      <c r="A80" s="427">
        <v>75</v>
      </c>
      <c r="B80" s="459" t="s">
        <v>3</v>
      </c>
      <c r="C80" s="460">
        <f t="shared" si="1"/>
        <v>11056867</v>
      </c>
      <c r="D80" s="463"/>
      <c r="E80" s="463">
        <v>11056867</v>
      </c>
      <c r="F80" s="463"/>
      <c r="G80" s="463"/>
      <c r="H80" s="463"/>
    </row>
    <row r="81" spans="1:8" ht="25.5" x14ac:dyDescent="0.2">
      <c r="A81" s="427">
        <v>76</v>
      </c>
      <c r="B81" s="446" t="s">
        <v>4</v>
      </c>
      <c r="C81" s="429">
        <f t="shared" si="1"/>
        <v>1707292</v>
      </c>
      <c r="D81" s="447"/>
      <c r="E81" s="447">
        <v>1707292</v>
      </c>
      <c r="F81" s="447"/>
      <c r="G81" s="447"/>
      <c r="H81" s="447"/>
    </row>
    <row r="82" spans="1:8" x14ac:dyDescent="0.2">
      <c r="A82" s="427">
        <v>77</v>
      </c>
      <c r="B82" s="446" t="s">
        <v>5</v>
      </c>
      <c r="C82" s="429">
        <f t="shared" si="1"/>
        <v>121659</v>
      </c>
      <c r="D82" s="447"/>
      <c r="E82" s="447">
        <v>121659</v>
      </c>
      <c r="F82" s="447"/>
      <c r="G82" s="447"/>
      <c r="H82" s="447"/>
    </row>
    <row r="83" spans="1:8" x14ac:dyDescent="0.2">
      <c r="A83" s="427">
        <v>78</v>
      </c>
      <c r="B83" s="448" t="s">
        <v>6</v>
      </c>
      <c r="C83" s="270">
        <f t="shared" si="1"/>
        <v>0</v>
      </c>
      <c r="D83" s="449">
        <f>D84</f>
        <v>0</v>
      </c>
      <c r="E83" s="442">
        <f>E84</f>
        <v>0</v>
      </c>
      <c r="F83" s="442">
        <f>F84</f>
        <v>0</v>
      </c>
      <c r="G83" s="442">
        <f>G84</f>
        <v>0</v>
      </c>
      <c r="H83" s="442">
        <f>H84</f>
        <v>0</v>
      </c>
    </row>
    <row r="84" spans="1:8" ht="25.5" x14ac:dyDescent="0.2">
      <c r="A84" s="427">
        <v>79</v>
      </c>
      <c r="B84" s="448" t="s">
        <v>7</v>
      </c>
      <c r="C84" s="270">
        <f t="shared" si="1"/>
        <v>0</v>
      </c>
      <c r="D84" s="450"/>
      <c r="E84" s="430"/>
      <c r="F84" s="430"/>
      <c r="G84" s="430"/>
      <c r="H84" s="430"/>
    </row>
    <row r="85" spans="1:8" x14ac:dyDescent="0.2">
      <c r="A85" s="427">
        <v>80</v>
      </c>
      <c r="B85" s="448" t="s">
        <v>8</v>
      </c>
      <c r="C85" s="270">
        <f t="shared" si="1"/>
        <v>0</v>
      </c>
      <c r="D85" s="449">
        <f>D86</f>
        <v>0</v>
      </c>
      <c r="E85" s="442">
        <f>E86</f>
        <v>0</v>
      </c>
      <c r="F85" s="442">
        <f>F86</f>
        <v>0</v>
      </c>
      <c r="G85" s="442">
        <f>G86</f>
        <v>0</v>
      </c>
      <c r="H85" s="442">
        <f>H86</f>
        <v>0</v>
      </c>
    </row>
    <row r="86" spans="1:8" x14ac:dyDescent="0.2">
      <c r="A86" s="427">
        <v>81</v>
      </c>
      <c r="B86" s="448" t="s">
        <v>9</v>
      </c>
      <c r="C86" s="270">
        <f t="shared" si="1"/>
        <v>0</v>
      </c>
      <c r="D86" s="449"/>
      <c r="E86" s="442"/>
      <c r="F86" s="442"/>
      <c r="G86" s="442"/>
      <c r="H86" s="442"/>
    </row>
    <row r="87" spans="1:8" x14ac:dyDescent="0.2">
      <c r="A87" s="427">
        <v>82</v>
      </c>
      <c r="B87" s="448" t="s">
        <v>10</v>
      </c>
      <c r="C87" s="270">
        <f t="shared" si="1"/>
        <v>0</v>
      </c>
      <c r="D87" s="449">
        <f>SUM(D88:D89)</f>
        <v>0</v>
      </c>
      <c r="E87" s="442">
        <f>SUM(E88:E89)</f>
        <v>0</v>
      </c>
      <c r="F87" s="442">
        <f>SUM(F88:F89)</f>
        <v>0</v>
      </c>
      <c r="G87" s="442">
        <f>SUM(G88:G89)</f>
        <v>0</v>
      </c>
      <c r="H87" s="442">
        <f>SUM(H88:H89)</f>
        <v>0</v>
      </c>
    </row>
    <row r="88" spans="1:8" x14ac:dyDescent="0.2">
      <c r="A88" s="427">
        <v>83</v>
      </c>
      <c r="B88" s="448" t="s">
        <v>11</v>
      </c>
      <c r="C88" s="270">
        <f t="shared" si="1"/>
        <v>0</v>
      </c>
      <c r="D88" s="450"/>
      <c r="E88" s="430"/>
      <c r="F88" s="430"/>
      <c r="G88" s="430"/>
      <c r="H88" s="430"/>
    </row>
    <row r="89" spans="1:8" x14ac:dyDescent="0.2">
      <c r="A89" s="427">
        <v>84</v>
      </c>
      <c r="B89" s="448" t="s">
        <v>12</v>
      </c>
      <c r="C89" s="270">
        <f t="shared" si="1"/>
        <v>0</v>
      </c>
      <c r="D89" s="450"/>
      <c r="E89" s="430"/>
      <c r="F89" s="430"/>
      <c r="G89" s="430"/>
      <c r="H89" s="430"/>
    </row>
    <row r="90" spans="1:8" x14ac:dyDescent="0.2">
      <c r="A90" s="427">
        <v>85</v>
      </c>
      <c r="B90" s="451" t="s">
        <v>13</v>
      </c>
      <c r="C90" s="270">
        <f t="shared" si="1"/>
        <v>0</v>
      </c>
      <c r="D90" s="452">
        <f>D83+D85+D87</f>
        <v>0</v>
      </c>
      <c r="E90" s="453">
        <f>E83+E85+E87</f>
        <v>0</v>
      </c>
      <c r="F90" s="453">
        <f>F83+F85+F87</f>
        <v>0</v>
      </c>
      <c r="G90" s="453">
        <f>G83+G85+G87</f>
        <v>0</v>
      </c>
      <c r="H90" s="453">
        <f>H83+H85+H87</f>
        <v>0</v>
      </c>
    </row>
    <row r="91" spans="1:8" x14ac:dyDescent="0.2">
      <c r="A91" s="427">
        <v>86</v>
      </c>
      <c r="B91" s="448" t="s">
        <v>14</v>
      </c>
      <c r="C91" s="270">
        <f t="shared" si="1"/>
        <v>0</v>
      </c>
      <c r="D91" s="450"/>
      <c r="E91" s="430"/>
      <c r="F91" s="430"/>
      <c r="G91" s="430"/>
      <c r="H91" s="430"/>
    </row>
    <row r="92" spans="1:8" ht="25.5" x14ac:dyDescent="0.2">
      <c r="A92" s="427">
        <v>87</v>
      </c>
      <c r="B92" s="448" t="s">
        <v>15</v>
      </c>
      <c r="C92" s="270">
        <f t="shared" si="1"/>
        <v>0</v>
      </c>
      <c r="D92" s="454">
        <f>SUM(D93:D96)</f>
        <v>0</v>
      </c>
      <c r="E92" s="435">
        <f>SUM(E93:E96)</f>
        <v>0</v>
      </c>
      <c r="F92" s="435">
        <f>SUM(F93:F96)</f>
        <v>0</v>
      </c>
      <c r="G92" s="435">
        <f>SUM(G93:G96)</f>
        <v>0</v>
      </c>
      <c r="H92" s="435">
        <f>SUM(H93:H96)</f>
        <v>0</v>
      </c>
    </row>
    <row r="93" spans="1:8" x14ac:dyDescent="0.2">
      <c r="A93" s="427">
        <v>88</v>
      </c>
      <c r="B93" s="448" t="s">
        <v>279</v>
      </c>
      <c r="C93" s="270">
        <f t="shared" si="1"/>
        <v>0</v>
      </c>
      <c r="D93" s="450"/>
      <c r="E93" s="430"/>
      <c r="F93" s="430"/>
      <c r="G93" s="430"/>
      <c r="H93" s="430"/>
    </row>
    <row r="94" spans="1:8" x14ac:dyDescent="0.2">
      <c r="A94" s="427">
        <v>89</v>
      </c>
      <c r="B94" s="448" t="s">
        <v>16</v>
      </c>
      <c r="C94" s="270">
        <f t="shared" si="1"/>
        <v>0</v>
      </c>
      <c r="D94" s="450"/>
      <c r="E94" s="430"/>
      <c r="F94" s="430"/>
      <c r="G94" s="430"/>
      <c r="H94" s="430"/>
    </row>
    <row r="95" spans="1:8" x14ac:dyDescent="0.2">
      <c r="A95" s="427">
        <v>90</v>
      </c>
      <c r="B95" s="448" t="s">
        <v>17</v>
      </c>
      <c r="C95" s="270">
        <f t="shared" si="1"/>
        <v>0</v>
      </c>
      <c r="D95" s="450"/>
      <c r="E95" s="430"/>
      <c r="F95" s="430"/>
      <c r="G95" s="430"/>
      <c r="H95" s="430"/>
    </row>
    <row r="96" spans="1:8" x14ac:dyDescent="0.2">
      <c r="A96" s="427">
        <v>91</v>
      </c>
      <c r="B96" s="448" t="s">
        <v>18</v>
      </c>
      <c r="C96" s="270">
        <f t="shared" si="1"/>
        <v>0</v>
      </c>
      <c r="D96" s="450"/>
      <c r="E96" s="430"/>
      <c r="F96" s="430"/>
      <c r="G96" s="430"/>
      <c r="H96" s="430"/>
    </row>
    <row r="97" spans="1:8" ht="25.5" x14ac:dyDescent="0.2">
      <c r="A97" s="427">
        <v>92</v>
      </c>
      <c r="B97" s="448" t="s">
        <v>280</v>
      </c>
      <c r="C97" s="270">
        <f t="shared" si="1"/>
        <v>0</v>
      </c>
      <c r="D97" s="450"/>
      <c r="E97" s="430"/>
      <c r="F97" s="430"/>
      <c r="G97" s="430"/>
      <c r="H97" s="430"/>
    </row>
    <row r="98" spans="1:8" x14ac:dyDescent="0.2">
      <c r="A98" s="427">
        <v>93</v>
      </c>
      <c r="B98" s="448" t="s">
        <v>281</v>
      </c>
      <c r="C98" s="270">
        <f t="shared" si="1"/>
        <v>0</v>
      </c>
      <c r="D98" s="450"/>
      <c r="E98" s="430"/>
      <c r="F98" s="430"/>
      <c r="G98" s="430"/>
      <c r="H98" s="430"/>
    </row>
    <row r="99" spans="1:8" x14ac:dyDescent="0.2">
      <c r="A99" s="427">
        <v>94</v>
      </c>
      <c r="B99" s="448" t="s">
        <v>19</v>
      </c>
      <c r="C99" s="270">
        <f t="shared" si="1"/>
        <v>0</v>
      </c>
      <c r="D99" s="450"/>
      <c r="E99" s="430"/>
      <c r="F99" s="430"/>
      <c r="G99" s="430"/>
      <c r="H99" s="430"/>
    </row>
    <row r="100" spans="1:8" x14ac:dyDescent="0.2">
      <c r="A100" s="427">
        <v>95</v>
      </c>
      <c r="B100" s="451" t="s">
        <v>20</v>
      </c>
      <c r="C100" s="270">
        <f t="shared" si="1"/>
        <v>0</v>
      </c>
      <c r="D100" s="452">
        <f>D91+D92+D97+D98+D99</f>
        <v>0</v>
      </c>
      <c r="E100" s="453">
        <f>E91+E92+E97+E98+E99</f>
        <v>0</v>
      </c>
      <c r="F100" s="453">
        <f>F91+F92+F97+F98+F99</f>
        <v>0</v>
      </c>
      <c r="G100" s="453">
        <f>G91+G92+G97+G98+G99</f>
        <v>0</v>
      </c>
      <c r="H100" s="453">
        <f>H91+H92+H97+H98+H99</f>
        <v>0</v>
      </c>
    </row>
    <row r="101" spans="1:8" x14ac:dyDescent="0.2">
      <c r="A101" s="427">
        <v>96</v>
      </c>
      <c r="B101" s="448" t="s">
        <v>21</v>
      </c>
      <c r="C101" s="270">
        <f t="shared" si="1"/>
        <v>0</v>
      </c>
      <c r="D101" s="450"/>
      <c r="E101" s="430"/>
      <c r="F101" s="430"/>
      <c r="G101" s="430"/>
      <c r="H101" s="430"/>
    </row>
    <row r="102" spans="1:8" x14ac:dyDescent="0.2">
      <c r="A102" s="427">
        <v>97</v>
      </c>
      <c r="B102" s="448" t="s">
        <v>22</v>
      </c>
      <c r="C102" s="270">
        <f t="shared" si="1"/>
        <v>0</v>
      </c>
      <c r="D102" s="450"/>
      <c r="E102" s="430"/>
      <c r="F102" s="430"/>
      <c r="G102" s="430"/>
      <c r="H102" s="430"/>
    </row>
    <row r="103" spans="1:8" x14ac:dyDescent="0.2">
      <c r="A103" s="427">
        <v>98</v>
      </c>
      <c r="B103" s="448" t="s">
        <v>23</v>
      </c>
      <c r="C103" s="270">
        <f t="shared" si="1"/>
        <v>0</v>
      </c>
      <c r="D103" s="450"/>
      <c r="E103" s="430"/>
      <c r="F103" s="430"/>
      <c r="G103" s="430"/>
      <c r="H103" s="430"/>
    </row>
    <row r="104" spans="1:8" x14ac:dyDescent="0.2">
      <c r="A104" s="427">
        <v>99</v>
      </c>
      <c r="B104" s="448" t="s">
        <v>24</v>
      </c>
      <c r="C104" s="270">
        <f t="shared" si="1"/>
        <v>0</v>
      </c>
      <c r="D104" s="450"/>
      <c r="E104" s="430"/>
      <c r="F104" s="430"/>
      <c r="G104" s="430"/>
      <c r="H104" s="430"/>
    </row>
    <row r="105" spans="1:8" ht="25.5" x14ac:dyDescent="0.2">
      <c r="A105" s="427">
        <v>100</v>
      </c>
      <c r="B105" s="448" t="s">
        <v>25</v>
      </c>
      <c r="C105" s="270">
        <f t="shared" si="1"/>
        <v>0</v>
      </c>
      <c r="D105" s="450"/>
      <c r="E105" s="430"/>
      <c r="F105" s="430"/>
      <c r="G105" s="430"/>
      <c r="H105" s="430"/>
    </row>
    <row r="106" spans="1:8" x14ac:dyDescent="0.2">
      <c r="A106" s="427">
        <v>101</v>
      </c>
      <c r="B106" s="451" t="s">
        <v>26</v>
      </c>
      <c r="C106" s="270">
        <f t="shared" si="1"/>
        <v>0</v>
      </c>
      <c r="D106" s="452">
        <f>SUM(D101:D105)</f>
        <v>0</v>
      </c>
      <c r="E106" s="453">
        <f>SUM(E101:E105)</f>
        <v>0</v>
      </c>
      <c r="F106" s="453">
        <f>SUM(F101:F105)</f>
        <v>0</v>
      </c>
      <c r="G106" s="453">
        <f>SUM(G101:G105)</f>
        <v>0</v>
      </c>
      <c r="H106" s="453">
        <f>SUM(H101:H105)</f>
        <v>0</v>
      </c>
    </row>
    <row r="107" spans="1:8" x14ac:dyDescent="0.2">
      <c r="A107" s="427">
        <v>102</v>
      </c>
      <c r="B107" s="448" t="s">
        <v>27</v>
      </c>
      <c r="C107" s="270">
        <f t="shared" si="1"/>
        <v>0</v>
      </c>
      <c r="D107" s="450"/>
      <c r="E107" s="430"/>
      <c r="F107" s="430"/>
      <c r="G107" s="430"/>
      <c r="H107" s="430"/>
    </row>
    <row r="108" spans="1:8" x14ac:dyDescent="0.2">
      <c r="A108" s="427">
        <v>103</v>
      </c>
      <c r="B108" s="448" t="s">
        <v>282</v>
      </c>
      <c r="C108" s="270">
        <f t="shared" si="1"/>
        <v>0</v>
      </c>
      <c r="D108" s="450"/>
      <c r="E108" s="430"/>
      <c r="F108" s="430"/>
      <c r="G108" s="430"/>
      <c r="H108" s="430"/>
    </row>
    <row r="109" spans="1:8" x14ac:dyDescent="0.2">
      <c r="A109" s="427">
        <v>104</v>
      </c>
      <c r="B109" s="448" t="s">
        <v>28</v>
      </c>
      <c r="C109" s="270">
        <f t="shared" si="1"/>
        <v>0</v>
      </c>
      <c r="D109" s="450"/>
      <c r="E109" s="430"/>
      <c r="F109" s="430"/>
      <c r="G109" s="430"/>
      <c r="H109" s="430"/>
    </row>
    <row r="110" spans="1:8" ht="25.5" x14ac:dyDescent="0.2">
      <c r="A110" s="427">
        <v>105</v>
      </c>
      <c r="B110" s="448" t="s">
        <v>29</v>
      </c>
      <c r="C110" s="270">
        <f t="shared" si="1"/>
        <v>0</v>
      </c>
      <c r="D110" s="450"/>
      <c r="E110" s="430"/>
      <c r="F110" s="430"/>
      <c r="G110" s="430"/>
      <c r="H110" s="430"/>
    </row>
    <row r="111" spans="1:8" x14ac:dyDescent="0.2">
      <c r="A111" s="427">
        <v>106</v>
      </c>
      <c r="B111" s="451" t="s">
        <v>30</v>
      </c>
      <c r="C111" s="270">
        <f t="shared" si="1"/>
        <v>0</v>
      </c>
      <c r="D111" s="452">
        <f>SUM(D107:D110)</f>
        <v>0</v>
      </c>
      <c r="E111" s="453">
        <f>SUM(E107:E110)</f>
        <v>0</v>
      </c>
      <c r="F111" s="453">
        <f>SUM(F107:F110)</f>
        <v>0</v>
      </c>
      <c r="G111" s="453">
        <f>SUM(G107:G110)</f>
        <v>0</v>
      </c>
      <c r="H111" s="453">
        <f>SUM(H107:H110)</f>
        <v>0</v>
      </c>
    </row>
    <row r="112" spans="1:8" ht="25.5" x14ac:dyDescent="0.2">
      <c r="A112" s="427">
        <v>107</v>
      </c>
      <c r="B112" s="448" t="s">
        <v>322</v>
      </c>
      <c r="C112" s="270">
        <f>SUM(D112:H112)</f>
        <v>0</v>
      </c>
      <c r="D112" s="449"/>
      <c r="E112" s="442">
        <f>SUM(E113:E115)</f>
        <v>0</v>
      </c>
      <c r="F112" s="442">
        <f>SUM(F113:F115)</f>
        <v>0</v>
      </c>
      <c r="G112" s="442">
        <f>SUM(G113:G115)</f>
        <v>0</v>
      </c>
      <c r="H112" s="442">
        <f>SUM(H113:H115)</f>
        <v>0</v>
      </c>
    </row>
    <row r="113" spans="1:8" x14ac:dyDescent="0.2">
      <c r="A113" s="427">
        <v>108</v>
      </c>
      <c r="B113" s="448" t="s">
        <v>323</v>
      </c>
      <c r="C113" s="270">
        <f t="shared" ref="C113:C122" si="2">SUM(D113:H113)</f>
        <v>0</v>
      </c>
      <c r="D113" s="450"/>
      <c r="E113" s="430"/>
      <c r="F113" s="430"/>
      <c r="G113" s="430"/>
      <c r="H113" s="430"/>
    </row>
    <row r="114" spans="1:8" ht="25.5" x14ac:dyDescent="0.2">
      <c r="A114" s="427">
        <v>109</v>
      </c>
      <c r="B114" s="448" t="s">
        <v>283</v>
      </c>
      <c r="C114" s="270">
        <f t="shared" si="2"/>
        <v>0</v>
      </c>
      <c r="D114" s="450"/>
      <c r="E114" s="430"/>
      <c r="F114" s="430"/>
      <c r="G114" s="430"/>
      <c r="H114" s="430"/>
    </row>
    <row r="115" spans="1:8" x14ac:dyDescent="0.2">
      <c r="A115" s="427">
        <v>110</v>
      </c>
      <c r="B115" s="448" t="s">
        <v>284</v>
      </c>
      <c r="C115" s="270">
        <f t="shared" si="2"/>
        <v>0</v>
      </c>
      <c r="D115" s="450"/>
      <c r="E115" s="430"/>
      <c r="F115" s="430"/>
      <c r="G115" s="430"/>
      <c r="H115" s="430"/>
    </row>
    <row r="116" spans="1:8" x14ac:dyDescent="0.2">
      <c r="A116" s="427">
        <v>111</v>
      </c>
      <c r="B116" s="451" t="s">
        <v>31</v>
      </c>
      <c r="C116" s="270">
        <f t="shared" si="2"/>
        <v>0</v>
      </c>
      <c r="D116" s="452">
        <f>D112</f>
        <v>0</v>
      </c>
      <c r="E116" s="453">
        <f>E112</f>
        <v>0</v>
      </c>
      <c r="F116" s="453">
        <f>F112</f>
        <v>0</v>
      </c>
      <c r="G116" s="453">
        <f>G112</f>
        <v>0</v>
      </c>
      <c r="H116" s="453">
        <f>H112</f>
        <v>0</v>
      </c>
    </row>
    <row r="117" spans="1:8" x14ac:dyDescent="0.2">
      <c r="A117" s="427">
        <v>112</v>
      </c>
      <c r="B117" s="455" t="s">
        <v>32</v>
      </c>
      <c r="C117" s="270">
        <f t="shared" si="2"/>
        <v>12885818</v>
      </c>
      <c r="D117" s="456">
        <f>D80+D81+D82+D90+D100+D106+D111+D116</f>
        <v>0</v>
      </c>
      <c r="E117" s="457">
        <f>E80+E81+E82+E90+E100+E106+E111+E116</f>
        <v>12885818</v>
      </c>
      <c r="F117" s="457">
        <f>F80+F81+F82+F90+F100+F106+F111+F116</f>
        <v>0</v>
      </c>
      <c r="G117" s="457">
        <f>G80+G81+G82+G90+G100+G106+G111+G116</f>
        <v>0</v>
      </c>
      <c r="H117" s="457">
        <f>H80+H81+H82+H90+H100+H106+H111+H116</f>
        <v>0</v>
      </c>
    </row>
    <row r="118" spans="1:8" ht="25.5" x14ac:dyDescent="0.2">
      <c r="A118" s="427">
        <v>113</v>
      </c>
      <c r="B118" s="448" t="s">
        <v>33</v>
      </c>
      <c r="C118" s="270">
        <f t="shared" si="2"/>
        <v>0</v>
      </c>
      <c r="D118" s="450"/>
      <c r="E118" s="430"/>
      <c r="F118" s="430"/>
      <c r="G118" s="430"/>
      <c r="H118" s="430"/>
    </row>
    <row r="119" spans="1:8" x14ac:dyDescent="0.2">
      <c r="A119" s="427">
        <v>114</v>
      </c>
      <c r="B119" s="448" t="s">
        <v>34</v>
      </c>
      <c r="C119" s="270">
        <f t="shared" si="2"/>
        <v>12885818</v>
      </c>
      <c r="D119" s="450">
        <f>E122</f>
        <v>12885818</v>
      </c>
      <c r="E119" s="430"/>
      <c r="F119" s="430"/>
      <c r="G119" s="430"/>
      <c r="H119" s="430"/>
    </row>
    <row r="120" spans="1:8" x14ac:dyDescent="0.2">
      <c r="A120" s="427">
        <v>115</v>
      </c>
      <c r="B120" s="448" t="s">
        <v>35</v>
      </c>
      <c r="C120" s="270">
        <f t="shared" si="2"/>
        <v>12885818</v>
      </c>
      <c r="D120" s="449">
        <f>SUM(D118:D119)</f>
        <v>12885818</v>
      </c>
      <c r="E120" s="442">
        <f>SUM(E118:E119)</f>
        <v>0</v>
      </c>
      <c r="F120" s="442">
        <f>SUM(F118:F119)</f>
        <v>0</v>
      </c>
      <c r="G120" s="442">
        <f>SUM(G118:G119)</f>
        <v>0</v>
      </c>
      <c r="H120" s="442">
        <f>SUM(H118:H119)</f>
        <v>0</v>
      </c>
    </row>
    <row r="121" spans="1:8" ht="13.5" thickBot="1" x14ac:dyDescent="0.25">
      <c r="A121" s="427">
        <v>116</v>
      </c>
      <c r="B121" s="365" t="s">
        <v>36</v>
      </c>
      <c r="C121" s="270">
        <f t="shared" si="2"/>
        <v>12885818</v>
      </c>
      <c r="D121" s="282">
        <f>D120</f>
        <v>12885818</v>
      </c>
      <c r="E121" s="366">
        <f>E120</f>
        <v>0</v>
      </c>
      <c r="F121" s="366">
        <f>F120</f>
        <v>0</v>
      </c>
      <c r="G121" s="366">
        <f>G120</f>
        <v>0</v>
      </c>
      <c r="H121" s="366">
        <f>H120</f>
        <v>0</v>
      </c>
    </row>
    <row r="122" spans="1:8" ht="14.25" thickTop="1" thickBot="1" x14ac:dyDescent="0.25">
      <c r="A122" s="427">
        <v>117</v>
      </c>
      <c r="B122" s="5" t="s">
        <v>37</v>
      </c>
      <c r="C122" s="270">
        <f t="shared" si="2"/>
        <v>25771636</v>
      </c>
      <c r="D122" s="3">
        <f>D117+D121</f>
        <v>12885818</v>
      </c>
      <c r="E122" s="1">
        <f>E117+E121</f>
        <v>12885818</v>
      </c>
      <c r="F122" s="1">
        <f>F117+F121</f>
        <v>0</v>
      </c>
      <c r="G122" s="1">
        <f>G117+G121</f>
        <v>0</v>
      </c>
      <c r="H122" s="1">
        <f>H117+H121</f>
        <v>0</v>
      </c>
    </row>
    <row r="123" spans="1:8" ht="13.5" thickTop="1" x14ac:dyDescent="0.2"/>
  </sheetData>
  <pageMargins left="0" right="0" top="0" bottom="0.19685039370078741" header="0.51181102362204722" footer="0.51181102362204722"/>
  <pageSetup scale="75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pane ySplit="6" topLeftCell="A68" activePane="bottomLeft" state="frozen"/>
      <selection activeCell="C2" sqref="C2"/>
      <selection pane="bottomLeft" activeCell="C2" sqref="C2"/>
    </sheetView>
  </sheetViews>
  <sheetFormatPr defaultRowHeight="12.75" x14ac:dyDescent="0.2"/>
  <cols>
    <col min="1" max="1" width="8.140625" style="733" customWidth="1"/>
    <col min="2" max="2" width="41" style="733" customWidth="1"/>
    <col min="3" max="5" width="13.7109375" style="733" customWidth="1"/>
    <col min="6" max="256" width="9.140625" style="733"/>
    <col min="257" max="257" width="8.140625" style="733" customWidth="1"/>
    <col min="258" max="258" width="41" style="733" customWidth="1"/>
    <col min="259" max="261" width="13.7109375" style="733" customWidth="1"/>
    <col min="262" max="512" width="9.140625" style="733"/>
    <col min="513" max="513" width="8.140625" style="733" customWidth="1"/>
    <col min="514" max="514" width="41" style="733" customWidth="1"/>
    <col min="515" max="517" width="13.7109375" style="733" customWidth="1"/>
    <col min="518" max="768" width="9.140625" style="733"/>
    <col min="769" max="769" width="8.140625" style="733" customWidth="1"/>
    <col min="770" max="770" width="41" style="733" customWidth="1"/>
    <col min="771" max="773" width="13.7109375" style="733" customWidth="1"/>
    <col min="774" max="1024" width="9.140625" style="733"/>
    <col min="1025" max="1025" width="8.140625" style="733" customWidth="1"/>
    <col min="1026" max="1026" width="41" style="733" customWidth="1"/>
    <col min="1027" max="1029" width="13.7109375" style="733" customWidth="1"/>
    <col min="1030" max="1280" width="9.140625" style="733"/>
    <col min="1281" max="1281" width="8.140625" style="733" customWidth="1"/>
    <col min="1282" max="1282" width="41" style="733" customWidth="1"/>
    <col min="1283" max="1285" width="13.7109375" style="733" customWidth="1"/>
    <col min="1286" max="1536" width="9.140625" style="733"/>
    <col min="1537" max="1537" width="8.140625" style="733" customWidth="1"/>
    <col min="1538" max="1538" width="41" style="733" customWidth="1"/>
    <col min="1539" max="1541" width="13.7109375" style="733" customWidth="1"/>
    <col min="1542" max="1792" width="9.140625" style="733"/>
    <col min="1793" max="1793" width="8.140625" style="733" customWidth="1"/>
    <col min="1794" max="1794" width="41" style="733" customWidth="1"/>
    <col min="1795" max="1797" width="13.7109375" style="733" customWidth="1"/>
    <col min="1798" max="2048" width="9.140625" style="733"/>
    <col min="2049" max="2049" width="8.140625" style="733" customWidth="1"/>
    <col min="2050" max="2050" width="41" style="733" customWidth="1"/>
    <col min="2051" max="2053" width="13.7109375" style="733" customWidth="1"/>
    <col min="2054" max="2304" width="9.140625" style="733"/>
    <col min="2305" max="2305" width="8.140625" style="733" customWidth="1"/>
    <col min="2306" max="2306" width="41" style="733" customWidth="1"/>
    <col min="2307" max="2309" width="13.7109375" style="733" customWidth="1"/>
    <col min="2310" max="2560" width="9.140625" style="733"/>
    <col min="2561" max="2561" width="8.140625" style="733" customWidth="1"/>
    <col min="2562" max="2562" width="41" style="733" customWidth="1"/>
    <col min="2563" max="2565" width="13.7109375" style="733" customWidth="1"/>
    <col min="2566" max="2816" width="9.140625" style="733"/>
    <col min="2817" max="2817" width="8.140625" style="733" customWidth="1"/>
    <col min="2818" max="2818" width="41" style="733" customWidth="1"/>
    <col min="2819" max="2821" width="13.7109375" style="733" customWidth="1"/>
    <col min="2822" max="3072" width="9.140625" style="733"/>
    <col min="3073" max="3073" width="8.140625" style="733" customWidth="1"/>
    <col min="3074" max="3074" width="41" style="733" customWidth="1"/>
    <col min="3075" max="3077" width="13.7109375" style="733" customWidth="1"/>
    <col min="3078" max="3328" width="9.140625" style="733"/>
    <col min="3329" max="3329" width="8.140625" style="733" customWidth="1"/>
    <col min="3330" max="3330" width="41" style="733" customWidth="1"/>
    <col min="3331" max="3333" width="13.7109375" style="733" customWidth="1"/>
    <col min="3334" max="3584" width="9.140625" style="733"/>
    <col min="3585" max="3585" width="8.140625" style="733" customWidth="1"/>
    <col min="3586" max="3586" width="41" style="733" customWidth="1"/>
    <col min="3587" max="3589" width="13.7109375" style="733" customWidth="1"/>
    <col min="3590" max="3840" width="9.140625" style="733"/>
    <col min="3841" max="3841" width="8.140625" style="733" customWidth="1"/>
    <col min="3842" max="3842" width="41" style="733" customWidth="1"/>
    <col min="3843" max="3845" width="13.7109375" style="733" customWidth="1"/>
    <col min="3846" max="4096" width="9.140625" style="733"/>
    <col min="4097" max="4097" width="8.140625" style="733" customWidth="1"/>
    <col min="4098" max="4098" width="41" style="733" customWidth="1"/>
    <col min="4099" max="4101" width="13.7109375" style="733" customWidth="1"/>
    <col min="4102" max="4352" width="9.140625" style="733"/>
    <col min="4353" max="4353" width="8.140625" style="733" customWidth="1"/>
    <col min="4354" max="4354" width="41" style="733" customWidth="1"/>
    <col min="4355" max="4357" width="13.7109375" style="733" customWidth="1"/>
    <col min="4358" max="4608" width="9.140625" style="733"/>
    <col min="4609" max="4609" width="8.140625" style="733" customWidth="1"/>
    <col min="4610" max="4610" width="41" style="733" customWidth="1"/>
    <col min="4611" max="4613" width="13.7109375" style="733" customWidth="1"/>
    <col min="4614" max="4864" width="9.140625" style="733"/>
    <col min="4865" max="4865" width="8.140625" style="733" customWidth="1"/>
    <col min="4866" max="4866" width="41" style="733" customWidth="1"/>
    <col min="4867" max="4869" width="13.7109375" style="733" customWidth="1"/>
    <col min="4870" max="5120" width="9.140625" style="733"/>
    <col min="5121" max="5121" width="8.140625" style="733" customWidth="1"/>
    <col min="5122" max="5122" width="41" style="733" customWidth="1"/>
    <col min="5123" max="5125" width="13.7109375" style="733" customWidth="1"/>
    <col min="5126" max="5376" width="9.140625" style="733"/>
    <col min="5377" max="5377" width="8.140625" style="733" customWidth="1"/>
    <col min="5378" max="5378" width="41" style="733" customWidth="1"/>
    <col min="5379" max="5381" width="13.7109375" style="733" customWidth="1"/>
    <col min="5382" max="5632" width="9.140625" style="733"/>
    <col min="5633" max="5633" width="8.140625" style="733" customWidth="1"/>
    <col min="5634" max="5634" width="41" style="733" customWidth="1"/>
    <col min="5635" max="5637" width="13.7109375" style="733" customWidth="1"/>
    <col min="5638" max="5888" width="9.140625" style="733"/>
    <col min="5889" max="5889" width="8.140625" style="733" customWidth="1"/>
    <col min="5890" max="5890" width="41" style="733" customWidth="1"/>
    <col min="5891" max="5893" width="13.7109375" style="733" customWidth="1"/>
    <col min="5894" max="6144" width="9.140625" style="733"/>
    <col min="6145" max="6145" width="8.140625" style="733" customWidth="1"/>
    <col min="6146" max="6146" width="41" style="733" customWidth="1"/>
    <col min="6147" max="6149" width="13.7109375" style="733" customWidth="1"/>
    <col min="6150" max="6400" width="9.140625" style="733"/>
    <col min="6401" max="6401" width="8.140625" style="733" customWidth="1"/>
    <col min="6402" max="6402" width="41" style="733" customWidth="1"/>
    <col min="6403" max="6405" width="13.7109375" style="733" customWidth="1"/>
    <col min="6406" max="6656" width="9.140625" style="733"/>
    <col min="6657" max="6657" width="8.140625" style="733" customWidth="1"/>
    <col min="6658" max="6658" width="41" style="733" customWidth="1"/>
    <col min="6659" max="6661" width="13.7109375" style="733" customWidth="1"/>
    <col min="6662" max="6912" width="9.140625" style="733"/>
    <col min="6913" max="6913" width="8.140625" style="733" customWidth="1"/>
    <col min="6914" max="6914" width="41" style="733" customWidth="1"/>
    <col min="6915" max="6917" width="13.7109375" style="733" customWidth="1"/>
    <col min="6918" max="7168" width="9.140625" style="733"/>
    <col min="7169" max="7169" width="8.140625" style="733" customWidth="1"/>
    <col min="7170" max="7170" width="41" style="733" customWidth="1"/>
    <col min="7171" max="7173" width="13.7109375" style="733" customWidth="1"/>
    <col min="7174" max="7424" width="9.140625" style="733"/>
    <col min="7425" max="7425" width="8.140625" style="733" customWidth="1"/>
    <col min="7426" max="7426" width="41" style="733" customWidth="1"/>
    <col min="7427" max="7429" width="13.7109375" style="733" customWidth="1"/>
    <col min="7430" max="7680" width="9.140625" style="733"/>
    <col min="7681" max="7681" width="8.140625" style="733" customWidth="1"/>
    <col min="7682" max="7682" width="41" style="733" customWidth="1"/>
    <col min="7683" max="7685" width="13.7109375" style="733" customWidth="1"/>
    <col min="7686" max="7936" width="9.140625" style="733"/>
    <col min="7937" max="7937" width="8.140625" style="733" customWidth="1"/>
    <col min="7938" max="7938" width="41" style="733" customWidth="1"/>
    <col min="7939" max="7941" width="13.7109375" style="733" customWidth="1"/>
    <col min="7942" max="8192" width="9.140625" style="733"/>
    <col min="8193" max="8193" width="8.140625" style="733" customWidth="1"/>
    <col min="8194" max="8194" width="41" style="733" customWidth="1"/>
    <col min="8195" max="8197" width="13.7109375" style="733" customWidth="1"/>
    <col min="8198" max="8448" width="9.140625" style="733"/>
    <col min="8449" max="8449" width="8.140625" style="733" customWidth="1"/>
    <col min="8450" max="8450" width="41" style="733" customWidth="1"/>
    <col min="8451" max="8453" width="13.7109375" style="733" customWidth="1"/>
    <col min="8454" max="8704" width="9.140625" style="733"/>
    <col min="8705" max="8705" width="8.140625" style="733" customWidth="1"/>
    <col min="8706" max="8706" width="41" style="733" customWidth="1"/>
    <col min="8707" max="8709" width="13.7109375" style="733" customWidth="1"/>
    <col min="8710" max="8960" width="9.140625" style="733"/>
    <col min="8961" max="8961" width="8.140625" style="733" customWidth="1"/>
    <col min="8962" max="8962" width="41" style="733" customWidth="1"/>
    <col min="8963" max="8965" width="13.7109375" style="733" customWidth="1"/>
    <col min="8966" max="9216" width="9.140625" style="733"/>
    <col min="9217" max="9217" width="8.140625" style="733" customWidth="1"/>
    <col min="9218" max="9218" width="41" style="733" customWidth="1"/>
    <col min="9219" max="9221" width="13.7109375" style="733" customWidth="1"/>
    <col min="9222" max="9472" width="9.140625" style="733"/>
    <col min="9473" max="9473" width="8.140625" style="733" customWidth="1"/>
    <col min="9474" max="9474" width="41" style="733" customWidth="1"/>
    <col min="9475" max="9477" width="13.7109375" style="733" customWidth="1"/>
    <col min="9478" max="9728" width="9.140625" style="733"/>
    <col min="9729" max="9729" width="8.140625" style="733" customWidth="1"/>
    <col min="9730" max="9730" width="41" style="733" customWidth="1"/>
    <col min="9731" max="9733" width="13.7109375" style="733" customWidth="1"/>
    <col min="9734" max="9984" width="9.140625" style="733"/>
    <col min="9985" max="9985" width="8.140625" style="733" customWidth="1"/>
    <col min="9986" max="9986" width="41" style="733" customWidth="1"/>
    <col min="9987" max="9989" width="13.7109375" style="733" customWidth="1"/>
    <col min="9990" max="10240" width="9.140625" style="733"/>
    <col min="10241" max="10241" width="8.140625" style="733" customWidth="1"/>
    <col min="10242" max="10242" width="41" style="733" customWidth="1"/>
    <col min="10243" max="10245" width="13.7109375" style="733" customWidth="1"/>
    <col min="10246" max="10496" width="9.140625" style="733"/>
    <col min="10497" max="10497" width="8.140625" style="733" customWidth="1"/>
    <col min="10498" max="10498" width="41" style="733" customWidth="1"/>
    <col min="10499" max="10501" width="13.7109375" style="733" customWidth="1"/>
    <col min="10502" max="10752" width="9.140625" style="733"/>
    <col min="10753" max="10753" width="8.140625" style="733" customWidth="1"/>
    <col min="10754" max="10754" width="41" style="733" customWidth="1"/>
    <col min="10755" max="10757" width="13.7109375" style="733" customWidth="1"/>
    <col min="10758" max="11008" width="9.140625" style="733"/>
    <col min="11009" max="11009" width="8.140625" style="733" customWidth="1"/>
    <col min="11010" max="11010" width="41" style="733" customWidth="1"/>
    <col min="11011" max="11013" width="13.7109375" style="733" customWidth="1"/>
    <col min="11014" max="11264" width="9.140625" style="733"/>
    <col min="11265" max="11265" width="8.140625" style="733" customWidth="1"/>
    <col min="11266" max="11266" width="41" style="733" customWidth="1"/>
    <col min="11267" max="11269" width="13.7109375" style="733" customWidth="1"/>
    <col min="11270" max="11520" width="9.140625" style="733"/>
    <col min="11521" max="11521" width="8.140625" style="733" customWidth="1"/>
    <col min="11522" max="11522" width="41" style="733" customWidth="1"/>
    <col min="11523" max="11525" width="13.7109375" style="733" customWidth="1"/>
    <col min="11526" max="11776" width="9.140625" style="733"/>
    <col min="11777" max="11777" width="8.140625" style="733" customWidth="1"/>
    <col min="11778" max="11778" width="41" style="733" customWidth="1"/>
    <col min="11779" max="11781" width="13.7109375" style="733" customWidth="1"/>
    <col min="11782" max="12032" width="9.140625" style="733"/>
    <col min="12033" max="12033" width="8.140625" style="733" customWidth="1"/>
    <col min="12034" max="12034" width="41" style="733" customWidth="1"/>
    <col min="12035" max="12037" width="13.7109375" style="733" customWidth="1"/>
    <col min="12038" max="12288" width="9.140625" style="733"/>
    <col min="12289" max="12289" width="8.140625" style="733" customWidth="1"/>
    <col min="12290" max="12290" width="41" style="733" customWidth="1"/>
    <col min="12291" max="12293" width="13.7109375" style="733" customWidth="1"/>
    <col min="12294" max="12544" width="9.140625" style="733"/>
    <col min="12545" max="12545" width="8.140625" style="733" customWidth="1"/>
    <col min="12546" max="12546" width="41" style="733" customWidth="1"/>
    <col min="12547" max="12549" width="13.7109375" style="733" customWidth="1"/>
    <col min="12550" max="12800" width="9.140625" style="733"/>
    <col min="12801" max="12801" width="8.140625" style="733" customWidth="1"/>
    <col min="12802" max="12802" width="41" style="733" customWidth="1"/>
    <col min="12803" max="12805" width="13.7109375" style="733" customWidth="1"/>
    <col min="12806" max="13056" width="9.140625" style="733"/>
    <col min="13057" max="13057" width="8.140625" style="733" customWidth="1"/>
    <col min="13058" max="13058" width="41" style="733" customWidth="1"/>
    <col min="13059" max="13061" width="13.7109375" style="733" customWidth="1"/>
    <col min="13062" max="13312" width="9.140625" style="733"/>
    <col min="13313" max="13313" width="8.140625" style="733" customWidth="1"/>
    <col min="13314" max="13314" width="41" style="733" customWidth="1"/>
    <col min="13315" max="13317" width="13.7109375" style="733" customWidth="1"/>
    <col min="13318" max="13568" width="9.140625" style="733"/>
    <col min="13569" max="13569" width="8.140625" style="733" customWidth="1"/>
    <col min="13570" max="13570" width="41" style="733" customWidth="1"/>
    <col min="13571" max="13573" width="13.7109375" style="733" customWidth="1"/>
    <col min="13574" max="13824" width="9.140625" style="733"/>
    <col min="13825" max="13825" width="8.140625" style="733" customWidth="1"/>
    <col min="13826" max="13826" width="41" style="733" customWidth="1"/>
    <col min="13827" max="13829" width="13.7109375" style="733" customWidth="1"/>
    <col min="13830" max="14080" width="9.140625" style="733"/>
    <col min="14081" max="14081" width="8.140625" style="733" customWidth="1"/>
    <col min="14082" max="14082" width="41" style="733" customWidth="1"/>
    <col min="14083" max="14085" width="13.7109375" style="733" customWidth="1"/>
    <col min="14086" max="14336" width="9.140625" style="733"/>
    <col min="14337" max="14337" width="8.140625" style="733" customWidth="1"/>
    <col min="14338" max="14338" width="41" style="733" customWidth="1"/>
    <col min="14339" max="14341" width="13.7109375" style="733" customWidth="1"/>
    <col min="14342" max="14592" width="9.140625" style="733"/>
    <col min="14593" max="14593" width="8.140625" style="733" customWidth="1"/>
    <col min="14594" max="14594" width="41" style="733" customWidth="1"/>
    <col min="14595" max="14597" width="13.7109375" style="733" customWidth="1"/>
    <col min="14598" max="14848" width="9.140625" style="733"/>
    <col min="14849" max="14849" width="8.140625" style="733" customWidth="1"/>
    <col min="14850" max="14850" width="41" style="733" customWidth="1"/>
    <col min="14851" max="14853" width="13.7109375" style="733" customWidth="1"/>
    <col min="14854" max="15104" width="9.140625" style="733"/>
    <col min="15105" max="15105" width="8.140625" style="733" customWidth="1"/>
    <col min="15106" max="15106" width="41" style="733" customWidth="1"/>
    <col min="15107" max="15109" width="13.7109375" style="733" customWidth="1"/>
    <col min="15110" max="15360" width="9.140625" style="733"/>
    <col min="15361" max="15361" width="8.140625" style="733" customWidth="1"/>
    <col min="15362" max="15362" width="41" style="733" customWidth="1"/>
    <col min="15363" max="15365" width="13.7109375" style="733" customWidth="1"/>
    <col min="15366" max="15616" width="9.140625" style="733"/>
    <col min="15617" max="15617" width="8.140625" style="733" customWidth="1"/>
    <col min="15618" max="15618" width="41" style="733" customWidth="1"/>
    <col min="15619" max="15621" width="13.7109375" style="733" customWidth="1"/>
    <col min="15622" max="15872" width="9.140625" style="733"/>
    <col min="15873" max="15873" width="8.140625" style="733" customWidth="1"/>
    <col min="15874" max="15874" width="41" style="733" customWidth="1"/>
    <col min="15875" max="15877" width="13.7109375" style="733" customWidth="1"/>
    <col min="15878" max="16128" width="9.140625" style="733"/>
    <col min="16129" max="16129" width="8.140625" style="733" customWidth="1"/>
    <col min="16130" max="16130" width="41" style="733" customWidth="1"/>
    <col min="16131" max="16133" width="13.7109375" style="733" customWidth="1"/>
    <col min="16134" max="16384" width="9.140625" style="733"/>
  </cols>
  <sheetData>
    <row r="1" spans="1:5" s="54" customFormat="1" x14ac:dyDescent="0.2">
      <c r="B1" s="45" t="s">
        <v>385</v>
      </c>
      <c r="C1" s="38"/>
      <c r="D1" s="351"/>
    </row>
    <row r="2" spans="1:5" s="54" customFormat="1" x14ac:dyDescent="0.2">
      <c r="B2" s="45" t="s">
        <v>0</v>
      </c>
      <c r="C2" s="733" t="s">
        <v>1451</v>
      </c>
    </row>
    <row r="3" spans="1:5" s="54" customFormat="1" x14ac:dyDescent="0.2">
      <c r="B3" s="45"/>
      <c r="D3" s="733" t="s">
        <v>118</v>
      </c>
    </row>
    <row r="4" spans="1:5" x14ac:dyDescent="0.2">
      <c r="A4" s="1097" t="s">
        <v>728</v>
      </c>
      <c r="B4" s="1098"/>
      <c r="C4" s="1098"/>
      <c r="D4" s="1098"/>
      <c r="E4" s="1098"/>
    </row>
    <row r="5" spans="1:5" ht="45" x14ac:dyDescent="0.2">
      <c r="A5" s="396" t="s">
        <v>1197</v>
      </c>
      <c r="B5" s="396" t="s">
        <v>457</v>
      </c>
      <c r="C5" s="396" t="s">
        <v>729</v>
      </c>
      <c r="D5" s="396" t="s">
        <v>730</v>
      </c>
      <c r="E5" s="396" t="s">
        <v>731</v>
      </c>
    </row>
    <row r="6" spans="1:5" ht="15" x14ac:dyDescent="0.2">
      <c r="A6" s="396">
        <v>2</v>
      </c>
      <c r="B6" s="396">
        <v>3</v>
      </c>
      <c r="C6" s="396">
        <v>4</v>
      </c>
      <c r="D6" s="396">
        <v>5</v>
      </c>
      <c r="E6" s="396">
        <v>6</v>
      </c>
    </row>
    <row r="7" spans="1:5" ht="25.5" x14ac:dyDescent="0.2">
      <c r="A7" s="772" t="s">
        <v>462</v>
      </c>
      <c r="B7" s="249" t="s">
        <v>732</v>
      </c>
      <c r="C7" s="773">
        <v>301687142</v>
      </c>
      <c r="D7" s="773">
        <v>0</v>
      </c>
      <c r="E7" s="773">
        <v>301687142</v>
      </c>
    </row>
    <row r="8" spans="1:5" x14ac:dyDescent="0.2">
      <c r="A8" s="772" t="s">
        <v>463</v>
      </c>
      <c r="B8" s="249" t="s">
        <v>733</v>
      </c>
      <c r="C8" s="773">
        <v>53212363</v>
      </c>
      <c r="D8" s="773">
        <v>0</v>
      </c>
      <c r="E8" s="773">
        <v>53212363</v>
      </c>
    </row>
    <row r="9" spans="1:5" x14ac:dyDescent="0.2">
      <c r="A9" s="772" t="s">
        <v>485</v>
      </c>
      <c r="B9" s="249" t="s">
        <v>1333</v>
      </c>
      <c r="C9" s="773">
        <v>3738400</v>
      </c>
      <c r="D9" s="773">
        <v>0</v>
      </c>
      <c r="E9" s="773">
        <v>3738400</v>
      </c>
    </row>
    <row r="10" spans="1:5" x14ac:dyDescent="0.2">
      <c r="A10" s="772" t="s">
        <v>486</v>
      </c>
      <c r="B10" s="249" t="s">
        <v>734</v>
      </c>
      <c r="C10" s="773">
        <v>10838353</v>
      </c>
      <c r="D10" s="773">
        <v>0</v>
      </c>
      <c r="E10" s="773">
        <v>10838353</v>
      </c>
    </row>
    <row r="11" spans="1:5" x14ac:dyDescent="0.2">
      <c r="A11" s="772" t="s">
        <v>487</v>
      </c>
      <c r="B11" s="249" t="s">
        <v>735</v>
      </c>
      <c r="C11" s="773">
        <v>100785</v>
      </c>
      <c r="D11" s="773">
        <v>0</v>
      </c>
      <c r="E11" s="773">
        <v>100785</v>
      </c>
    </row>
    <row r="12" spans="1:5" x14ac:dyDescent="0.2">
      <c r="A12" s="772" t="s">
        <v>492</v>
      </c>
      <c r="B12" s="249" t="s">
        <v>736</v>
      </c>
      <c r="C12" s="773">
        <v>2284940</v>
      </c>
      <c r="D12" s="773">
        <v>0</v>
      </c>
      <c r="E12" s="773">
        <v>2284940</v>
      </c>
    </row>
    <row r="13" spans="1:5" x14ac:dyDescent="0.2">
      <c r="A13" s="772" t="s">
        <v>488</v>
      </c>
      <c r="B13" s="249" t="s">
        <v>737</v>
      </c>
      <c r="C13" s="773">
        <v>567700</v>
      </c>
      <c r="D13" s="773">
        <v>0</v>
      </c>
      <c r="E13" s="773">
        <v>567700</v>
      </c>
    </row>
    <row r="14" spans="1:5" x14ac:dyDescent="0.2">
      <c r="A14" s="772" t="s">
        <v>490</v>
      </c>
      <c r="B14" s="249" t="s">
        <v>738</v>
      </c>
      <c r="C14" s="773">
        <v>865200</v>
      </c>
      <c r="D14" s="773">
        <v>0</v>
      </c>
      <c r="E14" s="773">
        <v>865200</v>
      </c>
    </row>
    <row r="15" spans="1:5" ht="25.5" x14ac:dyDescent="0.2">
      <c r="A15" s="772" t="s">
        <v>493</v>
      </c>
      <c r="B15" s="249" t="s">
        <v>1334</v>
      </c>
      <c r="C15" s="773">
        <v>5018451</v>
      </c>
      <c r="D15" s="773">
        <v>0</v>
      </c>
      <c r="E15" s="773">
        <v>5018451</v>
      </c>
    </row>
    <row r="16" spans="1:5" ht="25.5" x14ac:dyDescent="0.2">
      <c r="A16" s="772" t="s">
        <v>495</v>
      </c>
      <c r="B16" s="249" t="s">
        <v>739</v>
      </c>
      <c r="C16" s="773">
        <v>378313334</v>
      </c>
      <c r="D16" s="773">
        <v>0</v>
      </c>
      <c r="E16" s="773">
        <v>378313334</v>
      </c>
    </row>
    <row r="17" spans="1:5" x14ac:dyDescent="0.2">
      <c r="A17" s="772" t="s">
        <v>496</v>
      </c>
      <c r="B17" s="249" t="s">
        <v>740</v>
      </c>
      <c r="C17" s="773">
        <v>18633680</v>
      </c>
      <c r="D17" s="773">
        <v>0</v>
      </c>
      <c r="E17" s="773">
        <v>18633680</v>
      </c>
    </row>
    <row r="18" spans="1:5" ht="38.25" x14ac:dyDescent="0.2">
      <c r="A18" s="772" t="s">
        <v>497</v>
      </c>
      <c r="B18" s="249" t="s">
        <v>741</v>
      </c>
      <c r="C18" s="773">
        <v>5865291</v>
      </c>
      <c r="D18" s="773">
        <v>0</v>
      </c>
      <c r="E18" s="773">
        <v>5865291</v>
      </c>
    </row>
    <row r="19" spans="1:5" x14ac:dyDescent="0.2">
      <c r="A19" s="772" t="s">
        <v>537</v>
      </c>
      <c r="B19" s="249" t="s">
        <v>742</v>
      </c>
      <c r="C19" s="773">
        <v>2132462</v>
      </c>
      <c r="D19" s="773">
        <v>0</v>
      </c>
      <c r="E19" s="773">
        <v>2132462</v>
      </c>
    </row>
    <row r="20" spans="1:5" x14ac:dyDescent="0.2">
      <c r="A20" s="772" t="s">
        <v>664</v>
      </c>
      <c r="B20" s="249" t="s">
        <v>743</v>
      </c>
      <c r="C20" s="773">
        <v>26631433</v>
      </c>
      <c r="D20" s="773">
        <v>0</v>
      </c>
      <c r="E20" s="773">
        <v>26631433</v>
      </c>
    </row>
    <row r="21" spans="1:5" x14ac:dyDescent="0.2">
      <c r="A21" s="774" t="s">
        <v>465</v>
      </c>
      <c r="B21" s="775" t="s">
        <v>744</v>
      </c>
      <c r="C21" s="776">
        <v>404944767</v>
      </c>
      <c r="D21" s="776">
        <v>0</v>
      </c>
      <c r="E21" s="776">
        <v>404944767</v>
      </c>
    </row>
    <row r="22" spans="1:5" ht="25.5" x14ac:dyDescent="0.2">
      <c r="A22" s="774" t="s">
        <v>466</v>
      </c>
      <c r="B22" s="775" t="s">
        <v>745</v>
      </c>
      <c r="C22" s="776">
        <v>59965335</v>
      </c>
      <c r="D22" s="776">
        <v>0</v>
      </c>
      <c r="E22" s="776">
        <v>59965335</v>
      </c>
    </row>
    <row r="23" spans="1:5" x14ac:dyDescent="0.2">
      <c r="A23" s="772" t="s">
        <v>539</v>
      </c>
      <c r="B23" s="249" t="s">
        <v>746</v>
      </c>
      <c r="C23" s="773">
        <v>54939869</v>
      </c>
      <c r="D23" s="773">
        <v>0</v>
      </c>
      <c r="E23" s="773">
        <v>54939869</v>
      </c>
    </row>
    <row r="24" spans="1:5" x14ac:dyDescent="0.2">
      <c r="A24" s="772" t="s">
        <v>500</v>
      </c>
      <c r="B24" s="249" t="s">
        <v>747</v>
      </c>
      <c r="C24" s="773">
        <v>2065000</v>
      </c>
      <c r="D24" s="773">
        <v>0</v>
      </c>
      <c r="E24" s="773">
        <v>2065000</v>
      </c>
    </row>
    <row r="25" spans="1:5" x14ac:dyDescent="0.2">
      <c r="A25" s="772" t="s">
        <v>467</v>
      </c>
      <c r="B25" s="249" t="s">
        <v>748</v>
      </c>
      <c r="C25" s="773">
        <v>832540</v>
      </c>
      <c r="D25" s="773">
        <v>0</v>
      </c>
      <c r="E25" s="773">
        <v>832540</v>
      </c>
    </row>
    <row r="26" spans="1:5" ht="38.25" x14ac:dyDescent="0.2">
      <c r="A26" s="772" t="s">
        <v>502</v>
      </c>
      <c r="B26" s="249" t="s">
        <v>749</v>
      </c>
      <c r="C26" s="773">
        <v>9000</v>
      </c>
      <c r="D26" s="773">
        <v>0</v>
      </c>
      <c r="E26" s="773">
        <v>9000</v>
      </c>
    </row>
    <row r="27" spans="1:5" ht="25.5" x14ac:dyDescent="0.2">
      <c r="A27" s="772" t="s">
        <v>503</v>
      </c>
      <c r="B27" s="249" t="s">
        <v>750</v>
      </c>
      <c r="C27" s="773">
        <v>2118926</v>
      </c>
      <c r="D27" s="773">
        <v>0</v>
      </c>
      <c r="E27" s="773">
        <v>2118926</v>
      </c>
    </row>
    <row r="28" spans="1:5" x14ac:dyDescent="0.2">
      <c r="A28" s="772" t="s">
        <v>468</v>
      </c>
      <c r="B28" s="249" t="s">
        <v>751</v>
      </c>
      <c r="C28" s="773">
        <v>915455</v>
      </c>
      <c r="D28" s="773">
        <v>0</v>
      </c>
      <c r="E28" s="773">
        <v>915455</v>
      </c>
    </row>
    <row r="29" spans="1:5" x14ac:dyDescent="0.2">
      <c r="A29" s="772" t="s">
        <v>469</v>
      </c>
      <c r="B29" s="249" t="s">
        <v>752</v>
      </c>
      <c r="C29" s="773">
        <v>31132421</v>
      </c>
      <c r="D29" s="773">
        <v>0</v>
      </c>
      <c r="E29" s="773">
        <v>31132421</v>
      </c>
    </row>
    <row r="30" spans="1:5" x14ac:dyDescent="0.2">
      <c r="A30" s="772" t="s">
        <v>470</v>
      </c>
      <c r="B30" s="249" t="s">
        <v>753</v>
      </c>
      <c r="C30" s="773">
        <v>32047876</v>
      </c>
      <c r="D30" s="773">
        <v>0</v>
      </c>
      <c r="E30" s="773">
        <v>32047876</v>
      </c>
    </row>
    <row r="31" spans="1:5" ht="25.5" x14ac:dyDescent="0.2">
      <c r="A31" s="772" t="s">
        <v>672</v>
      </c>
      <c r="B31" s="249" t="s">
        <v>754</v>
      </c>
      <c r="C31" s="773">
        <v>6753672</v>
      </c>
      <c r="D31" s="773">
        <v>0</v>
      </c>
      <c r="E31" s="773">
        <v>6753672</v>
      </c>
    </row>
    <row r="32" spans="1:5" x14ac:dyDescent="0.2">
      <c r="A32" s="772" t="s">
        <v>471</v>
      </c>
      <c r="B32" s="249" t="s">
        <v>755</v>
      </c>
      <c r="C32" s="773">
        <v>2595901</v>
      </c>
      <c r="D32" s="773">
        <v>0</v>
      </c>
      <c r="E32" s="773">
        <v>2595901</v>
      </c>
    </row>
    <row r="33" spans="1:5" x14ac:dyDescent="0.2">
      <c r="A33" s="772" t="s">
        <v>472</v>
      </c>
      <c r="B33" s="249" t="s">
        <v>756</v>
      </c>
      <c r="C33" s="773">
        <v>9349573</v>
      </c>
      <c r="D33" s="773">
        <v>0</v>
      </c>
      <c r="E33" s="773">
        <v>9349573</v>
      </c>
    </row>
    <row r="34" spans="1:5" x14ac:dyDescent="0.2">
      <c r="A34" s="772" t="s">
        <v>757</v>
      </c>
      <c r="B34" s="249" t="s">
        <v>758</v>
      </c>
      <c r="C34" s="773">
        <v>29287417</v>
      </c>
      <c r="D34" s="773">
        <v>0</v>
      </c>
      <c r="E34" s="773">
        <v>29287417</v>
      </c>
    </row>
    <row r="35" spans="1:5" x14ac:dyDescent="0.2">
      <c r="A35" s="772" t="s">
        <v>759</v>
      </c>
      <c r="B35" s="249" t="s">
        <v>760</v>
      </c>
      <c r="C35" s="773">
        <v>9338973</v>
      </c>
      <c r="D35" s="773">
        <v>0</v>
      </c>
      <c r="E35" s="773">
        <v>9338973</v>
      </c>
    </row>
    <row r="36" spans="1:5" x14ac:dyDescent="0.2">
      <c r="A36" s="772" t="s">
        <v>761</v>
      </c>
      <c r="B36" s="249" t="s">
        <v>1335</v>
      </c>
      <c r="C36" s="773">
        <v>1273000</v>
      </c>
      <c r="D36" s="773">
        <v>0</v>
      </c>
      <c r="E36" s="773">
        <v>1273000</v>
      </c>
    </row>
    <row r="37" spans="1:5" x14ac:dyDescent="0.2">
      <c r="A37" s="772" t="s">
        <v>762</v>
      </c>
      <c r="B37" s="249" t="s">
        <v>763</v>
      </c>
      <c r="C37" s="773">
        <v>10517419</v>
      </c>
      <c r="D37" s="773">
        <v>0</v>
      </c>
      <c r="E37" s="773">
        <v>10517419</v>
      </c>
    </row>
    <row r="38" spans="1:5" x14ac:dyDescent="0.2">
      <c r="A38" s="772" t="s">
        <v>764</v>
      </c>
      <c r="B38" s="249" t="s">
        <v>1336</v>
      </c>
      <c r="C38" s="773">
        <v>3698236</v>
      </c>
      <c r="D38" s="773">
        <v>0</v>
      </c>
      <c r="E38" s="773">
        <v>3698236</v>
      </c>
    </row>
    <row r="39" spans="1:5" x14ac:dyDescent="0.2">
      <c r="A39" s="772" t="s">
        <v>765</v>
      </c>
      <c r="B39" s="249" t="s">
        <v>766</v>
      </c>
      <c r="C39" s="773">
        <v>2773790</v>
      </c>
      <c r="D39" s="773">
        <v>0</v>
      </c>
      <c r="E39" s="773">
        <v>2773790</v>
      </c>
    </row>
    <row r="40" spans="1:5" ht="25.5" x14ac:dyDescent="0.2">
      <c r="A40" s="772" t="s">
        <v>767</v>
      </c>
      <c r="B40" s="249" t="s">
        <v>1337</v>
      </c>
      <c r="C40" s="773">
        <v>27513635</v>
      </c>
      <c r="D40" s="773">
        <v>0</v>
      </c>
      <c r="E40" s="773">
        <v>27513635</v>
      </c>
    </row>
    <row r="41" spans="1:5" x14ac:dyDescent="0.2">
      <c r="A41" s="772" t="s">
        <v>508</v>
      </c>
      <c r="B41" s="249" t="s">
        <v>768</v>
      </c>
      <c r="C41" s="773">
        <v>37435229</v>
      </c>
      <c r="D41" s="773">
        <v>0</v>
      </c>
      <c r="E41" s="773">
        <v>37435229</v>
      </c>
    </row>
    <row r="42" spans="1:5" x14ac:dyDescent="0.2">
      <c r="A42" s="772" t="s">
        <v>675</v>
      </c>
      <c r="B42" s="249" t="s">
        <v>769</v>
      </c>
      <c r="C42" s="773">
        <v>1330997</v>
      </c>
      <c r="D42" s="773">
        <v>0</v>
      </c>
      <c r="E42" s="773">
        <v>1330997</v>
      </c>
    </row>
    <row r="43" spans="1:5" ht="25.5" x14ac:dyDescent="0.2">
      <c r="A43" s="772" t="s">
        <v>770</v>
      </c>
      <c r="B43" s="249" t="s">
        <v>771</v>
      </c>
      <c r="C43" s="773">
        <v>119063909</v>
      </c>
      <c r="D43" s="773">
        <v>0</v>
      </c>
      <c r="E43" s="773">
        <v>119063909</v>
      </c>
    </row>
    <row r="44" spans="1:5" x14ac:dyDescent="0.2">
      <c r="A44" s="772" t="s">
        <v>772</v>
      </c>
      <c r="B44" s="249" t="s">
        <v>773</v>
      </c>
      <c r="C44" s="773">
        <v>314206</v>
      </c>
      <c r="D44" s="773">
        <v>0</v>
      </c>
      <c r="E44" s="773">
        <v>314206</v>
      </c>
    </row>
    <row r="45" spans="1:5" x14ac:dyDescent="0.2">
      <c r="A45" s="772" t="s">
        <v>547</v>
      </c>
      <c r="B45" s="249" t="s">
        <v>774</v>
      </c>
      <c r="C45" s="773">
        <v>358093</v>
      </c>
      <c r="D45" s="773">
        <v>0</v>
      </c>
      <c r="E45" s="773">
        <v>358093</v>
      </c>
    </row>
    <row r="46" spans="1:5" ht="25.5" x14ac:dyDescent="0.2">
      <c r="A46" s="772" t="s">
        <v>775</v>
      </c>
      <c r="B46" s="249" t="s">
        <v>776</v>
      </c>
      <c r="C46" s="773">
        <v>672299</v>
      </c>
      <c r="D46" s="773">
        <v>0</v>
      </c>
      <c r="E46" s="773">
        <v>672299</v>
      </c>
    </row>
    <row r="47" spans="1:5" ht="25.5" x14ac:dyDescent="0.2">
      <c r="A47" s="772" t="s">
        <v>510</v>
      </c>
      <c r="B47" s="249" t="s">
        <v>777</v>
      </c>
      <c r="C47" s="773">
        <v>29905869</v>
      </c>
      <c r="D47" s="773">
        <v>0</v>
      </c>
      <c r="E47" s="773">
        <v>29905869</v>
      </c>
    </row>
    <row r="48" spans="1:5" x14ac:dyDescent="0.2">
      <c r="A48" s="772" t="s">
        <v>549</v>
      </c>
      <c r="B48" s="249" t="s">
        <v>1338</v>
      </c>
      <c r="C48" s="773">
        <v>19680938</v>
      </c>
      <c r="D48" s="773">
        <v>0</v>
      </c>
      <c r="E48" s="773">
        <v>19680938</v>
      </c>
    </row>
    <row r="49" spans="1:5" x14ac:dyDescent="0.2">
      <c r="A49" s="772" t="s">
        <v>1339</v>
      </c>
      <c r="B49" s="249" t="s">
        <v>1340</v>
      </c>
      <c r="C49" s="773">
        <v>1143191</v>
      </c>
      <c r="D49" s="773">
        <v>0</v>
      </c>
      <c r="E49" s="773">
        <v>1143191</v>
      </c>
    </row>
    <row r="50" spans="1:5" x14ac:dyDescent="0.2">
      <c r="A50" s="772" t="s">
        <v>778</v>
      </c>
      <c r="B50" s="249" t="s">
        <v>779</v>
      </c>
      <c r="C50" s="773">
        <v>4956050</v>
      </c>
      <c r="D50" s="773">
        <v>0</v>
      </c>
      <c r="E50" s="773">
        <v>4956050</v>
      </c>
    </row>
    <row r="51" spans="1:5" ht="25.5" x14ac:dyDescent="0.2">
      <c r="A51" s="772" t="s">
        <v>780</v>
      </c>
      <c r="B51" s="249" t="s">
        <v>781</v>
      </c>
      <c r="C51" s="773">
        <v>55686048</v>
      </c>
      <c r="D51" s="773">
        <v>0</v>
      </c>
      <c r="E51" s="773">
        <v>55686048</v>
      </c>
    </row>
    <row r="52" spans="1:5" x14ac:dyDescent="0.2">
      <c r="A52" s="774" t="s">
        <v>782</v>
      </c>
      <c r="B52" s="775" t="s">
        <v>783</v>
      </c>
      <c r="C52" s="776">
        <v>216819705</v>
      </c>
      <c r="D52" s="776">
        <v>0</v>
      </c>
      <c r="E52" s="776">
        <v>216819705</v>
      </c>
    </row>
    <row r="53" spans="1:5" ht="25.5" x14ac:dyDescent="0.2">
      <c r="A53" s="772" t="s">
        <v>1341</v>
      </c>
      <c r="B53" s="249" t="s">
        <v>1342</v>
      </c>
      <c r="C53" s="773">
        <v>200000</v>
      </c>
      <c r="D53" s="773">
        <v>0</v>
      </c>
      <c r="E53" s="773">
        <v>200000</v>
      </c>
    </row>
    <row r="54" spans="1:5" ht="25.5" x14ac:dyDescent="0.2">
      <c r="A54" s="772" t="s">
        <v>1343</v>
      </c>
      <c r="B54" s="249" t="s">
        <v>1344</v>
      </c>
      <c r="C54" s="773">
        <v>200000</v>
      </c>
      <c r="D54" s="773">
        <v>0</v>
      </c>
      <c r="E54" s="773">
        <v>200000</v>
      </c>
    </row>
    <row r="55" spans="1:5" ht="25.5" x14ac:dyDescent="0.2">
      <c r="A55" s="772" t="s">
        <v>784</v>
      </c>
      <c r="B55" s="249" t="s">
        <v>1345</v>
      </c>
      <c r="C55" s="773">
        <v>2513030</v>
      </c>
      <c r="D55" s="773">
        <v>0</v>
      </c>
      <c r="E55" s="773">
        <v>2513030</v>
      </c>
    </row>
    <row r="56" spans="1:5" x14ac:dyDescent="0.2">
      <c r="A56" s="772" t="s">
        <v>785</v>
      </c>
      <c r="B56" s="249" t="s">
        <v>786</v>
      </c>
      <c r="C56" s="773">
        <v>160000</v>
      </c>
      <c r="D56" s="773">
        <v>0</v>
      </c>
      <c r="E56" s="773">
        <v>160000</v>
      </c>
    </row>
    <row r="57" spans="1:5" ht="25.5" x14ac:dyDescent="0.2">
      <c r="A57" s="772" t="s">
        <v>787</v>
      </c>
      <c r="B57" s="249" t="s">
        <v>788</v>
      </c>
      <c r="C57" s="773">
        <v>2353030</v>
      </c>
      <c r="D57" s="773">
        <v>0</v>
      </c>
      <c r="E57" s="773">
        <v>2353030</v>
      </c>
    </row>
    <row r="58" spans="1:5" ht="25.5" x14ac:dyDescent="0.2">
      <c r="A58" s="772" t="s">
        <v>789</v>
      </c>
      <c r="B58" s="249" t="s">
        <v>790</v>
      </c>
      <c r="C58" s="773">
        <v>2713030</v>
      </c>
      <c r="D58" s="773">
        <v>0</v>
      </c>
      <c r="E58" s="773">
        <v>2713030</v>
      </c>
    </row>
    <row r="59" spans="1:5" ht="25.5" x14ac:dyDescent="0.2">
      <c r="A59" s="772" t="s">
        <v>839</v>
      </c>
      <c r="B59" s="249" t="s">
        <v>1346</v>
      </c>
      <c r="C59" s="773">
        <v>28331862</v>
      </c>
      <c r="D59" s="773">
        <v>0</v>
      </c>
      <c r="E59" s="773">
        <v>28331862</v>
      </c>
    </row>
    <row r="60" spans="1:5" ht="25.5" x14ac:dyDescent="0.2">
      <c r="A60" s="772" t="s">
        <v>1347</v>
      </c>
      <c r="B60" s="249" t="s">
        <v>1348</v>
      </c>
      <c r="C60" s="773">
        <v>18001826</v>
      </c>
      <c r="D60" s="773">
        <v>0</v>
      </c>
      <c r="E60" s="773">
        <v>18001826</v>
      </c>
    </row>
    <row r="61" spans="1:5" ht="25.5" x14ac:dyDescent="0.2">
      <c r="A61" s="772" t="s">
        <v>1349</v>
      </c>
      <c r="B61" s="249" t="s">
        <v>1350</v>
      </c>
      <c r="C61" s="773">
        <v>46333688</v>
      </c>
      <c r="D61" s="773">
        <v>0</v>
      </c>
      <c r="E61" s="773">
        <v>46333688</v>
      </c>
    </row>
    <row r="62" spans="1:5" ht="38.25" x14ac:dyDescent="0.2">
      <c r="A62" s="772" t="s">
        <v>791</v>
      </c>
      <c r="B62" s="249" t="s">
        <v>792</v>
      </c>
      <c r="C62" s="773">
        <v>189791188</v>
      </c>
      <c r="D62" s="773">
        <v>0</v>
      </c>
      <c r="E62" s="773">
        <v>189791188</v>
      </c>
    </row>
    <row r="63" spans="1:5" x14ac:dyDescent="0.2">
      <c r="A63" s="772" t="s">
        <v>793</v>
      </c>
      <c r="B63" s="249" t="s">
        <v>794</v>
      </c>
      <c r="C63" s="773">
        <v>1900000</v>
      </c>
      <c r="D63" s="773">
        <v>0</v>
      </c>
      <c r="E63" s="773">
        <v>1900000</v>
      </c>
    </row>
    <row r="64" spans="1:5" ht="25.5" x14ac:dyDescent="0.2">
      <c r="A64" s="772" t="s">
        <v>1351</v>
      </c>
      <c r="B64" s="249" t="s">
        <v>1352</v>
      </c>
      <c r="C64" s="773">
        <v>100965</v>
      </c>
      <c r="D64" s="773">
        <v>0</v>
      </c>
      <c r="E64" s="773">
        <v>100965</v>
      </c>
    </row>
    <row r="65" spans="1:5" ht="25.5" x14ac:dyDescent="0.2">
      <c r="A65" s="772" t="s">
        <v>585</v>
      </c>
      <c r="B65" s="249" t="s">
        <v>795</v>
      </c>
      <c r="C65" s="773">
        <v>187790223</v>
      </c>
      <c r="D65" s="773">
        <v>0</v>
      </c>
      <c r="E65" s="773">
        <v>187790223</v>
      </c>
    </row>
    <row r="66" spans="1:5" ht="25.5" x14ac:dyDescent="0.2">
      <c r="A66" s="772" t="s">
        <v>606</v>
      </c>
      <c r="B66" s="249" t="s">
        <v>796</v>
      </c>
      <c r="C66" s="773">
        <v>35944651</v>
      </c>
      <c r="D66" s="773">
        <v>0</v>
      </c>
      <c r="E66" s="773">
        <v>35944651</v>
      </c>
    </row>
    <row r="67" spans="1:5" x14ac:dyDescent="0.2">
      <c r="A67" s="772" t="s">
        <v>608</v>
      </c>
      <c r="B67" s="249" t="s">
        <v>797</v>
      </c>
      <c r="C67" s="773">
        <v>563125</v>
      </c>
      <c r="D67" s="773">
        <v>0</v>
      </c>
      <c r="E67" s="773">
        <v>563125</v>
      </c>
    </row>
    <row r="68" spans="1:5" x14ac:dyDescent="0.2">
      <c r="A68" s="772" t="s">
        <v>610</v>
      </c>
      <c r="B68" s="249" t="s">
        <v>1353</v>
      </c>
      <c r="C68" s="773">
        <v>2056917</v>
      </c>
      <c r="D68" s="773">
        <v>0</v>
      </c>
      <c r="E68" s="773">
        <v>2056917</v>
      </c>
    </row>
    <row r="69" spans="1:5" x14ac:dyDescent="0.2">
      <c r="A69" s="772" t="s">
        <v>798</v>
      </c>
      <c r="B69" s="249" t="s">
        <v>799</v>
      </c>
      <c r="C69" s="773">
        <v>2649257</v>
      </c>
      <c r="D69" s="773">
        <v>0</v>
      </c>
      <c r="E69" s="773">
        <v>2649257</v>
      </c>
    </row>
    <row r="70" spans="1:5" x14ac:dyDescent="0.2">
      <c r="A70" s="772" t="s">
        <v>612</v>
      </c>
      <c r="B70" s="249" t="s">
        <v>800</v>
      </c>
      <c r="C70" s="773">
        <v>10268</v>
      </c>
      <c r="D70" s="773">
        <v>0</v>
      </c>
      <c r="E70" s="773">
        <v>10268</v>
      </c>
    </row>
    <row r="71" spans="1:5" x14ac:dyDescent="0.2">
      <c r="A71" s="772" t="s">
        <v>620</v>
      </c>
      <c r="B71" s="249" t="s">
        <v>801</v>
      </c>
      <c r="C71" s="773">
        <v>30665084</v>
      </c>
      <c r="D71" s="773">
        <v>0</v>
      </c>
      <c r="E71" s="773">
        <v>30665084</v>
      </c>
    </row>
    <row r="72" spans="1:5" ht="38.25" x14ac:dyDescent="0.2">
      <c r="A72" s="774" t="s">
        <v>802</v>
      </c>
      <c r="B72" s="775" t="s">
        <v>803</v>
      </c>
      <c r="C72" s="776">
        <v>272069527</v>
      </c>
      <c r="D72" s="776">
        <v>0</v>
      </c>
      <c r="E72" s="776">
        <v>272069527</v>
      </c>
    </row>
    <row r="73" spans="1:5" x14ac:dyDescent="0.2">
      <c r="A73" s="772" t="s">
        <v>622</v>
      </c>
      <c r="B73" s="249" t="s">
        <v>804</v>
      </c>
      <c r="C73" s="773">
        <v>37850</v>
      </c>
      <c r="D73" s="773">
        <v>0</v>
      </c>
      <c r="E73" s="773">
        <v>37850</v>
      </c>
    </row>
    <row r="74" spans="1:5" ht="25.5" x14ac:dyDescent="0.2">
      <c r="A74" s="772" t="s">
        <v>624</v>
      </c>
      <c r="B74" s="249" t="s">
        <v>1354</v>
      </c>
      <c r="C74" s="773">
        <v>103058385</v>
      </c>
      <c r="D74" s="773">
        <v>0</v>
      </c>
      <c r="E74" s="773">
        <v>103058385</v>
      </c>
    </row>
    <row r="75" spans="1:5" ht="25.5" x14ac:dyDescent="0.2">
      <c r="A75" s="772" t="s">
        <v>805</v>
      </c>
      <c r="B75" s="249" t="s">
        <v>806</v>
      </c>
      <c r="C75" s="773">
        <v>2319978</v>
      </c>
      <c r="D75" s="773">
        <v>0</v>
      </c>
      <c r="E75" s="773">
        <v>2319978</v>
      </c>
    </row>
    <row r="76" spans="1:5" ht="25.5" x14ac:dyDescent="0.2">
      <c r="A76" s="772" t="s">
        <v>807</v>
      </c>
      <c r="B76" s="249" t="s">
        <v>808</v>
      </c>
      <c r="C76" s="773">
        <v>23673769</v>
      </c>
      <c r="D76" s="773">
        <v>0</v>
      </c>
      <c r="E76" s="773">
        <v>23673769</v>
      </c>
    </row>
    <row r="77" spans="1:5" ht="25.5" x14ac:dyDescent="0.2">
      <c r="A77" s="772" t="s">
        <v>812</v>
      </c>
      <c r="B77" s="249" t="s">
        <v>810</v>
      </c>
      <c r="C77" s="773">
        <v>14172905</v>
      </c>
      <c r="D77" s="773">
        <v>0</v>
      </c>
      <c r="E77" s="773">
        <v>14172905</v>
      </c>
    </row>
    <row r="78" spans="1:5" ht="25.5" x14ac:dyDescent="0.2">
      <c r="A78" s="774" t="s">
        <v>814</v>
      </c>
      <c r="B78" s="775" t="s">
        <v>1355</v>
      </c>
      <c r="C78" s="776">
        <v>143262887</v>
      </c>
      <c r="D78" s="776">
        <v>0</v>
      </c>
      <c r="E78" s="776">
        <v>143262887</v>
      </c>
    </row>
    <row r="79" spans="1:5" x14ac:dyDescent="0.2">
      <c r="A79" s="772" t="s">
        <v>1356</v>
      </c>
      <c r="B79" s="249" t="s">
        <v>813</v>
      </c>
      <c r="C79" s="773">
        <v>41975697</v>
      </c>
      <c r="D79" s="773">
        <v>0</v>
      </c>
      <c r="E79" s="773">
        <v>41975697</v>
      </c>
    </row>
    <row r="80" spans="1:5" x14ac:dyDescent="0.2">
      <c r="A80" s="772" t="s">
        <v>816</v>
      </c>
      <c r="B80" s="249" t="s">
        <v>815</v>
      </c>
      <c r="C80" s="773">
        <v>94442</v>
      </c>
      <c r="D80" s="773">
        <v>0</v>
      </c>
      <c r="E80" s="773">
        <v>94442</v>
      </c>
    </row>
    <row r="81" spans="1:5" ht="25.5" x14ac:dyDescent="0.2">
      <c r="A81" s="772" t="s">
        <v>1357</v>
      </c>
      <c r="B81" s="249" t="s">
        <v>817</v>
      </c>
      <c r="C81" s="773">
        <v>10880216</v>
      </c>
      <c r="D81" s="773">
        <v>0</v>
      </c>
      <c r="E81" s="773">
        <v>10880216</v>
      </c>
    </row>
    <row r="82" spans="1:5" x14ac:dyDescent="0.2">
      <c r="A82" s="772" t="s">
        <v>1358</v>
      </c>
      <c r="B82" s="249" t="s">
        <v>1359</v>
      </c>
      <c r="C82" s="773">
        <v>52950355</v>
      </c>
      <c r="D82" s="773">
        <v>0</v>
      </c>
      <c r="E82" s="773">
        <v>52950355</v>
      </c>
    </row>
    <row r="83" spans="1:5" ht="25.5" x14ac:dyDescent="0.2">
      <c r="A83" s="772" t="s">
        <v>1218</v>
      </c>
      <c r="B83" s="249" t="s">
        <v>1360</v>
      </c>
      <c r="C83" s="773">
        <v>1338565</v>
      </c>
      <c r="D83" s="773">
        <v>0</v>
      </c>
      <c r="E83" s="773">
        <v>1338565</v>
      </c>
    </row>
    <row r="84" spans="1:5" ht="25.5" x14ac:dyDescent="0.2">
      <c r="A84" s="772" t="s">
        <v>1361</v>
      </c>
      <c r="B84" s="249" t="s">
        <v>819</v>
      </c>
      <c r="C84" s="773">
        <v>1338565</v>
      </c>
      <c r="D84" s="773">
        <v>0</v>
      </c>
      <c r="E84" s="773">
        <v>1338565</v>
      </c>
    </row>
    <row r="85" spans="1:5" ht="25.5" x14ac:dyDescent="0.2">
      <c r="A85" s="772" t="s">
        <v>1362</v>
      </c>
      <c r="B85" s="249" t="s">
        <v>1363</v>
      </c>
      <c r="C85" s="773">
        <v>1948631</v>
      </c>
      <c r="D85" s="773">
        <v>0</v>
      </c>
      <c r="E85" s="773">
        <v>1948631</v>
      </c>
    </row>
    <row r="86" spans="1:5" x14ac:dyDescent="0.2">
      <c r="A86" s="772" t="s">
        <v>1364</v>
      </c>
      <c r="B86" s="249" t="s">
        <v>820</v>
      </c>
      <c r="C86" s="773">
        <v>1948631</v>
      </c>
      <c r="D86" s="773">
        <v>0</v>
      </c>
      <c r="E86" s="773">
        <v>1948631</v>
      </c>
    </row>
    <row r="87" spans="1:5" ht="38.25" x14ac:dyDescent="0.2">
      <c r="A87" s="774" t="s">
        <v>1365</v>
      </c>
      <c r="B87" s="775" t="s">
        <v>1366</v>
      </c>
      <c r="C87" s="776">
        <v>3287196</v>
      </c>
      <c r="D87" s="776">
        <v>0</v>
      </c>
      <c r="E87" s="776">
        <v>3287196</v>
      </c>
    </row>
    <row r="88" spans="1:5" ht="25.5" x14ac:dyDescent="0.2">
      <c r="A88" s="931" t="s">
        <v>869</v>
      </c>
      <c r="B88" s="932" t="s">
        <v>1367</v>
      </c>
      <c r="C88" s="933">
        <v>1156012802</v>
      </c>
      <c r="D88" s="933">
        <v>0</v>
      </c>
      <c r="E88" s="933">
        <v>1156012802</v>
      </c>
    </row>
  </sheetData>
  <mergeCells count="1">
    <mergeCell ref="A4:E4"/>
  </mergeCells>
  <pageMargins left="0.75" right="0.75" top="1" bottom="1" header="0.5" footer="0.5"/>
  <pageSetup scale="90" orientation="portrait" horizontalDpi="300" verticalDpi="300" r:id="rId1"/>
  <headerFooter alignWithMargins="0">
    <oddHeader>&amp;C&amp;L&amp;RÉrték típus: Forint</oddHeader>
    <oddFooter>&amp;C&amp;LAdatellenőrző kód: -124b-6b-5d49665160573e-633d4-276b4a125a40a&amp;R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pane ySplit="6" topLeftCell="A38" activePane="bottomLeft" state="frozen"/>
      <selection activeCell="C2" sqref="C2"/>
      <selection pane="bottomLeft" activeCell="C2" sqref="C2"/>
    </sheetView>
  </sheetViews>
  <sheetFormatPr defaultRowHeight="12.75" x14ac:dyDescent="0.2"/>
  <cols>
    <col min="1" max="1" width="8.140625" style="733" customWidth="1"/>
    <col min="2" max="2" width="41" style="733" customWidth="1"/>
    <col min="3" max="5" width="12.7109375" style="733" customWidth="1"/>
    <col min="6" max="256" width="9.140625" style="733"/>
    <col min="257" max="257" width="8.140625" style="733" customWidth="1"/>
    <col min="258" max="258" width="41" style="733" customWidth="1"/>
    <col min="259" max="261" width="12.7109375" style="733" customWidth="1"/>
    <col min="262" max="512" width="9.140625" style="733"/>
    <col min="513" max="513" width="8.140625" style="733" customWidth="1"/>
    <col min="514" max="514" width="41" style="733" customWidth="1"/>
    <col min="515" max="517" width="12.7109375" style="733" customWidth="1"/>
    <col min="518" max="768" width="9.140625" style="733"/>
    <col min="769" max="769" width="8.140625" style="733" customWidth="1"/>
    <col min="770" max="770" width="41" style="733" customWidth="1"/>
    <col min="771" max="773" width="12.7109375" style="733" customWidth="1"/>
    <col min="774" max="1024" width="9.140625" style="733"/>
    <col min="1025" max="1025" width="8.140625" style="733" customWidth="1"/>
    <col min="1026" max="1026" width="41" style="733" customWidth="1"/>
    <col min="1027" max="1029" width="12.7109375" style="733" customWidth="1"/>
    <col min="1030" max="1280" width="9.140625" style="733"/>
    <col min="1281" max="1281" width="8.140625" style="733" customWidth="1"/>
    <col min="1282" max="1282" width="41" style="733" customWidth="1"/>
    <col min="1283" max="1285" width="12.7109375" style="733" customWidth="1"/>
    <col min="1286" max="1536" width="9.140625" style="733"/>
    <col min="1537" max="1537" width="8.140625" style="733" customWidth="1"/>
    <col min="1538" max="1538" width="41" style="733" customWidth="1"/>
    <col min="1539" max="1541" width="12.7109375" style="733" customWidth="1"/>
    <col min="1542" max="1792" width="9.140625" style="733"/>
    <col min="1793" max="1793" width="8.140625" style="733" customWidth="1"/>
    <col min="1794" max="1794" width="41" style="733" customWidth="1"/>
    <col min="1795" max="1797" width="12.7109375" style="733" customWidth="1"/>
    <col min="1798" max="2048" width="9.140625" style="733"/>
    <col min="2049" max="2049" width="8.140625" style="733" customWidth="1"/>
    <col min="2050" max="2050" width="41" style="733" customWidth="1"/>
    <col min="2051" max="2053" width="12.7109375" style="733" customWidth="1"/>
    <col min="2054" max="2304" width="9.140625" style="733"/>
    <col min="2305" max="2305" width="8.140625" style="733" customWidth="1"/>
    <col min="2306" max="2306" width="41" style="733" customWidth="1"/>
    <col min="2307" max="2309" width="12.7109375" style="733" customWidth="1"/>
    <col min="2310" max="2560" width="9.140625" style="733"/>
    <col min="2561" max="2561" width="8.140625" style="733" customWidth="1"/>
    <col min="2562" max="2562" width="41" style="733" customWidth="1"/>
    <col min="2563" max="2565" width="12.7109375" style="733" customWidth="1"/>
    <col min="2566" max="2816" width="9.140625" style="733"/>
    <col min="2817" max="2817" width="8.140625" style="733" customWidth="1"/>
    <col min="2818" max="2818" width="41" style="733" customWidth="1"/>
    <col min="2819" max="2821" width="12.7109375" style="733" customWidth="1"/>
    <col min="2822" max="3072" width="9.140625" style="733"/>
    <col min="3073" max="3073" width="8.140625" style="733" customWidth="1"/>
    <col min="3074" max="3074" width="41" style="733" customWidth="1"/>
    <col min="3075" max="3077" width="12.7109375" style="733" customWidth="1"/>
    <col min="3078" max="3328" width="9.140625" style="733"/>
    <col min="3329" max="3329" width="8.140625" style="733" customWidth="1"/>
    <col min="3330" max="3330" width="41" style="733" customWidth="1"/>
    <col min="3331" max="3333" width="12.7109375" style="733" customWidth="1"/>
    <col min="3334" max="3584" width="9.140625" style="733"/>
    <col min="3585" max="3585" width="8.140625" style="733" customWidth="1"/>
    <col min="3586" max="3586" width="41" style="733" customWidth="1"/>
    <col min="3587" max="3589" width="12.7109375" style="733" customWidth="1"/>
    <col min="3590" max="3840" width="9.140625" style="733"/>
    <col min="3841" max="3841" width="8.140625" style="733" customWidth="1"/>
    <col min="3842" max="3842" width="41" style="733" customWidth="1"/>
    <col min="3843" max="3845" width="12.7109375" style="733" customWidth="1"/>
    <col min="3846" max="4096" width="9.140625" style="733"/>
    <col min="4097" max="4097" width="8.140625" style="733" customWidth="1"/>
    <col min="4098" max="4098" width="41" style="733" customWidth="1"/>
    <col min="4099" max="4101" width="12.7109375" style="733" customWidth="1"/>
    <col min="4102" max="4352" width="9.140625" style="733"/>
    <col min="4353" max="4353" width="8.140625" style="733" customWidth="1"/>
    <col min="4354" max="4354" width="41" style="733" customWidth="1"/>
    <col min="4355" max="4357" width="12.7109375" style="733" customWidth="1"/>
    <col min="4358" max="4608" width="9.140625" style="733"/>
    <col min="4609" max="4609" width="8.140625" style="733" customWidth="1"/>
    <col min="4610" max="4610" width="41" style="733" customWidth="1"/>
    <col min="4611" max="4613" width="12.7109375" style="733" customWidth="1"/>
    <col min="4614" max="4864" width="9.140625" style="733"/>
    <col min="4865" max="4865" width="8.140625" style="733" customWidth="1"/>
    <col min="4866" max="4866" width="41" style="733" customWidth="1"/>
    <col min="4867" max="4869" width="12.7109375" style="733" customWidth="1"/>
    <col min="4870" max="5120" width="9.140625" style="733"/>
    <col min="5121" max="5121" width="8.140625" style="733" customWidth="1"/>
    <col min="5122" max="5122" width="41" style="733" customWidth="1"/>
    <col min="5123" max="5125" width="12.7109375" style="733" customWidth="1"/>
    <col min="5126" max="5376" width="9.140625" style="733"/>
    <col min="5377" max="5377" width="8.140625" style="733" customWidth="1"/>
    <col min="5378" max="5378" width="41" style="733" customWidth="1"/>
    <col min="5379" max="5381" width="12.7109375" style="733" customWidth="1"/>
    <col min="5382" max="5632" width="9.140625" style="733"/>
    <col min="5633" max="5633" width="8.140625" style="733" customWidth="1"/>
    <col min="5634" max="5634" width="41" style="733" customWidth="1"/>
    <col min="5635" max="5637" width="12.7109375" style="733" customWidth="1"/>
    <col min="5638" max="5888" width="9.140625" style="733"/>
    <col min="5889" max="5889" width="8.140625" style="733" customWidth="1"/>
    <col min="5890" max="5890" width="41" style="733" customWidth="1"/>
    <col min="5891" max="5893" width="12.7109375" style="733" customWidth="1"/>
    <col min="5894" max="6144" width="9.140625" style="733"/>
    <col min="6145" max="6145" width="8.140625" style="733" customWidth="1"/>
    <col min="6146" max="6146" width="41" style="733" customWidth="1"/>
    <col min="6147" max="6149" width="12.7109375" style="733" customWidth="1"/>
    <col min="6150" max="6400" width="9.140625" style="733"/>
    <col min="6401" max="6401" width="8.140625" style="733" customWidth="1"/>
    <col min="6402" max="6402" width="41" style="733" customWidth="1"/>
    <col min="6403" max="6405" width="12.7109375" style="733" customWidth="1"/>
    <col min="6406" max="6656" width="9.140625" style="733"/>
    <col min="6657" max="6657" width="8.140625" style="733" customWidth="1"/>
    <col min="6658" max="6658" width="41" style="733" customWidth="1"/>
    <col min="6659" max="6661" width="12.7109375" style="733" customWidth="1"/>
    <col min="6662" max="6912" width="9.140625" style="733"/>
    <col min="6913" max="6913" width="8.140625" style="733" customWidth="1"/>
    <col min="6914" max="6914" width="41" style="733" customWidth="1"/>
    <col min="6915" max="6917" width="12.7109375" style="733" customWidth="1"/>
    <col min="6918" max="7168" width="9.140625" style="733"/>
    <col min="7169" max="7169" width="8.140625" style="733" customWidth="1"/>
    <col min="7170" max="7170" width="41" style="733" customWidth="1"/>
    <col min="7171" max="7173" width="12.7109375" style="733" customWidth="1"/>
    <col min="7174" max="7424" width="9.140625" style="733"/>
    <col min="7425" max="7425" width="8.140625" style="733" customWidth="1"/>
    <col min="7426" max="7426" width="41" style="733" customWidth="1"/>
    <col min="7427" max="7429" width="12.7109375" style="733" customWidth="1"/>
    <col min="7430" max="7680" width="9.140625" style="733"/>
    <col min="7681" max="7681" width="8.140625" style="733" customWidth="1"/>
    <col min="7682" max="7682" width="41" style="733" customWidth="1"/>
    <col min="7683" max="7685" width="12.7109375" style="733" customWidth="1"/>
    <col min="7686" max="7936" width="9.140625" style="733"/>
    <col min="7937" max="7937" width="8.140625" style="733" customWidth="1"/>
    <col min="7938" max="7938" width="41" style="733" customWidth="1"/>
    <col min="7939" max="7941" width="12.7109375" style="733" customWidth="1"/>
    <col min="7942" max="8192" width="9.140625" style="733"/>
    <col min="8193" max="8193" width="8.140625" style="733" customWidth="1"/>
    <col min="8194" max="8194" width="41" style="733" customWidth="1"/>
    <col min="8195" max="8197" width="12.7109375" style="733" customWidth="1"/>
    <col min="8198" max="8448" width="9.140625" style="733"/>
    <col min="8449" max="8449" width="8.140625" style="733" customWidth="1"/>
    <col min="8450" max="8450" width="41" style="733" customWidth="1"/>
    <col min="8451" max="8453" width="12.7109375" style="733" customWidth="1"/>
    <col min="8454" max="8704" width="9.140625" style="733"/>
    <col min="8705" max="8705" width="8.140625" style="733" customWidth="1"/>
    <col min="8706" max="8706" width="41" style="733" customWidth="1"/>
    <col min="8707" max="8709" width="12.7109375" style="733" customWidth="1"/>
    <col min="8710" max="8960" width="9.140625" style="733"/>
    <col min="8961" max="8961" width="8.140625" style="733" customWidth="1"/>
    <col min="8962" max="8962" width="41" style="733" customWidth="1"/>
    <col min="8963" max="8965" width="12.7109375" style="733" customWidth="1"/>
    <col min="8966" max="9216" width="9.140625" style="733"/>
    <col min="9217" max="9217" width="8.140625" style="733" customWidth="1"/>
    <col min="9218" max="9218" width="41" style="733" customWidth="1"/>
    <col min="9219" max="9221" width="12.7109375" style="733" customWidth="1"/>
    <col min="9222" max="9472" width="9.140625" style="733"/>
    <col min="9473" max="9473" width="8.140625" style="733" customWidth="1"/>
    <col min="9474" max="9474" width="41" style="733" customWidth="1"/>
    <col min="9475" max="9477" width="12.7109375" style="733" customWidth="1"/>
    <col min="9478" max="9728" width="9.140625" style="733"/>
    <col min="9729" max="9729" width="8.140625" style="733" customWidth="1"/>
    <col min="9730" max="9730" width="41" style="733" customWidth="1"/>
    <col min="9731" max="9733" width="12.7109375" style="733" customWidth="1"/>
    <col min="9734" max="9984" width="9.140625" style="733"/>
    <col min="9985" max="9985" width="8.140625" style="733" customWidth="1"/>
    <col min="9986" max="9986" width="41" style="733" customWidth="1"/>
    <col min="9987" max="9989" width="12.7109375" style="733" customWidth="1"/>
    <col min="9990" max="10240" width="9.140625" style="733"/>
    <col min="10241" max="10241" width="8.140625" style="733" customWidth="1"/>
    <col min="10242" max="10242" width="41" style="733" customWidth="1"/>
    <col min="10243" max="10245" width="12.7109375" style="733" customWidth="1"/>
    <col min="10246" max="10496" width="9.140625" style="733"/>
    <col min="10497" max="10497" width="8.140625" style="733" customWidth="1"/>
    <col min="10498" max="10498" width="41" style="733" customWidth="1"/>
    <col min="10499" max="10501" width="12.7109375" style="733" customWidth="1"/>
    <col min="10502" max="10752" width="9.140625" style="733"/>
    <col min="10753" max="10753" width="8.140625" style="733" customWidth="1"/>
    <col min="10754" max="10754" width="41" style="733" customWidth="1"/>
    <col min="10755" max="10757" width="12.7109375" style="733" customWidth="1"/>
    <col min="10758" max="11008" width="9.140625" style="733"/>
    <col min="11009" max="11009" width="8.140625" style="733" customWidth="1"/>
    <col min="11010" max="11010" width="41" style="733" customWidth="1"/>
    <col min="11011" max="11013" width="12.7109375" style="733" customWidth="1"/>
    <col min="11014" max="11264" width="9.140625" style="733"/>
    <col min="11265" max="11265" width="8.140625" style="733" customWidth="1"/>
    <col min="11266" max="11266" width="41" style="733" customWidth="1"/>
    <col min="11267" max="11269" width="12.7109375" style="733" customWidth="1"/>
    <col min="11270" max="11520" width="9.140625" style="733"/>
    <col min="11521" max="11521" width="8.140625" style="733" customWidth="1"/>
    <col min="11522" max="11522" width="41" style="733" customWidth="1"/>
    <col min="11523" max="11525" width="12.7109375" style="733" customWidth="1"/>
    <col min="11526" max="11776" width="9.140625" style="733"/>
    <col min="11777" max="11777" width="8.140625" style="733" customWidth="1"/>
    <col min="11778" max="11778" width="41" style="733" customWidth="1"/>
    <col min="11779" max="11781" width="12.7109375" style="733" customWidth="1"/>
    <col min="11782" max="12032" width="9.140625" style="733"/>
    <col min="12033" max="12033" width="8.140625" style="733" customWidth="1"/>
    <col min="12034" max="12034" width="41" style="733" customWidth="1"/>
    <col min="12035" max="12037" width="12.7109375" style="733" customWidth="1"/>
    <col min="12038" max="12288" width="9.140625" style="733"/>
    <col min="12289" max="12289" width="8.140625" style="733" customWidth="1"/>
    <col min="12290" max="12290" width="41" style="733" customWidth="1"/>
    <col min="12291" max="12293" width="12.7109375" style="733" customWidth="1"/>
    <col min="12294" max="12544" width="9.140625" style="733"/>
    <col min="12545" max="12545" width="8.140625" style="733" customWidth="1"/>
    <col min="12546" max="12546" width="41" style="733" customWidth="1"/>
    <col min="12547" max="12549" width="12.7109375" style="733" customWidth="1"/>
    <col min="12550" max="12800" width="9.140625" style="733"/>
    <col min="12801" max="12801" width="8.140625" style="733" customWidth="1"/>
    <col min="12802" max="12802" width="41" style="733" customWidth="1"/>
    <col min="12803" max="12805" width="12.7109375" style="733" customWidth="1"/>
    <col min="12806" max="13056" width="9.140625" style="733"/>
    <col min="13057" max="13057" width="8.140625" style="733" customWidth="1"/>
    <col min="13058" max="13058" width="41" style="733" customWidth="1"/>
    <col min="13059" max="13061" width="12.7109375" style="733" customWidth="1"/>
    <col min="13062" max="13312" width="9.140625" style="733"/>
    <col min="13313" max="13313" width="8.140625" style="733" customWidth="1"/>
    <col min="13314" max="13314" width="41" style="733" customWidth="1"/>
    <col min="13315" max="13317" width="12.7109375" style="733" customWidth="1"/>
    <col min="13318" max="13568" width="9.140625" style="733"/>
    <col min="13569" max="13569" width="8.140625" style="733" customWidth="1"/>
    <col min="13570" max="13570" width="41" style="733" customWidth="1"/>
    <col min="13571" max="13573" width="12.7109375" style="733" customWidth="1"/>
    <col min="13574" max="13824" width="9.140625" style="733"/>
    <col min="13825" max="13825" width="8.140625" style="733" customWidth="1"/>
    <col min="13826" max="13826" width="41" style="733" customWidth="1"/>
    <col min="13827" max="13829" width="12.7109375" style="733" customWidth="1"/>
    <col min="13830" max="14080" width="9.140625" style="733"/>
    <col min="14081" max="14081" width="8.140625" style="733" customWidth="1"/>
    <col min="14082" max="14082" width="41" style="733" customWidth="1"/>
    <col min="14083" max="14085" width="12.7109375" style="733" customWidth="1"/>
    <col min="14086" max="14336" width="9.140625" style="733"/>
    <col min="14337" max="14337" width="8.140625" style="733" customWidth="1"/>
    <col min="14338" max="14338" width="41" style="733" customWidth="1"/>
    <col min="14339" max="14341" width="12.7109375" style="733" customWidth="1"/>
    <col min="14342" max="14592" width="9.140625" style="733"/>
    <col min="14593" max="14593" width="8.140625" style="733" customWidth="1"/>
    <col min="14594" max="14594" width="41" style="733" customWidth="1"/>
    <col min="14595" max="14597" width="12.7109375" style="733" customWidth="1"/>
    <col min="14598" max="14848" width="9.140625" style="733"/>
    <col min="14849" max="14849" width="8.140625" style="733" customWidth="1"/>
    <col min="14850" max="14850" width="41" style="733" customWidth="1"/>
    <col min="14851" max="14853" width="12.7109375" style="733" customWidth="1"/>
    <col min="14854" max="15104" width="9.140625" style="733"/>
    <col min="15105" max="15105" width="8.140625" style="733" customWidth="1"/>
    <col min="15106" max="15106" width="41" style="733" customWidth="1"/>
    <col min="15107" max="15109" width="12.7109375" style="733" customWidth="1"/>
    <col min="15110" max="15360" width="9.140625" style="733"/>
    <col min="15361" max="15361" width="8.140625" style="733" customWidth="1"/>
    <col min="15362" max="15362" width="41" style="733" customWidth="1"/>
    <col min="15363" max="15365" width="12.7109375" style="733" customWidth="1"/>
    <col min="15366" max="15616" width="9.140625" style="733"/>
    <col min="15617" max="15617" width="8.140625" style="733" customWidth="1"/>
    <col min="15618" max="15618" width="41" style="733" customWidth="1"/>
    <col min="15619" max="15621" width="12.7109375" style="733" customWidth="1"/>
    <col min="15622" max="15872" width="9.140625" style="733"/>
    <col min="15873" max="15873" width="8.140625" style="733" customWidth="1"/>
    <col min="15874" max="15874" width="41" style="733" customWidth="1"/>
    <col min="15875" max="15877" width="12.7109375" style="733" customWidth="1"/>
    <col min="15878" max="16128" width="9.140625" style="733"/>
    <col min="16129" max="16129" width="8.140625" style="733" customWidth="1"/>
    <col min="16130" max="16130" width="41" style="733" customWidth="1"/>
    <col min="16131" max="16133" width="12.7109375" style="733" customWidth="1"/>
    <col min="16134" max="16384" width="9.140625" style="733"/>
  </cols>
  <sheetData>
    <row r="1" spans="1:5" s="54" customFormat="1" x14ac:dyDescent="0.2">
      <c r="B1" s="45" t="s">
        <v>385</v>
      </c>
      <c r="C1" s="38"/>
      <c r="D1" s="351"/>
    </row>
    <row r="2" spans="1:5" s="54" customFormat="1" x14ac:dyDescent="0.2">
      <c r="B2" s="45" t="s">
        <v>0</v>
      </c>
      <c r="C2" s="733" t="s">
        <v>1452</v>
      </c>
    </row>
    <row r="3" spans="1:5" s="54" customFormat="1" x14ac:dyDescent="0.2">
      <c r="B3" s="45"/>
      <c r="D3" s="733" t="s">
        <v>118</v>
      </c>
    </row>
    <row r="4" spans="1:5" x14ac:dyDescent="0.2">
      <c r="A4" s="1097" t="s">
        <v>821</v>
      </c>
      <c r="B4" s="1098"/>
      <c r="C4" s="1098"/>
      <c r="D4" s="1098"/>
      <c r="E4" s="1098"/>
    </row>
    <row r="5" spans="1:5" ht="45" x14ac:dyDescent="0.2">
      <c r="A5" s="396" t="s">
        <v>1197</v>
      </c>
      <c r="B5" s="396" t="s">
        <v>457</v>
      </c>
      <c r="C5" s="396" t="s">
        <v>729</v>
      </c>
      <c r="D5" s="396" t="s">
        <v>730</v>
      </c>
      <c r="E5" s="396" t="s">
        <v>731</v>
      </c>
    </row>
    <row r="6" spans="1:5" ht="15" x14ac:dyDescent="0.2">
      <c r="A6" s="396">
        <v>2</v>
      </c>
      <c r="B6" s="396">
        <v>3</v>
      </c>
      <c r="C6" s="396">
        <v>4</v>
      </c>
      <c r="D6" s="396">
        <v>5</v>
      </c>
      <c r="E6" s="396">
        <v>6</v>
      </c>
    </row>
    <row r="7" spans="1:5" ht="25.5" x14ac:dyDescent="0.2">
      <c r="A7" s="772" t="s">
        <v>462</v>
      </c>
      <c r="B7" s="249" t="s">
        <v>822</v>
      </c>
      <c r="C7" s="773">
        <v>174381484</v>
      </c>
      <c r="D7" s="773">
        <v>0</v>
      </c>
      <c r="E7" s="773">
        <v>174381484</v>
      </c>
    </row>
    <row r="8" spans="1:5" ht="25.5" x14ac:dyDescent="0.2">
      <c r="A8" s="772" t="s">
        <v>463</v>
      </c>
      <c r="B8" s="249" t="s">
        <v>228</v>
      </c>
      <c r="C8" s="773">
        <v>164485630</v>
      </c>
      <c r="D8" s="773">
        <v>0</v>
      </c>
      <c r="E8" s="773">
        <v>164485630</v>
      </c>
    </row>
    <row r="9" spans="1:5" ht="25.5" x14ac:dyDescent="0.2">
      <c r="A9" s="772" t="s">
        <v>483</v>
      </c>
      <c r="B9" s="249" t="s">
        <v>823</v>
      </c>
      <c r="C9" s="773">
        <v>53508664</v>
      </c>
      <c r="D9" s="773">
        <v>0</v>
      </c>
      <c r="E9" s="773">
        <v>53508664</v>
      </c>
    </row>
    <row r="10" spans="1:5" ht="38.25" x14ac:dyDescent="0.2">
      <c r="A10" s="772" t="s">
        <v>464</v>
      </c>
      <c r="B10" s="249" t="s">
        <v>1368</v>
      </c>
      <c r="C10" s="773">
        <v>64382523</v>
      </c>
      <c r="D10" s="773">
        <v>0</v>
      </c>
      <c r="E10" s="773">
        <v>64382523</v>
      </c>
    </row>
    <row r="11" spans="1:5" ht="38.25" x14ac:dyDescent="0.2">
      <c r="A11" s="772" t="s">
        <v>484</v>
      </c>
      <c r="B11" s="249" t="s">
        <v>1369</v>
      </c>
      <c r="C11" s="773">
        <v>117891187</v>
      </c>
      <c r="D11" s="773">
        <v>0</v>
      </c>
      <c r="E11" s="773">
        <v>117891187</v>
      </c>
    </row>
    <row r="12" spans="1:5" ht="25.5" x14ac:dyDescent="0.2">
      <c r="A12" s="772" t="s">
        <v>485</v>
      </c>
      <c r="B12" s="249" t="s">
        <v>229</v>
      </c>
      <c r="C12" s="773">
        <v>13263194</v>
      </c>
      <c r="D12" s="773">
        <v>0</v>
      </c>
      <c r="E12" s="773">
        <v>13263194</v>
      </c>
    </row>
    <row r="13" spans="1:5" ht="25.5" x14ac:dyDescent="0.2">
      <c r="A13" s="772" t="s">
        <v>486</v>
      </c>
      <c r="B13" s="249" t="s">
        <v>230</v>
      </c>
      <c r="C13" s="773">
        <v>26198228</v>
      </c>
      <c r="D13" s="773">
        <v>0</v>
      </c>
      <c r="E13" s="773">
        <v>26198228</v>
      </c>
    </row>
    <row r="14" spans="1:5" x14ac:dyDescent="0.2">
      <c r="A14" s="772" t="s">
        <v>487</v>
      </c>
      <c r="B14" s="249" t="s">
        <v>231</v>
      </c>
      <c r="C14" s="773">
        <v>1222484</v>
      </c>
      <c r="D14" s="773">
        <v>0</v>
      </c>
      <c r="E14" s="773">
        <v>1222484</v>
      </c>
    </row>
    <row r="15" spans="1:5" ht="25.5" x14ac:dyDescent="0.2">
      <c r="A15" s="772" t="s">
        <v>492</v>
      </c>
      <c r="B15" s="249" t="s">
        <v>824</v>
      </c>
      <c r="C15" s="773">
        <v>497442207</v>
      </c>
      <c r="D15" s="773">
        <v>0</v>
      </c>
      <c r="E15" s="773">
        <v>497442207</v>
      </c>
    </row>
    <row r="16" spans="1:5" ht="25.5" x14ac:dyDescent="0.2">
      <c r="A16" s="772" t="s">
        <v>472</v>
      </c>
      <c r="B16" s="249" t="s">
        <v>825</v>
      </c>
      <c r="C16" s="773">
        <v>97028227</v>
      </c>
      <c r="D16" s="773">
        <v>0</v>
      </c>
      <c r="E16" s="773">
        <v>97028227</v>
      </c>
    </row>
    <row r="17" spans="1:5" x14ac:dyDescent="0.2">
      <c r="A17" s="772" t="s">
        <v>759</v>
      </c>
      <c r="B17" s="249" t="s">
        <v>826</v>
      </c>
      <c r="C17" s="773">
        <v>150000</v>
      </c>
      <c r="D17" s="773">
        <v>0</v>
      </c>
      <c r="E17" s="773">
        <v>150000</v>
      </c>
    </row>
    <row r="18" spans="1:5" ht="25.5" x14ac:dyDescent="0.2">
      <c r="A18" s="772" t="s">
        <v>1370</v>
      </c>
      <c r="B18" s="249" t="s">
        <v>1371</v>
      </c>
      <c r="C18" s="773">
        <v>4100000</v>
      </c>
      <c r="D18" s="773">
        <v>0</v>
      </c>
      <c r="E18" s="773">
        <v>4100000</v>
      </c>
    </row>
    <row r="19" spans="1:5" ht="25.5" x14ac:dyDescent="0.2">
      <c r="A19" s="772" t="s">
        <v>762</v>
      </c>
      <c r="B19" s="249" t="s">
        <v>827</v>
      </c>
      <c r="C19" s="773">
        <v>51298000</v>
      </c>
      <c r="D19" s="773">
        <v>0</v>
      </c>
      <c r="E19" s="773">
        <v>51298000</v>
      </c>
    </row>
    <row r="20" spans="1:5" x14ac:dyDescent="0.2">
      <c r="A20" s="772" t="s">
        <v>764</v>
      </c>
      <c r="B20" s="249" t="s">
        <v>828</v>
      </c>
      <c r="C20" s="773">
        <v>41480227</v>
      </c>
      <c r="D20" s="773">
        <v>0</v>
      </c>
      <c r="E20" s="773">
        <v>41480227</v>
      </c>
    </row>
    <row r="21" spans="1:5" ht="38.25" x14ac:dyDescent="0.2">
      <c r="A21" s="774" t="s">
        <v>770</v>
      </c>
      <c r="B21" s="775" t="s">
        <v>829</v>
      </c>
      <c r="C21" s="776">
        <v>594470434</v>
      </c>
      <c r="D21" s="776">
        <v>0</v>
      </c>
      <c r="E21" s="776">
        <v>594470434</v>
      </c>
    </row>
    <row r="22" spans="1:5" ht="25.5" x14ac:dyDescent="0.2">
      <c r="A22" s="772" t="s">
        <v>772</v>
      </c>
      <c r="B22" s="249" t="s">
        <v>47</v>
      </c>
      <c r="C22" s="773">
        <v>330080300</v>
      </c>
      <c r="D22" s="773">
        <v>0</v>
      </c>
      <c r="E22" s="773">
        <v>330080300</v>
      </c>
    </row>
    <row r="23" spans="1:5" ht="38.25" x14ac:dyDescent="0.2">
      <c r="A23" s="772" t="s">
        <v>562</v>
      </c>
      <c r="B23" s="249" t="s">
        <v>830</v>
      </c>
      <c r="C23" s="773">
        <v>91151065</v>
      </c>
      <c r="D23" s="773">
        <v>0</v>
      </c>
      <c r="E23" s="773">
        <v>91151065</v>
      </c>
    </row>
    <row r="24" spans="1:5" ht="38.25" x14ac:dyDescent="0.2">
      <c r="A24" s="772" t="s">
        <v>568</v>
      </c>
      <c r="B24" s="249" t="s">
        <v>1372</v>
      </c>
      <c r="C24" s="773">
        <v>86764671</v>
      </c>
      <c r="D24" s="773">
        <v>0</v>
      </c>
      <c r="E24" s="773">
        <v>86764671</v>
      </c>
    </row>
    <row r="25" spans="1:5" x14ac:dyDescent="0.2">
      <c r="A25" s="772" t="s">
        <v>1205</v>
      </c>
      <c r="B25" s="249" t="s">
        <v>1373</v>
      </c>
      <c r="C25" s="773">
        <v>1835345</v>
      </c>
      <c r="D25" s="773">
        <v>0</v>
      </c>
      <c r="E25" s="773">
        <v>1835345</v>
      </c>
    </row>
    <row r="26" spans="1:5" ht="25.5" x14ac:dyDescent="0.2">
      <c r="A26" s="772" t="s">
        <v>1206</v>
      </c>
      <c r="B26" s="249" t="s">
        <v>1374</v>
      </c>
      <c r="C26" s="773">
        <v>2551049</v>
      </c>
      <c r="D26" s="773">
        <v>0</v>
      </c>
      <c r="E26" s="773">
        <v>2551049</v>
      </c>
    </row>
    <row r="27" spans="1:5" ht="38.25" x14ac:dyDescent="0.2">
      <c r="A27" s="774" t="s">
        <v>831</v>
      </c>
      <c r="B27" s="775" t="s">
        <v>832</v>
      </c>
      <c r="C27" s="776">
        <v>421231365</v>
      </c>
      <c r="D27" s="776">
        <v>0</v>
      </c>
      <c r="E27" s="776">
        <v>421231365</v>
      </c>
    </row>
    <row r="28" spans="1:5" x14ac:dyDescent="0.2">
      <c r="A28" s="772" t="s">
        <v>833</v>
      </c>
      <c r="B28" s="249" t="s">
        <v>834</v>
      </c>
      <c r="C28" s="773">
        <v>111538310</v>
      </c>
      <c r="D28" s="773">
        <v>0</v>
      </c>
      <c r="E28" s="773">
        <v>111538310</v>
      </c>
    </row>
    <row r="29" spans="1:5" x14ac:dyDescent="0.2">
      <c r="A29" s="772" t="s">
        <v>835</v>
      </c>
      <c r="B29" s="249" t="s">
        <v>1375</v>
      </c>
      <c r="C29" s="773">
        <v>111282705</v>
      </c>
      <c r="D29" s="773">
        <v>0</v>
      </c>
      <c r="E29" s="773">
        <v>111282705</v>
      </c>
    </row>
    <row r="30" spans="1:5" ht="25.5" x14ac:dyDescent="0.2">
      <c r="A30" s="772" t="s">
        <v>836</v>
      </c>
      <c r="B30" s="249" t="s">
        <v>837</v>
      </c>
      <c r="C30" s="773">
        <v>255605</v>
      </c>
      <c r="D30" s="773">
        <v>0</v>
      </c>
      <c r="E30" s="773">
        <v>255605</v>
      </c>
    </row>
    <row r="31" spans="1:5" ht="25.5" x14ac:dyDescent="0.2">
      <c r="A31" s="772" t="s">
        <v>785</v>
      </c>
      <c r="B31" s="249" t="s">
        <v>838</v>
      </c>
      <c r="C31" s="773">
        <v>411489428</v>
      </c>
      <c r="D31" s="773">
        <v>0</v>
      </c>
      <c r="E31" s="773">
        <v>411489428</v>
      </c>
    </row>
    <row r="32" spans="1:5" ht="38.25" x14ac:dyDescent="0.2">
      <c r="A32" s="772" t="s">
        <v>839</v>
      </c>
      <c r="B32" s="249" t="s">
        <v>840</v>
      </c>
      <c r="C32" s="773">
        <v>411489428</v>
      </c>
      <c r="D32" s="773">
        <v>0</v>
      </c>
      <c r="E32" s="773">
        <v>411489428</v>
      </c>
    </row>
    <row r="33" spans="1:5" ht="25.5" x14ac:dyDescent="0.2">
      <c r="A33" s="772" t="s">
        <v>592</v>
      </c>
      <c r="B33" s="249" t="s">
        <v>1376</v>
      </c>
      <c r="C33" s="773">
        <v>411489428</v>
      </c>
      <c r="D33" s="773">
        <v>0</v>
      </c>
      <c r="E33" s="773">
        <v>411489428</v>
      </c>
    </row>
    <row r="34" spans="1:5" ht="25.5" x14ac:dyDescent="0.2">
      <c r="A34" s="772" t="s">
        <v>841</v>
      </c>
      <c r="B34" s="249" t="s">
        <v>842</v>
      </c>
      <c r="C34" s="773">
        <v>1509400</v>
      </c>
      <c r="D34" s="773">
        <v>0</v>
      </c>
      <c r="E34" s="773">
        <v>1509400</v>
      </c>
    </row>
    <row r="35" spans="1:5" x14ac:dyDescent="0.2">
      <c r="A35" s="772" t="s">
        <v>604</v>
      </c>
      <c r="B35" s="249" t="s">
        <v>843</v>
      </c>
      <c r="C35" s="773">
        <v>921257</v>
      </c>
      <c r="D35" s="773">
        <v>0</v>
      </c>
      <c r="E35" s="773">
        <v>921257</v>
      </c>
    </row>
    <row r="36" spans="1:5" x14ac:dyDescent="0.2">
      <c r="A36" s="772" t="s">
        <v>610</v>
      </c>
      <c r="B36" s="249" t="s">
        <v>1377</v>
      </c>
      <c r="C36" s="773">
        <v>46055</v>
      </c>
      <c r="D36" s="773">
        <v>0</v>
      </c>
      <c r="E36" s="773">
        <v>46055</v>
      </c>
    </row>
    <row r="37" spans="1:5" ht="25.5" x14ac:dyDescent="0.2">
      <c r="A37" s="772" t="s">
        <v>798</v>
      </c>
      <c r="B37" s="249" t="s">
        <v>844</v>
      </c>
      <c r="C37" s="773">
        <v>256427</v>
      </c>
      <c r="D37" s="773">
        <v>0</v>
      </c>
      <c r="E37" s="773">
        <v>256427</v>
      </c>
    </row>
    <row r="38" spans="1:5" ht="25.5" x14ac:dyDescent="0.2">
      <c r="A38" s="774" t="s">
        <v>616</v>
      </c>
      <c r="B38" s="775" t="s">
        <v>1378</v>
      </c>
      <c r="C38" s="776">
        <v>524537138</v>
      </c>
      <c r="D38" s="776">
        <v>0</v>
      </c>
      <c r="E38" s="776">
        <v>524537138</v>
      </c>
    </row>
    <row r="39" spans="1:5" x14ac:dyDescent="0.2">
      <c r="A39" s="772" t="s">
        <v>618</v>
      </c>
      <c r="B39" s="249" t="s">
        <v>845</v>
      </c>
      <c r="C39" s="773">
        <v>34590</v>
      </c>
      <c r="D39" s="773">
        <v>0</v>
      </c>
      <c r="E39" s="773">
        <v>34590</v>
      </c>
    </row>
    <row r="40" spans="1:5" x14ac:dyDescent="0.2">
      <c r="A40" s="772" t="s">
        <v>620</v>
      </c>
      <c r="B40" s="249" t="s">
        <v>846</v>
      </c>
      <c r="C40" s="773">
        <v>11305336</v>
      </c>
      <c r="D40" s="773">
        <v>0</v>
      </c>
      <c r="E40" s="773">
        <v>11305336</v>
      </c>
    </row>
    <row r="41" spans="1:5" ht="25.5" x14ac:dyDescent="0.2">
      <c r="A41" s="772" t="s">
        <v>847</v>
      </c>
      <c r="B41" s="249" t="s">
        <v>848</v>
      </c>
      <c r="C41" s="773">
        <v>3749833</v>
      </c>
      <c r="D41" s="773">
        <v>0</v>
      </c>
      <c r="E41" s="773">
        <v>3749833</v>
      </c>
    </row>
    <row r="42" spans="1:5" ht="25.5" x14ac:dyDescent="0.2">
      <c r="A42" s="772" t="s">
        <v>849</v>
      </c>
      <c r="B42" s="249" t="s">
        <v>1379</v>
      </c>
      <c r="C42" s="773">
        <v>3899321</v>
      </c>
      <c r="D42" s="773">
        <v>0</v>
      </c>
      <c r="E42" s="773">
        <v>3899321</v>
      </c>
    </row>
    <row r="43" spans="1:5" x14ac:dyDescent="0.2">
      <c r="A43" s="772" t="s">
        <v>802</v>
      </c>
      <c r="B43" s="249" t="s">
        <v>850</v>
      </c>
      <c r="C43" s="773">
        <v>2808355</v>
      </c>
      <c r="D43" s="773">
        <v>0</v>
      </c>
      <c r="E43" s="773">
        <v>2808355</v>
      </c>
    </row>
    <row r="44" spans="1:5" x14ac:dyDescent="0.2">
      <c r="A44" s="772" t="s">
        <v>622</v>
      </c>
      <c r="B44" s="249" t="s">
        <v>851</v>
      </c>
      <c r="C44" s="773">
        <v>10883834</v>
      </c>
      <c r="D44" s="773">
        <v>0</v>
      </c>
      <c r="E44" s="773">
        <v>10883834</v>
      </c>
    </row>
    <row r="45" spans="1:5" ht="25.5" x14ac:dyDescent="0.2">
      <c r="A45" s="772" t="s">
        <v>805</v>
      </c>
      <c r="B45" s="249" t="s">
        <v>852</v>
      </c>
      <c r="C45" s="773">
        <v>2356789</v>
      </c>
      <c r="D45" s="773">
        <v>0</v>
      </c>
      <c r="E45" s="773">
        <v>2356789</v>
      </c>
    </row>
    <row r="46" spans="1:5" x14ac:dyDescent="0.2">
      <c r="A46" s="772" t="s">
        <v>809</v>
      </c>
      <c r="B46" s="249" t="s">
        <v>853</v>
      </c>
      <c r="C46" s="773">
        <v>2099266</v>
      </c>
      <c r="D46" s="773">
        <v>0</v>
      </c>
      <c r="E46" s="773">
        <v>2099266</v>
      </c>
    </row>
    <row r="47" spans="1:5" x14ac:dyDescent="0.2">
      <c r="A47" s="772" t="s">
        <v>811</v>
      </c>
      <c r="B47" s="249" t="s">
        <v>854</v>
      </c>
      <c r="C47" s="773">
        <v>6912259</v>
      </c>
      <c r="D47" s="773">
        <v>0</v>
      </c>
      <c r="E47" s="773">
        <v>6912259</v>
      </c>
    </row>
    <row r="48" spans="1:5" x14ac:dyDescent="0.2">
      <c r="A48" s="772" t="s">
        <v>812</v>
      </c>
      <c r="B48" s="249" t="s">
        <v>855</v>
      </c>
      <c r="C48" s="773">
        <v>796000</v>
      </c>
      <c r="D48" s="773">
        <v>0</v>
      </c>
      <c r="E48" s="773">
        <v>796000</v>
      </c>
    </row>
    <row r="49" spans="1:5" ht="25.5" x14ac:dyDescent="0.2">
      <c r="A49" s="772" t="s">
        <v>818</v>
      </c>
      <c r="B49" s="249" t="s">
        <v>1380</v>
      </c>
      <c r="C49" s="773">
        <v>667</v>
      </c>
      <c r="D49" s="773">
        <v>0</v>
      </c>
      <c r="E49" s="773">
        <v>667</v>
      </c>
    </row>
    <row r="50" spans="1:5" ht="25.5" x14ac:dyDescent="0.2">
      <c r="A50" s="772" t="s">
        <v>1381</v>
      </c>
      <c r="B50" s="249" t="s">
        <v>856</v>
      </c>
      <c r="C50" s="773">
        <v>667</v>
      </c>
      <c r="D50" s="773">
        <v>0</v>
      </c>
      <c r="E50" s="773">
        <v>667</v>
      </c>
    </row>
    <row r="51" spans="1:5" ht="25.5" x14ac:dyDescent="0.2">
      <c r="A51" s="772" t="s">
        <v>1382</v>
      </c>
      <c r="B51" s="249" t="s">
        <v>1383</v>
      </c>
      <c r="C51" s="773">
        <v>477</v>
      </c>
      <c r="D51" s="773">
        <v>0</v>
      </c>
      <c r="E51" s="773">
        <v>477</v>
      </c>
    </row>
    <row r="52" spans="1:5" ht="25.5" x14ac:dyDescent="0.2">
      <c r="A52" s="772" t="s">
        <v>1216</v>
      </c>
      <c r="B52" s="249" t="s">
        <v>1384</v>
      </c>
      <c r="C52" s="773">
        <v>477</v>
      </c>
      <c r="D52" s="773">
        <v>0</v>
      </c>
      <c r="E52" s="773">
        <v>477</v>
      </c>
    </row>
    <row r="53" spans="1:5" x14ac:dyDescent="0.2">
      <c r="A53" s="772" t="s">
        <v>857</v>
      </c>
      <c r="B53" s="249" t="s">
        <v>858</v>
      </c>
      <c r="C53" s="773">
        <v>1080265</v>
      </c>
      <c r="D53" s="773">
        <v>0</v>
      </c>
      <c r="E53" s="773">
        <v>1080265</v>
      </c>
    </row>
    <row r="54" spans="1:5" ht="25.5" x14ac:dyDescent="0.2">
      <c r="A54" s="772" t="s">
        <v>859</v>
      </c>
      <c r="B54" s="249" t="s">
        <v>860</v>
      </c>
      <c r="C54" s="773">
        <v>456921</v>
      </c>
      <c r="D54" s="773">
        <v>0</v>
      </c>
      <c r="E54" s="773">
        <v>456921</v>
      </c>
    </row>
    <row r="55" spans="1:5" x14ac:dyDescent="0.2">
      <c r="A55" s="772" t="s">
        <v>629</v>
      </c>
      <c r="B55" s="249" t="s">
        <v>861</v>
      </c>
      <c r="C55" s="773">
        <v>38829</v>
      </c>
      <c r="D55" s="773">
        <v>0</v>
      </c>
      <c r="E55" s="773">
        <v>38829</v>
      </c>
    </row>
    <row r="56" spans="1:5" ht="38.25" x14ac:dyDescent="0.2">
      <c r="A56" s="774" t="s">
        <v>862</v>
      </c>
      <c r="B56" s="775" t="s">
        <v>1385</v>
      </c>
      <c r="C56" s="776">
        <v>37468936</v>
      </c>
      <c r="D56" s="776">
        <v>0</v>
      </c>
      <c r="E56" s="776">
        <v>37468936</v>
      </c>
    </row>
    <row r="57" spans="1:5" x14ac:dyDescent="0.2">
      <c r="A57" s="772" t="s">
        <v>863</v>
      </c>
      <c r="B57" s="249" t="s">
        <v>864</v>
      </c>
      <c r="C57" s="773">
        <v>693409</v>
      </c>
      <c r="D57" s="773">
        <v>0</v>
      </c>
      <c r="E57" s="773">
        <v>693409</v>
      </c>
    </row>
    <row r="58" spans="1:5" x14ac:dyDescent="0.2">
      <c r="A58" s="772" t="s">
        <v>865</v>
      </c>
      <c r="B58" s="249" t="s">
        <v>866</v>
      </c>
      <c r="C58" s="773">
        <v>18400</v>
      </c>
      <c r="D58" s="773">
        <v>0</v>
      </c>
      <c r="E58" s="773">
        <v>18400</v>
      </c>
    </row>
    <row r="59" spans="1:5" ht="25.5" x14ac:dyDescent="0.2">
      <c r="A59" s="774" t="s">
        <v>1386</v>
      </c>
      <c r="B59" s="775" t="s">
        <v>1387</v>
      </c>
      <c r="C59" s="776">
        <v>711809</v>
      </c>
      <c r="D59" s="776">
        <v>0</v>
      </c>
      <c r="E59" s="776">
        <v>711809</v>
      </c>
    </row>
    <row r="60" spans="1:5" ht="38.25" x14ac:dyDescent="0.2">
      <c r="A60" s="772" t="s">
        <v>868</v>
      </c>
      <c r="B60" s="249" t="s">
        <v>1388</v>
      </c>
      <c r="C60" s="773">
        <v>114559</v>
      </c>
      <c r="D60" s="773">
        <v>0</v>
      </c>
      <c r="E60" s="773">
        <v>114559</v>
      </c>
    </row>
    <row r="61" spans="1:5" x14ac:dyDescent="0.2">
      <c r="A61" s="772" t="s">
        <v>869</v>
      </c>
      <c r="B61" s="249" t="s">
        <v>1389</v>
      </c>
      <c r="C61" s="773">
        <v>114559</v>
      </c>
      <c r="D61" s="773">
        <v>0</v>
      </c>
      <c r="E61" s="773">
        <v>114559</v>
      </c>
    </row>
    <row r="62" spans="1:5" ht="25.5" x14ac:dyDescent="0.2">
      <c r="A62" s="774" t="s">
        <v>1390</v>
      </c>
      <c r="B62" s="775" t="s">
        <v>1391</v>
      </c>
      <c r="C62" s="776">
        <v>114559</v>
      </c>
      <c r="D62" s="776">
        <v>0</v>
      </c>
      <c r="E62" s="776">
        <v>114559</v>
      </c>
    </row>
    <row r="63" spans="1:5" ht="25.5" x14ac:dyDescent="0.2">
      <c r="A63" s="931" t="s">
        <v>1392</v>
      </c>
      <c r="B63" s="932" t="s">
        <v>1393</v>
      </c>
      <c r="C63" s="933">
        <v>1578534241</v>
      </c>
      <c r="D63" s="933">
        <v>0</v>
      </c>
      <c r="E63" s="933">
        <v>1578534241</v>
      </c>
    </row>
  </sheetData>
  <mergeCells count="1">
    <mergeCell ref="A4:E4"/>
  </mergeCells>
  <pageMargins left="0.75" right="0.75" top="1" bottom="1" header="0.5" footer="0.5"/>
  <pageSetup scale="90" orientation="portrait" horizontalDpi="300" verticalDpi="300" r:id="rId1"/>
  <headerFooter alignWithMargins="0">
    <oddHeader>&amp;C&amp;L&amp;RÉrték típus: Forint</oddHeader>
    <oddFooter>&amp;C&amp;LAdatellenőrző kód: -124b-6b-5d49665160573e-633d4-276b4a125a40a&amp;R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pane ySplit="6" topLeftCell="A7" activePane="bottomLeft" state="frozen"/>
      <selection activeCell="C2" sqref="C2"/>
      <selection pane="bottomLeft" activeCell="C2" sqref="C2"/>
    </sheetView>
  </sheetViews>
  <sheetFormatPr defaultRowHeight="12.75" x14ac:dyDescent="0.2"/>
  <cols>
    <col min="1" max="1" width="8.140625" style="733" customWidth="1"/>
    <col min="2" max="2" width="41" style="733" customWidth="1"/>
    <col min="3" max="5" width="12.7109375" style="733" customWidth="1"/>
    <col min="6" max="256" width="9.140625" style="733"/>
    <col min="257" max="257" width="8.140625" style="733" customWidth="1"/>
    <col min="258" max="258" width="41" style="733" customWidth="1"/>
    <col min="259" max="261" width="12.7109375" style="733" customWidth="1"/>
    <col min="262" max="512" width="9.140625" style="733"/>
    <col min="513" max="513" width="8.140625" style="733" customWidth="1"/>
    <col min="514" max="514" width="41" style="733" customWidth="1"/>
    <col min="515" max="517" width="12.7109375" style="733" customWidth="1"/>
    <col min="518" max="768" width="9.140625" style="733"/>
    <col min="769" max="769" width="8.140625" style="733" customWidth="1"/>
    <col min="770" max="770" width="41" style="733" customWidth="1"/>
    <col min="771" max="773" width="12.7109375" style="733" customWidth="1"/>
    <col min="774" max="1024" width="9.140625" style="733"/>
    <col min="1025" max="1025" width="8.140625" style="733" customWidth="1"/>
    <col min="1026" max="1026" width="41" style="733" customWidth="1"/>
    <col min="1027" max="1029" width="12.7109375" style="733" customWidth="1"/>
    <col min="1030" max="1280" width="9.140625" style="733"/>
    <col min="1281" max="1281" width="8.140625" style="733" customWidth="1"/>
    <col min="1282" max="1282" width="41" style="733" customWidth="1"/>
    <col min="1283" max="1285" width="12.7109375" style="733" customWidth="1"/>
    <col min="1286" max="1536" width="9.140625" style="733"/>
    <col min="1537" max="1537" width="8.140625" style="733" customWidth="1"/>
    <col min="1538" max="1538" width="41" style="733" customWidth="1"/>
    <col min="1539" max="1541" width="12.7109375" style="733" customWidth="1"/>
    <col min="1542" max="1792" width="9.140625" style="733"/>
    <col min="1793" max="1793" width="8.140625" style="733" customWidth="1"/>
    <col min="1794" max="1794" width="41" style="733" customWidth="1"/>
    <col min="1795" max="1797" width="12.7109375" style="733" customWidth="1"/>
    <col min="1798" max="2048" width="9.140625" style="733"/>
    <col min="2049" max="2049" width="8.140625" style="733" customWidth="1"/>
    <col min="2050" max="2050" width="41" style="733" customWidth="1"/>
    <col min="2051" max="2053" width="12.7109375" style="733" customWidth="1"/>
    <col min="2054" max="2304" width="9.140625" style="733"/>
    <col min="2305" max="2305" width="8.140625" style="733" customWidth="1"/>
    <col min="2306" max="2306" width="41" style="733" customWidth="1"/>
    <col min="2307" max="2309" width="12.7109375" style="733" customWidth="1"/>
    <col min="2310" max="2560" width="9.140625" style="733"/>
    <col min="2561" max="2561" width="8.140625" style="733" customWidth="1"/>
    <col min="2562" max="2562" width="41" style="733" customWidth="1"/>
    <col min="2563" max="2565" width="12.7109375" style="733" customWidth="1"/>
    <col min="2566" max="2816" width="9.140625" style="733"/>
    <col min="2817" max="2817" width="8.140625" style="733" customWidth="1"/>
    <col min="2818" max="2818" width="41" style="733" customWidth="1"/>
    <col min="2819" max="2821" width="12.7109375" style="733" customWidth="1"/>
    <col min="2822" max="3072" width="9.140625" style="733"/>
    <col min="3073" max="3073" width="8.140625" style="733" customWidth="1"/>
    <col min="3074" max="3074" width="41" style="733" customWidth="1"/>
    <col min="3075" max="3077" width="12.7109375" style="733" customWidth="1"/>
    <col min="3078" max="3328" width="9.140625" style="733"/>
    <col min="3329" max="3329" width="8.140625" style="733" customWidth="1"/>
    <col min="3330" max="3330" width="41" style="733" customWidth="1"/>
    <col min="3331" max="3333" width="12.7109375" style="733" customWidth="1"/>
    <col min="3334" max="3584" width="9.140625" style="733"/>
    <col min="3585" max="3585" width="8.140625" style="733" customWidth="1"/>
    <col min="3586" max="3586" width="41" style="733" customWidth="1"/>
    <col min="3587" max="3589" width="12.7109375" style="733" customWidth="1"/>
    <col min="3590" max="3840" width="9.140625" style="733"/>
    <col min="3841" max="3841" width="8.140625" style="733" customWidth="1"/>
    <col min="3842" max="3842" width="41" style="733" customWidth="1"/>
    <col min="3843" max="3845" width="12.7109375" style="733" customWidth="1"/>
    <col min="3846" max="4096" width="9.140625" style="733"/>
    <col min="4097" max="4097" width="8.140625" style="733" customWidth="1"/>
    <col min="4098" max="4098" width="41" style="733" customWidth="1"/>
    <col min="4099" max="4101" width="12.7109375" style="733" customWidth="1"/>
    <col min="4102" max="4352" width="9.140625" style="733"/>
    <col min="4353" max="4353" width="8.140625" style="733" customWidth="1"/>
    <col min="4354" max="4354" width="41" style="733" customWidth="1"/>
    <col min="4355" max="4357" width="12.7109375" style="733" customWidth="1"/>
    <col min="4358" max="4608" width="9.140625" style="733"/>
    <col min="4609" max="4609" width="8.140625" style="733" customWidth="1"/>
    <col min="4610" max="4610" width="41" style="733" customWidth="1"/>
    <col min="4611" max="4613" width="12.7109375" style="733" customWidth="1"/>
    <col min="4614" max="4864" width="9.140625" style="733"/>
    <col min="4865" max="4865" width="8.140625" style="733" customWidth="1"/>
    <col min="4866" max="4866" width="41" style="733" customWidth="1"/>
    <col min="4867" max="4869" width="12.7109375" style="733" customWidth="1"/>
    <col min="4870" max="5120" width="9.140625" style="733"/>
    <col min="5121" max="5121" width="8.140625" style="733" customWidth="1"/>
    <col min="5122" max="5122" width="41" style="733" customWidth="1"/>
    <col min="5123" max="5125" width="12.7109375" style="733" customWidth="1"/>
    <col min="5126" max="5376" width="9.140625" style="733"/>
    <col min="5377" max="5377" width="8.140625" style="733" customWidth="1"/>
    <col min="5378" max="5378" width="41" style="733" customWidth="1"/>
    <col min="5379" max="5381" width="12.7109375" style="733" customWidth="1"/>
    <col min="5382" max="5632" width="9.140625" style="733"/>
    <col min="5633" max="5633" width="8.140625" style="733" customWidth="1"/>
    <col min="5634" max="5634" width="41" style="733" customWidth="1"/>
    <col min="5635" max="5637" width="12.7109375" style="733" customWidth="1"/>
    <col min="5638" max="5888" width="9.140625" style="733"/>
    <col min="5889" max="5889" width="8.140625" style="733" customWidth="1"/>
    <col min="5890" max="5890" width="41" style="733" customWidth="1"/>
    <col min="5891" max="5893" width="12.7109375" style="733" customWidth="1"/>
    <col min="5894" max="6144" width="9.140625" style="733"/>
    <col min="6145" max="6145" width="8.140625" style="733" customWidth="1"/>
    <col min="6146" max="6146" width="41" style="733" customWidth="1"/>
    <col min="6147" max="6149" width="12.7109375" style="733" customWidth="1"/>
    <col min="6150" max="6400" width="9.140625" style="733"/>
    <col min="6401" max="6401" width="8.140625" style="733" customWidth="1"/>
    <col min="6402" max="6402" width="41" style="733" customWidth="1"/>
    <col min="6403" max="6405" width="12.7109375" style="733" customWidth="1"/>
    <col min="6406" max="6656" width="9.140625" style="733"/>
    <col min="6657" max="6657" width="8.140625" style="733" customWidth="1"/>
    <col min="6658" max="6658" width="41" style="733" customWidth="1"/>
    <col min="6659" max="6661" width="12.7109375" style="733" customWidth="1"/>
    <col min="6662" max="6912" width="9.140625" style="733"/>
    <col min="6913" max="6913" width="8.140625" style="733" customWidth="1"/>
    <col min="6914" max="6914" width="41" style="733" customWidth="1"/>
    <col min="6915" max="6917" width="12.7109375" style="733" customWidth="1"/>
    <col min="6918" max="7168" width="9.140625" style="733"/>
    <col min="7169" max="7169" width="8.140625" style="733" customWidth="1"/>
    <col min="7170" max="7170" width="41" style="733" customWidth="1"/>
    <col min="7171" max="7173" width="12.7109375" style="733" customWidth="1"/>
    <col min="7174" max="7424" width="9.140625" style="733"/>
    <col min="7425" max="7425" width="8.140625" style="733" customWidth="1"/>
    <col min="7426" max="7426" width="41" style="733" customWidth="1"/>
    <col min="7427" max="7429" width="12.7109375" style="733" customWidth="1"/>
    <col min="7430" max="7680" width="9.140625" style="733"/>
    <col min="7681" max="7681" width="8.140625" style="733" customWidth="1"/>
    <col min="7682" max="7682" width="41" style="733" customWidth="1"/>
    <col min="7683" max="7685" width="12.7109375" style="733" customWidth="1"/>
    <col min="7686" max="7936" width="9.140625" style="733"/>
    <col min="7937" max="7937" width="8.140625" style="733" customWidth="1"/>
    <col min="7938" max="7938" width="41" style="733" customWidth="1"/>
    <col min="7939" max="7941" width="12.7109375" style="733" customWidth="1"/>
    <col min="7942" max="8192" width="9.140625" style="733"/>
    <col min="8193" max="8193" width="8.140625" style="733" customWidth="1"/>
    <col min="8194" max="8194" width="41" style="733" customWidth="1"/>
    <col min="8195" max="8197" width="12.7109375" style="733" customWidth="1"/>
    <col min="8198" max="8448" width="9.140625" style="733"/>
    <col min="8449" max="8449" width="8.140625" style="733" customWidth="1"/>
    <col min="8450" max="8450" width="41" style="733" customWidth="1"/>
    <col min="8451" max="8453" width="12.7109375" style="733" customWidth="1"/>
    <col min="8454" max="8704" width="9.140625" style="733"/>
    <col min="8705" max="8705" width="8.140625" style="733" customWidth="1"/>
    <col min="8706" max="8706" width="41" style="733" customWidth="1"/>
    <col min="8707" max="8709" width="12.7109375" style="733" customWidth="1"/>
    <col min="8710" max="8960" width="9.140625" style="733"/>
    <col min="8961" max="8961" width="8.140625" style="733" customWidth="1"/>
    <col min="8962" max="8962" width="41" style="733" customWidth="1"/>
    <col min="8963" max="8965" width="12.7109375" style="733" customWidth="1"/>
    <col min="8966" max="9216" width="9.140625" style="733"/>
    <col min="9217" max="9217" width="8.140625" style="733" customWidth="1"/>
    <col min="9218" max="9218" width="41" style="733" customWidth="1"/>
    <col min="9219" max="9221" width="12.7109375" style="733" customWidth="1"/>
    <col min="9222" max="9472" width="9.140625" style="733"/>
    <col min="9473" max="9473" width="8.140625" style="733" customWidth="1"/>
    <col min="9474" max="9474" width="41" style="733" customWidth="1"/>
    <col min="9475" max="9477" width="12.7109375" style="733" customWidth="1"/>
    <col min="9478" max="9728" width="9.140625" style="733"/>
    <col min="9729" max="9729" width="8.140625" style="733" customWidth="1"/>
    <col min="9730" max="9730" width="41" style="733" customWidth="1"/>
    <col min="9731" max="9733" width="12.7109375" style="733" customWidth="1"/>
    <col min="9734" max="9984" width="9.140625" style="733"/>
    <col min="9985" max="9985" width="8.140625" style="733" customWidth="1"/>
    <col min="9986" max="9986" width="41" style="733" customWidth="1"/>
    <col min="9987" max="9989" width="12.7109375" style="733" customWidth="1"/>
    <col min="9990" max="10240" width="9.140625" style="733"/>
    <col min="10241" max="10241" width="8.140625" style="733" customWidth="1"/>
    <col min="10242" max="10242" width="41" style="733" customWidth="1"/>
    <col min="10243" max="10245" width="12.7109375" style="733" customWidth="1"/>
    <col min="10246" max="10496" width="9.140625" style="733"/>
    <col min="10497" max="10497" width="8.140625" style="733" customWidth="1"/>
    <col min="10498" max="10498" width="41" style="733" customWidth="1"/>
    <col min="10499" max="10501" width="12.7109375" style="733" customWidth="1"/>
    <col min="10502" max="10752" width="9.140625" style="733"/>
    <col min="10753" max="10753" width="8.140625" style="733" customWidth="1"/>
    <col min="10754" max="10754" width="41" style="733" customWidth="1"/>
    <col min="10755" max="10757" width="12.7109375" style="733" customWidth="1"/>
    <col min="10758" max="11008" width="9.140625" style="733"/>
    <col min="11009" max="11009" width="8.140625" style="733" customWidth="1"/>
    <col min="11010" max="11010" width="41" style="733" customWidth="1"/>
    <col min="11011" max="11013" width="12.7109375" style="733" customWidth="1"/>
    <col min="11014" max="11264" width="9.140625" style="733"/>
    <col min="11265" max="11265" width="8.140625" style="733" customWidth="1"/>
    <col min="11266" max="11266" width="41" style="733" customWidth="1"/>
    <col min="11267" max="11269" width="12.7109375" style="733" customWidth="1"/>
    <col min="11270" max="11520" width="9.140625" style="733"/>
    <col min="11521" max="11521" width="8.140625" style="733" customWidth="1"/>
    <col min="11522" max="11522" width="41" style="733" customWidth="1"/>
    <col min="11523" max="11525" width="12.7109375" style="733" customWidth="1"/>
    <col min="11526" max="11776" width="9.140625" style="733"/>
    <col min="11777" max="11777" width="8.140625" style="733" customWidth="1"/>
    <col min="11778" max="11778" width="41" style="733" customWidth="1"/>
    <col min="11779" max="11781" width="12.7109375" style="733" customWidth="1"/>
    <col min="11782" max="12032" width="9.140625" style="733"/>
    <col min="12033" max="12033" width="8.140625" style="733" customWidth="1"/>
    <col min="12034" max="12034" width="41" style="733" customWidth="1"/>
    <col min="12035" max="12037" width="12.7109375" style="733" customWidth="1"/>
    <col min="12038" max="12288" width="9.140625" style="733"/>
    <col min="12289" max="12289" width="8.140625" style="733" customWidth="1"/>
    <col min="12290" max="12290" width="41" style="733" customWidth="1"/>
    <col min="12291" max="12293" width="12.7109375" style="733" customWidth="1"/>
    <col min="12294" max="12544" width="9.140625" style="733"/>
    <col min="12545" max="12545" width="8.140625" style="733" customWidth="1"/>
    <col min="12546" max="12546" width="41" style="733" customWidth="1"/>
    <col min="12547" max="12549" width="12.7109375" style="733" customWidth="1"/>
    <col min="12550" max="12800" width="9.140625" style="733"/>
    <col min="12801" max="12801" width="8.140625" style="733" customWidth="1"/>
    <col min="12802" max="12802" width="41" style="733" customWidth="1"/>
    <col min="12803" max="12805" width="12.7109375" style="733" customWidth="1"/>
    <col min="12806" max="13056" width="9.140625" style="733"/>
    <col min="13057" max="13057" width="8.140625" style="733" customWidth="1"/>
    <col min="13058" max="13058" width="41" style="733" customWidth="1"/>
    <col min="13059" max="13061" width="12.7109375" style="733" customWidth="1"/>
    <col min="13062" max="13312" width="9.140625" style="733"/>
    <col min="13313" max="13313" width="8.140625" style="733" customWidth="1"/>
    <col min="13314" max="13314" width="41" style="733" customWidth="1"/>
    <col min="13315" max="13317" width="12.7109375" style="733" customWidth="1"/>
    <col min="13318" max="13568" width="9.140625" style="733"/>
    <col min="13569" max="13569" width="8.140625" style="733" customWidth="1"/>
    <col min="13570" max="13570" width="41" style="733" customWidth="1"/>
    <col min="13571" max="13573" width="12.7109375" style="733" customWidth="1"/>
    <col min="13574" max="13824" width="9.140625" style="733"/>
    <col min="13825" max="13825" width="8.140625" style="733" customWidth="1"/>
    <col min="13826" max="13826" width="41" style="733" customWidth="1"/>
    <col min="13827" max="13829" width="12.7109375" style="733" customWidth="1"/>
    <col min="13830" max="14080" width="9.140625" style="733"/>
    <col min="14081" max="14081" width="8.140625" style="733" customWidth="1"/>
    <col min="14082" max="14082" width="41" style="733" customWidth="1"/>
    <col min="14083" max="14085" width="12.7109375" style="733" customWidth="1"/>
    <col min="14086" max="14336" width="9.140625" style="733"/>
    <col min="14337" max="14337" width="8.140625" style="733" customWidth="1"/>
    <col min="14338" max="14338" width="41" style="733" customWidth="1"/>
    <col min="14339" max="14341" width="12.7109375" style="733" customWidth="1"/>
    <col min="14342" max="14592" width="9.140625" style="733"/>
    <col min="14593" max="14593" width="8.140625" style="733" customWidth="1"/>
    <col min="14594" max="14594" width="41" style="733" customWidth="1"/>
    <col min="14595" max="14597" width="12.7109375" style="733" customWidth="1"/>
    <col min="14598" max="14848" width="9.140625" style="733"/>
    <col min="14849" max="14849" width="8.140625" style="733" customWidth="1"/>
    <col min="14850" max="14850" width="41" style="733" customWidth="1"/>
    <col min="14851" max="14853" width="12.7109375" style="733" customWidth="1"/>
    <col min="14854" max="15104" width="9.140625" style="733"/>
    <col min="15105" max="15105" width="8.140625" style="733" customWidth="1"/>
    <col min="15106" max="15106" width="41" style="733" customWidth="1"/>
    <col min="15107" max="15109" width="12.7109375" style="733" customWidth="1"/>
    <col min="15110" max="15360" width="9.140625" style="733"/>
    <col min="15361" max="15361" width="8.140625" style="733" customWidth="1"/>
    <col min="15362" max="15362" width="41" style="733" customWidth="1"/>
    <col min="15363" max="15365" width="12.7109375" style="733" customWidth="1"/>
    <col min="15366" max="15616" width="9.140625" style="733"/>
    <col min="15617" max="15617" width="8.140625" style="733" customWidth="1"/>
    <col min="15618" max="15618" width="41" style="733" customWidth="1"/>
    <col min="15619" max="15621" width="12.7109375" style="733" customWidth="1"/>
    <col min="15622" max="15872" width="9.140625" style="733"/>
    <col min="15873" max="15873" width="8.140625" style="733" customWidth="1"/>
    <col min="15874" max="15874" width="41" style="733" customWidth="1"/>
    <col min="15875" max="15877" width="12.7109375" style="733" customWidth="1"/>
    <col min="15878" max="16128" width="9.140625" style="733"/>
    <col min="16129" max="16129" width="8.140625" style="733" customWidth="1"/>
    <col min="16130" max="16130" width="41" style="733" customWidth="1"/>
    <col min="16131" max="16133" width="12.7109375" style="733" customWidth="1"/>
    <col min="16134" max="16384" width="9.140625" style="733"/>
  </cols>
  <sheetData>
    <row r="1" spans="1:5" s="54" customFormat="1" x14ac:dyDescent="0.2">
      <c r="B1" s="45" t="s">
        <v>385</v>
      </c>
      <c r="C1" s="38"/>
      <c r="D1" s="351"/>
    </row>
    <row r="2" spans="1:5" s="54" customFormat="1" x14ac:dyDescent="0.2">
      <c r="B2" s="45" t="s">
        <v>0</v>
      </c>
      <c r="C2" s="733" t="s">
        <v>1453</v>
      </c>
    </row>
    <row r="3" spans="1:5" s="54" customFormat="1" x14ac:dyDescent="0.2">
      <c r="B3" s="45"/>
      <c r="D3" s="733" t="s">
        <v>118</v>
      </c>
    </row>
    <row r="4" spans="1:5" x14ac:dyDescent="0.2">
      <c r="A4" s="1097" t="s">
        <v>870</v>
      </c>
      <c r="B4" s="1098"/>
      <c r="C4" s="1098"/>
      <c r="D4" s="1098"/>
      <c r="E4" s="1098"/>
    </row>
    <row r="5" spans="1:5" ht="45" x14ac:dyDescent="0.2">
      <c r="A5" s="396" t="s">
        <v>1197</v>
      </c>
      <c r="B5" s="396" t="s">
        <v>457</v>
      </c>
      <c r="C5" s="396" t="s">
        <v>729</v>
      </c>
      <c r="D5" s="396" t="s">
        <v>730</v>
      </c>
      <c r="E5" s="396" t="s">
        <v>731</v>
      </c>
    </row>
    <row r="6" spans="1:5" ht="15" x14ac:dyDescent="0.2">
      <c r="A6" s="396">
        <v>2</v>
      </c>
      <c r="B6" s="396">
        <v>3</v>
      </c>
      <c r="C6" s="396">
        <v>4</v>
      </c>
      <c r="D6" s="396">
        <v>5</v>
      </c>
      <c r="E6" s="396">
        <v>6</v>
      </c>
    </row>
    <row r="7" spans="1:5" ht="25.5" x14ac:dyDescent="0.2">
      <c r="A7" s="772" t="s">
        <v>664</v>
      </c>
      <c r="B7" s="249" t="s">
        <v>33</v>
      </c>
      <c r="C7" s="773">
        <v>31447644</v>
      </c>
      <c r="D7" s="773">
        <v>0</v>
      </c>
      <c r="E7" s="773">
        <v>31447644</v>
      </c>
    </row>
    <row r="8" spans="1:5" ht="25.5" x14ac:dyDescent="0.2">
      <c r="A8" s="772" t="s">
        <v>465</v>
      </c>
      <c r="B8" s="249" t="s">
        <v>34</v>
      </c>
      <c r="C8" s="773">
        <v>532277902</v>
      </c>
      <c r="D8" s="773">
        <v>-532277902</v>
      </c>
      <c r="E8" s="773">
        <v>0</v>
      </c>
    </row>
    <row r="9" spans="1:5" ht="25.5" x14ac:dyDescent="0.2">
      <c r="A9" s="772" t="s">
        <v>503</v>
      </c>
      <c r="B9" s="249" t="s">
        <v>1394</v>
      </c>
      <c r="C9" s="773">
        <v>563725546</v>
      </c>
      <c r="D9" s="773">
        <v>-532277902</v>
      </c>
      <c r="E9" s="773">
        <v>31447644</v>
      </c>
    </row>
    <row r="10" spans="1:5" ht="25.5" x14ac:dyDescent="0.2">
      <c r="A10" s="931" t="s">
        <v>1370</v>
      </c>
      <c r="B10" s="932" t="s">
        <v>1395</v>
      </c>
      <c r="C10" s="933">
        <v>563725546</v>
      </c>
      <c r="D10" s="933">
        <v>-532277902</v>
      </c>
      <c r="E10" s="933">
        <v>31447644</v>
      </c>
    </row>
  </sheetData>
  <mergeCells count="1">
    <mergeCell ref="A4:E4"/>
  </mergeCells>
  <pageMargins left="0.75" right="0.75" top="1" bottom="1" header="0.5" footer="0.5"/>
  <pageSetup scale="90" orientation="portrait" horizontalDpi="300" verticalDpi="300" r:id="rId1"/>
  <headerFooter alignWithMargins="0">
    <oddHeader>&amp;C&amp;L&amp;RÉrték típus: Forint</oddHeader>
    <oddFooter>&amp;C&amp;LAdatellenőrző kód: -124b-6b-5d49665160573e-633d4-276b4a125a40a&amp;R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pane ySplit="6" topLeftCell="A7" activePane="bottomLeft" state="frozen"/>
      <selection activeCell="C2" sqref="C2"/>
      <selection pane="bottomLeft" activeCell="C2" sqref="C2"/>
    </sheetView>
  </sheetViews>
  <sheetFormatPr defaultRowHeight="12.75" x14ac:dyDescent="0.2"/>
  <cols>
    <col min="1" max="1" width="8.140625" style="733" customWidth="1"/>
    <col min="2" max="2" width="41" style="733" customWidth="1"/>
    <col min="3" max="5" width="12.7109375" style="733" customWidth="1"/>
    <col min="6" max="256" width="9.140625" style="733"/>
    <col min="257" max="257" width="8.140625" style="733" customWidth="1"/>
    <col min="258" max="258" width="41" style="733" customWidth="1"/>
    <col min="259" max="261" width="12.7109375" style="733" customWidth="1"/>
    <col min="262" max="512" width="9.140625" style="733"/>
    <col min="513" max="513" width="8.140625" style="733" customWidth="1"/>
    <col min="514" max="514" width="41" style="733" customWidth="1"/>
    <col min="515" max="517" width="12.7109375" style="733" customWidth="1"/>
    <col min="518" max="768" width="9.140625" style="733"/>
    <col min="769" max="769" width="8.140625" style="733" customWidth="1"/>
    <col min="770" max="770" width="41" style="733" customWidth="1"/>
    <col min="771" max="773" width="12.7109375" style="733" customWidth="1"/>
    <col min="774" max="1024" width="9.140625" style="733"/>
    <col min="1025" max="1025" width="8.140625" style="733" customWidth="1"/>
    <col min="1026" max="1026" width="41" style="733" customWidth="1"/>
    <col min="1027" max="1029" width="12.7109375" style="733" customWidth="1"/>
    <col min="1030" max="1280" width="9.140625" style="733"/>
    <col min="1281" max="1281" width="8.140625" style="733" customWidth="1"/>
    <col min="1282" max="1282" width="41" style="733" customWidth="1"/>
    <col min="1283" max="1285" width="12.7109375" style="733" customWidth="1"/>
    <col min="1286" max="1536" width="9.140625" style="733"/>
    <col min="1537" max="1537" width="8.140625" style="733" customWidth="1"/>
    <col min="1538" max="1538" width="41" style="733" customWidth="1"/>
    <col min="1539" max="1541" width="12.7109375" style="733" customWidth="1"/>
    <col min="1542" max="1792" width="9.140625" style="733"/>
    <col min="1793" max="1793" width="8.140625" style="733" customWidth="1"/>
    <col min="1794" max="1794" width="41" style="733" customWidth="1"/>
    <col min="1795" max="1797" width="12.7109375" style="733" customWidth="1"/>
    <col min="1798" max="2048" width="9.140625" style="733"/>
    <col min="2049" max="2049" width="8.140625" style="733" customWidth="1"/>
    <col min="2050" max="2050" width="41" style="733" customWidth="1"/>
    <col min="2051" max="2053" width="12.7109375" style="733" customWidth="1"/>
    <col min="2054" max="2304" width="9.140625" style="733"/>
    <col min="2305" max="2305" width="8.140625" style="733" customWidth="1"/>
    <col min="2306" max="2306" width="41" style="733" customWidth="1"/>
    <col min="2307" max="2309" width="12.7109375" style="733" customWidth="1"/>
    <col min="2310" max="2560" width="9.140625" style="733"/>
    <col min="2561" max="2561" width="8.140625" style="733" customWidth="1"/>
    <col min="2562" max="2562" width="41" style="733" customWidth="1"/>
    <col min="2563" max="2565" width="12.7109375" style="733" customWidth="1"/>
    <col min="2566" max="2816" width="9.140625" style="733"/>
    <col min="2817" max="2817" width="8.140625" style="733" customWidth="1"/>
    <col min="2818" max="2818" width="41" style="733" customWidth="1"/>
    <col min="2819" max="2821" width="12.7109375" style="733" customWidth="1"/>
    <col min="2822" max="3072" width="9.140625" style="733"/>
    <col min="3073" max="3073" width="8.140625" style="733" customWidth="1"/>
    <col min="3074" max="3074" width="41" style="733" customWidth="1"/>
    <col min="3075" max="3077" width="12.7109375" style="733" customWidth="1"/>
    <col min="3078" max="3328" width="9.140625" style="733"/>
    <col min="3329" max="3329" width="8.140625" style="733" customWidth="1"/>
    <col min="3330" max="3330" width="41" style="733" customWidth="1"/>
    <col min="3331" max="3333" width="12.7109375" style="733" customWidth="1"/>
    <col min="3334" max="3584" width="9.140625" style="733"/>
    <col min="3585" max="3585" width="8.140625" style="733" customWidth="1"/>
    <col min="3586" max="3586" width="41" style="733" customWidth="1"/>
    <col min="3587" max="3589" width="12.7109375" style="733" customWidth="1"/>
    <col min="3590" max="3840" width="9.140625" style="733"/>
    <col min="3841" max="3841" width="8.140625" style="733" customWidth="1"/>
    <col min="3842" max="3842" width="41" style="733" customWidth="1"/>
    <col min="3843" max="3845" width="12.7109375" style="733" customWidth="1"/>
    <col min="3846" max="4096" width="9.140625" style="733"/>
    <col min="4097" max="4097" width="8.140625" style="733" customWidth="1"/>
    <col min="4098" max="4098" width="41" style="733" customWidth="1"/>
    <col min="4099" max="4101" width="12.7109375" style="733" customWidth="1"/>
    <col min="4102" max="4352" width="9.140625" style="733"/>
    <col min="4353" max="4353" width="8.140625" style="733" customWidth="1"/>
    <col min="4354" max="4354" width="41" style="733" customWidth="1"/>
    <col min="4355" max="4357" width="12.7109375" style="733" customWidth="1"/>
    <col min="4358" max="4608" width="9.140625" style="733"/>
    <col min="4609" max="4609" width="8.140625" style="733" customWidth="1"/>
    <col min="4610" max="4610" width="41" style="733" customWidth="1"/>
    <col min="4611" max="4613" width="12.7109375" style="733" customWidth="1"/>
    <col min="4614" max="4864" width="9.140625" style="733"/>
    <col min="4865" max="4865" width="8.140625" style="733" customWidth="1"/>
    <col min="4866" max="4866" width="41" style="733" customWidth="1"/>
    <col min="4867" max="4869" width="12.7109375" style="733" customWidth="1"/>
    <col min="4870" max="5120" width="9.140625" style="733"/>
    <col min="5121" max="5121" width="8.140625" style="733" customWidth="1"/>
    <col min="5122" max="5122" width="41" style="733" customWidth="1"/>
    <col min="5123" max="5125" width="12.7109375" style="733" customWidth="1"/>
    <col min="5126" max="5376" width="9.140625" style="733"/>
    <col min="5377" max="5377" width="8.140625" style="733" customWidth="1"/>
    <col min="5378" max="5378" width="41" style="733" customWidth="1"/>
    <col min="5379" max="5381" width="12.7109375" style="733" customWidth="1"/>
    <col min="5382" max="5632" width="9.140625" style="733"/>
    <col min="5633" max="5633" width="8.140625" style="733" customWidth="1"/>
    <col min="5634" max="5634" width="41" style="733" customWidth="1"/>
    <col min="5635" max="5637" width="12.7109375" style="733" customWidth="1"/>
    <col min="5638" max="5888" width="9.140625" style="733"/>
    <col min="5889" max="5889" width="8.140625" style="733" customWidth="1"/>
    <col min="5890" max="5890" width="41" style="733" customWidth="1"/>
    <col min="5891" max="5893" width="12.7109375" style="733" customWidth="1"/>
    <col min="5894" max="6144" width="9.140625" style="733"/>
    <col min="6145" max="6145" width="8.140625" style="733" customWidth="1"/>
    <col min="6146" max="6146" width="41" style="733" customWidth="1"/>
    <col min="6147" max="6149" width="12.7109375" style="733" customWidth="1"/>
    <col min="6150" max="6400" width="9.140625" style="733"/>
    <col min="6401" max="6401" width="8.140625" style="733" customWidth="1"/>
    <col min="6402" max="6402" width="41" style="733" customWidth="1"/>
    <col min="6403" max="6405" width="12.7109375" style="733" customWidth="1"/>
    <col min="6406" max="6656" width="9.140625" style="733"/>
    <col min="6657" max="6657" width="8.140625" style="733" customWidth="1"/>
    <col min="6658" max="6658" width="41" style="733" customWidth="1"/>
    <col min="6659" max="6661" width="12.7109375" style="733" customWidth="1"/>
    <col min="6662" max="6912" width="9.140625" style="733"/>
    <col min="6913" max="6913" width="8.140625" style="733" customWidth="1"/>
    <col min="6914" max="6914" width="41" style="733" customWidth="1"/>
    <col min="6915" max="6917" width="12.7109375" style="733" customWidth="1"/>
    <col min="6918" max="7168" width="9.140625" style="733"/>
    <col min="7169" max="7169" width="8.140625" style="733" customWidth="1"/>
    <col min="7170" max="7170" width="41" style="733" customWidth="1"/>
    <col min="7171" max="7173" width="12.7109375" style="733" customWidth="1"/>
    <col min="7174" max="7424" width="9.140625" style="733"/>
    <col min="7425" max="7425" width="8.140625" style="733" customWidth="1"/>
    <col min="7426" max="7426" width="41" style="733" customWidth="1"/>
    <col min="7427" max="7429" width="12.7109375" style="733" customWidth="1"/>
    <col min="7430" max="7680" width="9.140625" style="733"/>
    <col min="7681" max="7681" width="8.140625" style="733" customWidth="1"/>
    <col min="7682" max="7682" width="41" style="733" customWidth="1"/>
    <col min="7683" max="7685" width="12.7109375" style="733" customWidth="1"/>
    <col min="7686" max="7936" width="9.140625" style="733"/>
    <col min="7937" max="7937" width="8.140625" style="733" customWidth="1"/>
    <col min="7938" max="7938" width="41" style="733" customWidth="1"/>
    <col min="7939" max="7941" width="12.7109375" style="733" customWidth="1"/>
    <col min="7942" max="8192" width="9.140625" style="733"/>
    <col min="8193" max="8193" width="8.140625" style="733" customWidth="1"/>
    <col min="8194" max="8194" width="41" style="733" customWidth="1"/>
    <col min="8195" max="8197" width="12.7109375" style="733" customWidth="1"/>
    <col min="8198" max="8448" width="9.140625" style="733"/>
    <col min="8449" max="8449" width="8.140625" style="733" customWidth="1"/>
    <col min="8450" max="8450" width="41" style="733" customWidth="1"/>
    <col min="8451" max="8453" width="12.7109375" style="733" customWidth="1"/>
    <col min="8454" max="8704" width="9.140625" style="733"/>
    <col min="8705" max="8705" width="8.140625" style="733" customWidth="1"/>
    <col min="8706" max="8706" width="41" style="733" customWidth="1"/>
    <col min="8707" max="8709" width="12.7109375" style="733" customWidth="1"/>
    <col min="8710" max="8960" width="9.140625" style="733"/>
    <col min="8961" max="8961" width="8.140625" style="733" customWidth="1"/>
    <col min="8962" max="8962" width="41" style="733" customWidth="1"/>
    <col min="8963" max="8965" width="12.7109375" style="733" customWidth="1"/>
    <col min="8966" max="9216" width="9.140625" style="733"/>
    <col min="9217" max="9217" width="8.140625" style="733" customWidth="1"/>
    <col min="9218" max="9218" width="41" style="733" customWidth="1"/>
    <col min="9219" max="9221" width="12.7109375" style="733" customWidth="1"/>
    <col min="9222" max="9472" width="9.140625" style="733"/>
    <col min="9473" max="9473" width="8.140625" style="733" customWidth="1"/>
    <col min="9474" max="9474" width="41" style="733" customWidth="1"/>
    <col min="9475" max="9477" width="12.7109375" style="733" customWidth="1"/>
    <col min="9478" max="9728" width="9.140625" style="733"/>
    <col min="9729" max="9729" width="8.140625" style="733" customWidth="1"/>
    <col min="9730" max="9730" width="41" style="733" customWidth="1"/>
    <col min="9731" max="9733" width="12.7109375" style="733" customWidth="1"/>
    <col min="9734" max="9984" width="9.140625" style="733"/>
    <col min="9985" max="9985" width="8.140625" style="733" customWidth="1"/>
    <col min="9986" max="9986" width="41" style="733" customWidth="1"/>
    <col min="9987" max="9989" width="12.7109375" style="733" customWidth="1"/>
    <col min="9990" max="10240" width="9.140625" style="733"/>
    <col min="10241" max="10241" width="8.140625" style="733" customWidth="1"/>
    <col min="10242" max="10242" width="41" style="733" customWidth="1"/>
    <col min="10243" max="10245" width="12.7109375" style="733" customWidth="1"/>
    <col min="10246" max="10496" width="9.140625" style="733"/>
    <col min="10497" max="10497" width="8.140625" style="733" customWidth="1"/>
    <col min="10498" max="10498" width="41" style="733" customWidth="1"/>
    <col min="10499" max="10501" width="12.7109375" style="733" customWidth="1"/>
    <col min="10502" max="10752" width="9.140625" style="733"/>
    <col min="10753" max="10753" width="8.140625" style="733" customWidth="1"/>
    <col min="10754" max="10754" width="41" style="733" customWidth="1"/>
    <col min="10755" max="10757" width="12.7109375" style="733" customWidth="1"/>
    <col min="10758" max="11008" width="9.140625" style="733"/>
    <col min="11009" max="11009" width="8.140625" style="733" customWidth="1"/>
    <col min="11010" max="11010" width="41" style="733" customWidth="1"/>
    <col min="11011" max="11013" width="12.7109375" style="733" customWidth="1"/>
    <col min="11014" max="11264" width="9.140625" style="733"/>
    <col min="11265" max="11265" width="8.140625" style="733" customWidth="1"/>
    <col min="11266" max="11266" width="41" style="733" customWidth="1"/>
    <col min="11267" max="11269" width="12.7109375" style="733" customWidth="1"/>
    <col min="11270" max="11520" width="9.140625" style="733"/>
    <col min="11521" max="11521" width="8.140625" style="733" customWidth="1"/>
    <col min="11522" max="11522" width="41" style="733" customWidth="1"/>
    <col min="11523" max="11525" width="12.7109375" style="733" customWidth="1"/>
    <col min="11526" max="11776" width="9.140625" style="733"/>
    <col min="11777" max="11777" width="8.140625" style="733" customWidth="1"/>
    <col min="11778" max="11778" width="41" style="733" customWidth="1"/>
    <col min="11779" max="11781" width="12.7109375" style="733" customWidth="1"/>
    <col min="11782" max="12032" width="9.140625" style="733"/>
    <col min="12033" max="12033" width="8.140625" style="733" customWidth="1"/>
    <col min="12034" max="12034" width="41" style="733" customWidth="1"/>
    <col min="12035" max="12037" width="12.7109375" style="733" customWidth="1"/>
    <col min="12038" max="12288" width="9.140625" style="733"/>
    <col min="12289" max="12289" width="8.140625" style="733" customWidth="1"/>
    <col min="12290" max="12290" width="41" style="733" customWidth="1"/>
    <col min="12291" max="12293" width="12.7109375" style="733" customWidth="1"/>
    <col min="12294" max="12544" width="9.140625" style="733"/>
    <col min="12545" max="12545" width="8.140625" style="733" customWidth="1"/>
    <col min="12546" max="12546" width="41" style="733" customWidth="1"/>
    <col min="12547" max="12549" width="12.7109375" style="733" customWidth="1"/>
    <col min="12550" max="12800" width="9.140625" style="733"/>
    <col min="12801" max="12801" width="8.140625" style="733" customWidth="1"/>
    <col min="12802" max="12802" width="41" style="733" customWidth="1"/>
    <col min="12803" max="12805" width="12.7109375" style="733" customWidth="1"/>
    <col min="12806" max="13056" width="9.140625" style="733"/>
    <col min="13057" max="13057" width="8.140625" style="733" customWidth="1"/>
    <col min="13058" max="13058" width="41" style="733" customWidth="1"/>
    <col min="13059" max="13061" width="12.7109375" style="733" customWidth="1"/>
    <col min="13062" max="13312" width="9.140625" style="733"/>
    <col min="13313" max="13313" width="8.140625" style="733" customWidth="1"/>
    <col min="13314" max="13314" width="41" style="733" customWidth="1"/>
    <col min="13315" max="13317" width="12.7109375" style="733" customWidth="1"/>
    <col min="13318" max="13568" width="9.140625" style="733"/>
    <col min="13569" max="13569" width="8.140625" style="733" customWidth="1"/>
    <col min="13570" max="13570" width="41" style="733" customWidth="1"/>
    <col min="13571" max="13573" width="12.7109375" style="733" customWidth="1"/>
    <col min="13574" max="13824" width="9.140625" style="733"/>
    <col min="13825" max="13825" width="8.140625" style="733" customWidth="1"/>
    <col min="13826" max="13826" width="41" style="733" customWidth="1"/>
    <col min="13827" max="13829" width="12.7109375" style="733" customWidth="1"/>
    <col min="13830" max="14080" width="9.140625" style="733"/>
    <col min="14081" max="14081" width="8.140625" style="733" customWidth="1"/>
    <col min="14082" max="14082" width="41" style="733" customWidth="1"/>
    <col min="14083" max="14085" width="12.7109375" style="733" customWidth="1"/>
    <col min="14086" max="14336" width="9.140625" style="733"/>
    <col min="14337" max="14337" width="8.140625" style="733" customWidth="1"/>
    <col min="14338" max="14338" width="41" style="733" customWidth="1"/>
    <col min="14339" max="14341" width="12.7109375" style="733" customWidth="1"/>
    <col min="14342" max="14592" width="9.140625" style="733"/>
    <col min="14593" max="14593" width="8.140625" style="733" customWidth="1"/>
    <col min="14594" max="14594" width="41" style="733" customWidth="1"/>
    <col min="14595" max="14597" width="12.7109375" style="733" customWidth="1"/>
    <col min="14598" max="14848" width="9.140625" style="733"/>
    <col min="14849" max="14849" width="8.140625" style="733" customWidth="1"/>
    <col min="14850" max="14850" width="41" style="733" customWidth="1"/>
    <col min="14851" max="14853" width="12.7109375" style="733" customWidth="1"/>
    <col min="14854" max="15104" width="9.140625" style="733"/>
    <col min="15105" max="15105" width="8.140625" style="733" customWidth="1"/>
    <col min="15106" max="15106" width="41" style="733" customWidth="1"/>
    <col min="15107" max="15109" width="12.7109375" style="733" customWidth="1"/>
    <col min="15110" max="15360" width="9.140625" style="733"/>
    <col min="15361" max="15361" width="8.140625" style="733" customWidth="1"/>
    <col min="15362" max="15362" width="41" style="733" customWidth="1"/>
    <col min="15363" max="15365" width="12.7109375" style="733" customWidth="1"/>
    <col min="15366" max="15616" width="9.140625" style="733"/>
    <col min="15617" max="15617" width="8.140625" style="733" customWidth="1"/>
    <col min="15618" max="15618" width="41" style="733" customWidth="1"/>
    <col min="15619" max="15621" width="12.7109375" style="733" customWidth="1"/>
    <col min="15622" max="15872" width="9.140625" style="733"/>
    <col min="15873" max="15873" width="8.140625" style="733" customWidth="1"/>
    <col min="15874" max="15874" width="41" style="733" customWidth="1"/>
    <col min="15875" max="15877" width="12.7109375" style="733" customWidth="1"/>
    <col min="15878" max="16128" width="9.140625" style="733"/>
    <col min="16129" max="16129" width="8.140625" style="733" customWidth="1"/>
    <col min="16130" max="16130" width="41" style="733" customWidth="1"/>
    <col min="16131" max="16133" width="12.7109375" style="733" customWidth="1"/>
    <col min="16134" max="16384" width="9.140625" style="733"/>
  </cols>
  <sheetData>
    <row r="1" spans="1:5" s="54" customFormat="1" x14ac:dyDescent="0.2">
      <c r="B1" s="45" t="s">
        <v>385</v>
      </c>
      <c r="C1" s="38"/>
      <c r="D1" s="351"/>
    </row>
    <row r="2" spans="1:5" s="54" customFormat="1" x14ac:dyDescent="0.2">
      <c r="B2" s="45" t="s">
        <v>0</v>
      </c>
      <c r="C2" s="733" t="s">
        <v>1454</v>
      </c>
    </row>
    <row r="3" spans="1:5" s="54" customFormat="1" x14ac:dyDescent="0.2">
      <c r="B3" s="45"/>
      <c r="D3" s="733" t="s">
        <v>118</v>
      </c>
    </row>
    <row r="4" spans="1:5" x14ac:dyDescent="0.2">
      <c r="A4" s="1097" t="s">
        <v>871</v>
      </c>
      <c r="B4" s="1098"/>
      <c r="C4" s="1098"/>
      <c r="D4" s="1098"/>
      <c r="E4" s="1098"/>
    </row>
    <row r="5" spans="1:5" ht="45" x14ac:dyDescent="0.2">
      <c r="A5" s="396" t="s">
        <v>1197</v>
      </c>
      <c r="B5" s="396" t="s">
        <v>457</v>
      </c>
      <c r="C5" s="396" t="s">
        <v>729</v>
      </c>
      <c r="D5" s="396" t="s">
        <v>730</v>
      </c>
      <c r="E5" s="396" t="s">
        <v>731</v>
      </c>
    </row>
    <row r="6" spans="1:5" ht="15" x14ac:dyDescent="0.2">
      <c r="A6" s="396">
        <v>2</v>
      </c>
      <c r="B6" s="396">
        <v>3</v>
      </c>
      <c r="C6" s="396">
        <v>4</v>
      </c>
      <c r="D6" s="396">
        <v>5</v>
      </c>
      <c r="E6" s="396">
        <v>6</v>
      </c>
    </row>
    <row r="7" spans="1:5" ht="25.5" x14ac:dyDescent="0.2">
      <c r="A7" s="772" t="s">
        <v>489</v>
      </c>
      <c r="B7" s="249" t="s">
        <v>872</v>
      </c>
      <c r="C7" s="773">
        <v>793186941</v>
      </c>
      <c r="D7" s="773">
        <v>0</v>
      </c>
      <c r="E7" s="773">
        <v>793186941</v>
      </c>
    </row>
    <row r="8" spans="1:5" x14ac:dyDescent="0.2">
      <c r="A8" s="772" t="s">
        <v>493</v>
      </c>
      <c r="B8" s="249" t="s">
        <v>1396</v>
      </c>
      <c r="C8" s="773">
        <v>793186941</v>
      </c>
      <c r="D8" s="773">
        <v>0</v>
      </c>
      <c r="E8" s="773">
        <v>793186941</v>
      </c>
    </row>
    <row r="9" spans="1:5" ht="25.5" x14ac:dyDescent="0.2">
      <c r="A9" s="772" t="s">
        <v>494</v>
      </c>
      <c r="B9" s="249" t="s">
        <v>72</v>
      </c>
      <c r="C9" s="773">
        <v>30790389</v>
      </c>
      <c r="D9" s="773">
        <v>0</v>
      </c>
      <c r="E9" s="773">
        <v>30790389</v>
      </c>
    </row>
    <row r="10" spans="1:5" x14ac:dyDescent="0.2">
      <c r="A10" s="772" t="s">
        <v>496</v>
      </c>
      <c r="B10" s="249" t="s">
        <v>873</v>
      </c>
      <c r="C10" s="773">
        <v>532277902</v>
      </c>
      <c r="D10" s="773">
        <v>-532277902</v>
      </c>
      <c r="E10" s="773">
        <v>0</v>
      </c>
    </row>
    <row r="11" spans="1:5" ht="25.5" x14ac:dyDescent="0.2">
      <c r="A11" s="772" t="s">
        <v>539</v>
      </c>
      <c r="B11" s="249" t="s">
        <v>1397</v>
      </c>
      <c r="C11" s="773">
        <v>1356255232</v>
      </c>
      <c r="D11" s="773">
        <v>-532277902</v>
      </c>
      <c r="E11" s="773">
        <v>823977330</v>
      </c>
    </row>
    <row r="12" spans="1:5" ht="25.5" x14ac:dyDescent="0.2">
      <c r="A12" s="931" t="s">
        <v>470</v>
      </c>
      <c r="B12" s="932" t="s">
        <v>1398</v>
      </c>
      <c r="C12" s="933">
        <v>1356255232</v>
      </c>
      <c r="D12" s="933">
        <v>-532277902</v>
      </c>
      <c r="E12" s="933">
        <v>823977330</v>
      </c>
    </row>
  </sheetData>
  <mergeCells count="1">
    <mergeCell ref="A4:E4"/>
  </mergeCells>
  <pageMargins left="0.75" right="0.75" top="1" bottom="1" header="0.5" footer="0.5"/>
  <pageSetup scale="90" orientation="portrait" horizontalDpi="300" verticalDpi="300" r:id="rId1"/>
  <headerFooter alignWithMargins="0">
    <oddHeader>&amp;C&amp;L&amp;RÉrték típus: Forint</oddHeader>
    <oddFooter>&amp;C&amp;LAdatellenőrző kód: -124b-6b-5d49665160573e-633d4-276b4a125a40a&amp;R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pane ySplit="6" topLeftCell="A7" activePane="bottomLeft" state="frozen"/>
      <selection activeCell="C2" sqref="C2"/>
      <selection pane="bottomLeft" activeCell="C2" sqref="C2"/>
    </sheetView>
  </sheetViews>
  <sheetFormatPr defaultRowHeight="12.75" x14ac:dyDescent="0.2"/>
  <cols>
    <col min="1" max="1" width="8.140625" style="733" customWidth="1"/>
    <col min="2" max="2" width="41" style="733" customWidth="1"/>
    <col min="3" max="5" width="13.7109375" style="733" customWidth="1"/>
    <col min="6" max="256" width="9.140625" style="733"/>
    <col min="257" max="257" width="8.140625" style="733" customWidth="1"/>
    <col min="258" max="258" width="41" style="733" customWidth="1"/>
    <col min="259" max="261" width="13.7109375" style="733" customWidth="1"/>
    <col min="262" max="512" width="9.140625" style="733"/>
    <col min="513" max="513" width="8.140625" style="733" customWidth="1"/>
    <col min="514" max="514" width="41" style="733" customWidth="1"/>
    <col min="515" max="517" width="13.7109375" style="733" customWidth="1"/>
    <col min="518" max="768" width="9.140625" style="733"/>
    <col min="769" max="769" width="8.140625" style="733" customWidth="1"/>
    <col min="770" max="770" width="41" style="733" customWidth="1"/>
    <col min="771" max="773" width="13.7109375" style="733" customWidth="1"/>
    <col min="774" max="1024" width="9.140625" style="733"/>
    <col min="1025" max="1025" width="8.140625" style="733" customWidth="1"/>
    <col min="1026" max="1026" width="41" style="733" customWidth="1"/>
    <col min="1027" max="1029" width="13.7109375" style="733" customWidth="1"/>
    <col min="1030" max="1280" width="9.140625" style="733"/>
    <col min="1281" max="1281" width="8.140625" style="733" customWidth="1"/>
    <col min="1282" max="1282" width="41" style="733" customWidth="1"/>
    <col min="1283" max="1285" width="13.7109375" style="733" customWidth="1"/>
    <col min="1286" max="1536" width="9.140625" style="733"/>
    <col min="1537" max="1537" width="8.140625" style="733" customWidth="1"/>
    <col min="1538" max="1538" width="41" style="733" customWidth="1"/>
    <col min="1539" max="1541" width="13.7109375" style="733" customWidth="1"/>
    <col min="1542" max="1792" width="9.140625" style="733"/>
    <col min="1793" max="1793" width="8.140625" style="733" customWidth="1"/>
    <col min="1794" max="1794" width="41" style="733" customWidth="1"/>
    <col min="1795" max="1797" width="13.7109375" style="733" customWidth="1"/>
    <col min="1798" max="2048" width="9.140625" style="733"/>
    <col min="2049" max="2049" width="8.140625" style="733" customWidth="1"/>
    <col min="2050" max="2050" width="41" style="733" customWidth="1"/>
    <col min="2051" max="2053" width="13.7109375" style="733" customWidth="1"/>
    <col min="2054" max="2304" width="9.140625" style="733"/>
    <col min="2305" max="2305" width="8.140625" style="733" customWidth="1"/>
    <col min="2306" max="2306" width="41" style="733" customWidth="1"/>
    <col min="2307" max="2309" width="13.7109375" style="733" customWidth="1"/>
    <col min="2310" max="2560" width="9.140625" style="733"/>
    <col min="2561" max="2561" width="8.140625" style="733" customWidth="1"/>
    <col min="2562" max="2562" width="41" style="733" customWidth="1"/>
    <col min="2563" max="2565" width="13.7109375" style="733" customWidth="1"/>
    <col min="2566" max="2816" width="9.140625" style="733"/>
    <col min="2817" max="2817" width="8.140625" style="733" customWidth="1"/>
    <col min="2818" max="2818" width="41" style="733" customWidth="1"/>
    <col min="2819" max="2821" width="13.7109375" style="733" customWidth="1"/>
    <col min="2822" max="3072" width="9.140625" style="733"/>
    <col min="3073" max="3073" width="8.140625" style="733" customWidth="1"/>
    <col min="3074" max="3074" width="41" style="733" customWidth="1"/>
    <col min="3075" max="3077" width="13.7109375" style="733" customWidth="1"/>
    <col min="3078" max="3328" width="9.140625" style="733"/>
    <col min="3329" max="3329" width="8.140625" style="733" customWidth="1"/>
    <col min="3330" max="3330" width="41" style="733" customWidth="1"/>
    <col min="3331" max="3333" width="13.7109375" style="733" customWidth="1"/>
    <col min="3334" max="3584" width="9.140625" style="733"/>
    <col min="3585" max="3585" width="8.140625" style="733" customWidth="1"/>
    <col min="3586" max="3586" width="41" style="733" customWidth="1"/>
    <col min="3587" max="3589" width="13.7109375" style="733" customWidth="1"/>
    <col min="3590" max="3840" width="9.140625" style="733"/>
    <col min="3841" max="3841" width="8.140625" style="733" customWidth="1"/>
    <col min="3842" max="3842" width="41" style="733" customWidth="1"/>
    <col min="3843" max="3845" width="13.7109375" style="733" customWidth="1"/>
    <col min="3846" max="4096" width="9.140625" style="733"/>
    <col min="4097" max="4097" width="8.140625" style="733" customWidth="1"/>
    <col min="4098" max="4098" width="41" style="733" customWidth="1"/>
    <col min="4099" max="4101" width="13.7109375" style="733" customWidth="1"/>
    <col min="4102" max="4352" width="9.140625" style="733"/>
    <col min="4353" max="4353" width="8.140625" style="733" customWidth="1"/>
    <col min="4354" max="4354" width="41" style="733" customWidth="1"/>
    <col min="4355" max="4357" width="13.7109375" style="733" customWidth="1"/>
    <col min="4358" max="4608" width="9.140625" style="733"/>
    <col min="4609" max="4609" width="8.140625" style="733" customWidth="1"/>
    <col min="4610" max="4610" width="41" style="733" customWidth="1"/>
    <col min="4611" max="4613" width="13.7109375" style="733" customWidth="1"/>
    <col min="4614" max="4864" width="9.140625" style="733"/>
    <col min="4865" max="4865" width="8.140625" style="733" customWidth="1"/>
    <col min="4866" max="4866" width="41" style="733" customWidth="1"/>
    <col min="4867" max="4869" width="13.7109375" style="733" customWidth="1"/>
    <col min="4870" max="5120" width="9.140625" style="733"/>
    <col min="5121" max="5121" width="8.140625" style="733" customWidth="1"/>
    <col min="5122" max="5122" width="41" style="733" customWidth="1"/>
    <col min="5123" max="5125" width="13.7109375" style="733" customWidth="1"/>
    <col min="5126" max="5376" width="9.140625" style="733"/>
    <col min="5377" max="5377" width="8.140625" style="733" customWidth="1"/>
    <col min="5378" max="5378" width="41" style="733" customWidth="1"/>
    <col min="5379" max="5381" width="13.7109375" style="733" customWidth="1"/>
    <col min="5382" max="5632" width="9.140625" style="733"/>
    <col min="5633" max="5633" width="8.140625" style="733" customWidth="1"/>
    <col min="5634" max="5634" width="41" style="733" customWidth="1"/>
    <col min="5635" max="5637" width="13.7109375" style="733" customWidth="1"/>
    <col min="5638" max="5888" width="9.140625" style="733"/>
    <col min="5889" max="5889" width="8.140625" style="733" customWidth="1"/>
    <col min="5890" max="5890" width="41" style="733" customWidth="1"/>
    <col min="5891" max="5893" width="13.7109375" style="733" customWidth="1"/>
    <col min="5894" max="6144" width="9.140625" style="733"/>
    <col min="6145" max="6145" width="8.140625" style="733" customWidth="1"/>
    <col min="6146" max="6146" width="41" style="733" customWidth="1"/>
    <col min="6147" max="6149" width="13.7109375" style="733" customWidth="1"/>
    <col min="6150" max="6400" width="9.140625" style="733"/>
    <col min="6401" max="6401" width="8.140625" style="733" customWidth="1"/>
    <col min="6402" max="6402" width="41" style="733" customWidth="1"/>
    <col min="6403" max="6405" width="13.7109375" style="733" customWidth="1"/>
    <col min="6406" max="6656" width="9.140625" style="733"/>
    <col min="6657" max="6657" width="8.140625" style="733" customWidth="1"/>
    <col min="6658" max="6658" width="41" style="733" customWidth="1"/>
    <col min="6659" max="6661" width="13.7109375" style="733" customWidth="1"/>
    <col min="6662" max="6912" width="9.140625" style="733"/>
    <col min="6913" max="6913" width="8.140625" style="733" customWidth="1"/>
    <col min="6914" max="6914" width="41" style="733" customWidth="1"/>
    <col min="6915" max="6917" width="13.7109375" style="733" customWidth="1"/>
    <col min="6918" max="7168" width="9.140625" style="733"/>
    <col min="7169" max="7169" width="8.140625" style="733" customWidth="1"/>
    <col min="7170" max="7170" width="41" style="733" customWidth="1"/>
    <col min="7171" max="7173" width="13.7109375" style="733" customWidth="1"/>
    <col min="7174" max="7424" width="9.140625" style="733"/>
    <col min="7425" max="7425" width="8.140625" style="733" customWidth="1"/>
    <col min="7426" max="7426" width="41" style="733" customWidth="1"/>
    <col min="7427" max="7429" width="13.7109375" style="733" customWidth="1"/>
    <col min="7430" max="7680" width="9.140625" style="733"/>
    <col min="7681" max="7681" width="8.140625" style="733" customWidth="1"/>
    <col min="7682" max="7682" width="41" style="733" customWidth="1"/>
    <col min="7683" max="7685" width="13.7109375" style="733" customWidth="1"/>
    <col min="7686" max="7936" width="9.140625" style="733"/>
    <col min="7937" max="7937" width="8.140625" style="733" customWidth="1"/>
    <col min="7938" max="7938" width="41" style="733" customWidth="1"/>
    <col min="7939" max="7941" width="13.7109375" style="733" customWidth="1"/>
    <col min="7942" max="8192" width="9.140625" style="733"/>
    <col min="8193" max="8193" width="8.140625" style="733" customWidth="1"/>
    <col min="8194" max="8194" width="41" style="733" customWidth="1"/>
    <col min="8195" max="8197" width="13.7109375" style="733" customWidth="1"/>
    <col min="8198" max="8448" width="9.140625" style="733"/>
    <col min="8449" max="8449" width="8.140625" style="733" customWidth="1"/>
    <col min="8450" max="8450" width="41" style="733" customWidth="1"/>
    <col min="8451" max="8453" width="13.7109375" style="733" customWidth="1"/>
    <col min="8454" max="8704" width="9.140625" style="733"/>
    <col min="8705" max="8705" width="8.140625" style="733" customWidth="1"/>
    <col min="8706" max="8706" width="41" style="733" customWidth="1"/>
    <col min="8707" max="8709" width="13.7109375" style="733" customWidth="1"/>
    <col min="8710" max="8960" width="9.140625" style="733"/>
    <col min="8961" max="8961" width="8.140625" style="733" customWidth="1"/>
    <col min="8962" max="8962" width="41" style="733" customWidth="1"/>
    <col min="8963" max="8965" width="13.7109375" style="733" customWidth="1"/>
    <col min="8966" max="9216" width="9.140625" style="733"/>
    <col min="9217" max="9217" width="8.140625" style="733" customWidth="1"/>
    <col min="9218" max="9218" width="41" style="733" customWidth="1"/>
    <col min="9219" max="9221" width="13.7109375" style="733" customWidth="1"/>
    <col min="9222" max="9472" width="9.140625" style="733"/>
    <col min="9473" max="9473" width="8.140625" style="733" customWidth="1"/>
    <col min="9474" max="9474" width="41" style="733" customWidth="1"/>
    <col min="9475" max="9477" width="13.7109375" style="733" customWidth="1"/>
    <col min="9478" max="9728" width="9.140625" style="733"/>
    <col min="9729" max="9729" width="8.140625" style="733" customWidth="1"/>
    <col min="9730" max="9730" width="41" style="733" customWidth="1"/>
    <col min="9731" max="9733" width="13.7109375" style="733" customWidth="1"/>
    <col min="9734" max="9984" width="9.140625" style="733"/>
    <col min="9985" max="9985" width="8.140625" style="733" customWidth="1"/>
    <col min="9986" max="9986" width="41" style="733" customWidth="1"/>
    <col min="9987" max="9989" width="13.7109375" style="733" customWidth="1"/>
    <col min="9990" max="10240" width="9.140625" style="733"/>
    <col min="10241" max="10241" width="8.140625" style="733" customWidth="1"/>
    <col min="10242" max="10242" width="41" style="733" customWidth="1"/>
    <col min="10243" max="10245" width="13.7109375" style="733" customWidth="1"/>
    <col min="10246" max="10496" width="9.140625" style="733"/>
    <col min="10497" max="10497" width="8.140625" style="733" customWidth="1"/>
    <col min="10498" max="10498" width="41" style="733" customWidth="1"/>
    <col min="10499" max="10501" width="13.7109375" style="733" customWidth="1"/>
    <col min="10502" max="10752" width="9.140625" style="733"/>
    <col min="10753" max="10753" width="8.140625" style="733" customWidth="1"/>
    <col min="10754" max="10754" width="41" style="733" customWidth="1"/>
    <col min="10755" max="10757" width="13.7109375" style="733" customWidth="1"/>
    <col min="10758" max="11008" width="9.140625" style="733"/>
    <col min="11009" max="11009" width="8.140625" style="733" customWidth="1"/>
    <col min="11010" max="11010" width="41" style="733" customWidth="1"/>
    <col min="11011" max="11013" width="13.7109375" style="733" customWidth="1"/>
    <col min="11014" max="11264" width="9.140625" style="733"/>
    <col min="11265" max="11265" width="8.140625" style="733" customWidth="1"/>
    <col min="11266" max="11266" width="41" style="733" customWidth="1"/>
    <col min="11267" max="11269" width="13.7109375" style="733" customWidth="1"/>
    <col min="11270" max="11520" width="9.140625" style="733"/>
    <col min="11521" max="11521" width="8.140625" style="733" customWidth="1"/>
    <col min="11522" max="11522" width="41" style="733" customWidth="1"/>
    <col min="11523" max="11525" width="13.7109375" style="733" customWidth="1"/>
    <col min="11526" max="11776" width="9.140625" style="733"/>
    <col min="11777" max="11777" width="8.140625" style="733" customWidth="1"/>
    <col min="11778" max="11778" width="41" style="733" customWidth="1"/>
    <col min="11779" max="11781" width="13.7109375" style="733" customWidth="1"/>
    <col min="11782" max="12032" width="9.140625" style="733"/>
    <col min="12033" max="12033" width="8.140625" style="733" customWidth="1"/>
    <col min="12034" max="12034" width="41" style="733" customWidth="1"/>
    <col min="12035" max="12037" width="13.7109375" style="733" customWidth="1"/>
    <col min="12038" max="12288" width="9.140625" style="733"/>
    <col min="12289" max="12289" width="8.140625" style="733" customWidth="1"/>
    <col min="12290" max="12290" width="41" style="733" customWidth="1"/>
    <col min="12291" max="12293" width="13.7109375" style="733" customWidth="1"/>
    <col min="12294" max="12544" width="9.140625" style="733"/>
    <col min="12545" max="12545" width="8.140625" style="733" customWidth="1"/>
    <col min="12546" max="12546" width="41" style="733" customWidth="1"/>
    <col min="12547" max="12549" width="13.7109375" style="733" customWidth="1"/>
    <col min="12550" max="12800" width="9.140625" style="733"/>
    <col min="12801" max="12801" width="8.140625" style="733" customWidth="1"/>
    <col min="12802" max="12802" width="41" style="733" customWidth="1"/>
    <col min="12803" max="12805" width="13.7109375" style="733" customWidth="1"/>
    <col min="12806" max="13056" width="9.140625" style="733"/>
    <col min="13057" max="13057" width="8.140625" style="733" customWidth="1"/>
    <col min="13058" max="13058" width="41" style="733" customWidth="1"/>
    <col min="13059" max="13061" width="13.7109375" style="733" customWidth="1"/>
    <col min="13062" max="13312" width="9.140625" style="733"/>
    <col min="13313" max="13313" width="8.140625" style="733" customWidth="1"/>
    <col min="13314" max="13314" width="41" style="733" customWidth="1"/>
    <col min="13315" max="13317" width="13.7109375" style="733" customWidth="1"/>
    <col min="13318" max="13568" width="9.140625" style="733"/>
    <col min="13569" max="13569" width="8.140625" style="733" customWidth="1"/>
    <col min="13570" max="13570" width="41" style="733" customWidth="1"/>
    <col min="13571" max="13573" width="13.7109375" style="733" customWidth="1"/>
    <col min="13574" max="13824" width="9.140625" style="733"/>
    <col min="13825" max="13825" width="8.140625" style="733" customWidth="1"/>
    <col min="13826" max="13826" width="41" style="733" customWidth="1"/>
    <col min="13827" max="13829" width="13.7109375" style="733" customWidth="1"/>
    <col min="13830" max="14080" width="9.140625" style="733"/>
    <col min="14081" max="14081" width="8.140625" style="733" customWidth="1"/>
    <col min="14082" max="14082" width="41" style="733" customWidth="1"/>
    <col min="14083" max="14085" width="13.7109375" style="733" customWidth="1"/>
    <col min="14086" max="14336" width="9.140625" style="733"/>
    <col min="14337" max="14337" width="8.140625" style="733" customWidth="1"/>
    <col min="14338" max="14338" width="41" style="733" customWidth="1"/>
    <col min="14339" max="14341" width="13.7109375" style="733" customWidth="1"/>
    <col min="14342" max="14592" width="9.140625" style="733"/>
    <col min="14593" max="14593" width="8.140625" style="733" customWidth="1"/>
    <col min="14594" max="14594" width="41" style="733" customWidth="1"/>
    <col min="14595" max="14597" width="13.7109375" style="733" customWidth="1"/>
    <col min="14598" max="14848" width="9.140625" style="733"/>
    <col min="14849" max="14849" width="8.140625" style="733" customWidth="1"/>
    <col min="14850" max="14850" width="41" style="733" customWidth="1"/>
    <col min="14851" max="14853" width="13.7109375" style="733" customWidth="1"/>
    <col min="14854" max="15104" width="9.140625" style="733"/>
    <col min="15105" max="15105" width="8.140625" style="733" customWidth="1"/>
    <col min="15106" max="15106" width="41" style="733" customWidth="1"/>
    <col min="15107" max="15109" width="13.7109375" style="733" customWidth="1"/>
    <col min="15110" max="15360" width="9.140625" style="733"/>
    <col min="15361" max="15361" width="8.140625" style="733" customWidth="1"/>
    <col min="15362" max="15362" width="41" style="733" customWidth="1"/>
    <col min="15363" max="15365" width="13.7109375" style="733" customWidth="1"/>
    <col min="15366" max="15616" width="9.140625" style="733"/>
    <col min="15617" max="15617" width="8.140625" style="733" customWidth="1"/>
    <col min="15618" max="15618" width="41" style="733" customWidth="1"/>
    <col min="15619" max="15621" width="13.7109375" style="733" customWidth="1"/>
    <col min="15622" max="15872" width="9.140625" style="733"/>
    <col min="15873" max="15873" width="8.140625" style="733" customWidth="1"/>
    <col min="15874" max="15874" width="41" style="733" customWidth="1"/>
    <col min="15875" max="15877" width="13.7109375" style="733" customWidth="1"/>
    <col min="15878" max="16128" width="9.140625" style="733"/>
    <col min="16129" max="16129" width="8.140625" style="733" customWidth="1"/>
    <col min="16130" max="16130" width="41" style="733" customWidth="1"/>
    <col min="16131" max="16133" width="13.7109375" style="733" customWidth="1"/>
    <col min="16134" max="16384" width="9.140625" style="733"/>
  </cols>
  <sheetData>
    <row r="1" spans="1:5" s="54" customFormat="1" x14ac:dyDescent="0.2">
      <c r="B1" s="45" t="s">
        <v>385</v>
      </c>
      <c r="C1" s="38"/>
      <c r="D1" s="351"/>
    </row>
    <row r="2" spans="1:5" s="54" customFormat="1" x14ac:dyDescent="0.2">
      <c r="B2" s="45" t="s">
        <v>0</v>
      </c>
      <c r="C2" s="733" t="s">
        <v>1455</v>
      </c>
    </row>
    <row r="3" spans="1:5" s="54" customFormat="1" x14ac:dyDescent="0.2">
      <c r="B3" s="45"/>
      <c r="D3" s="733" t="s">
        <v>118</v>
      </c>
    </row>
    <row r="4" spans="1:5" x14ac:dyDescent="0.2">
      <c r="A4" s="1097" t="s">
        <v>874</v>
      </c>
      <c r="B4" s="1098"/>
      <c r="C4" s="1098"/>
      <c r="D4" s="1098"/>
      <c r="E4" s="1098"/>
    </row>
    <row r="5" spans="1:5" ht="45" x14ac:dyDescent="0.2">
      <c r="A5" s="396" t="s">
        <v>1197</v>
      </c>
      <c r="B5" s="396" t="s">
        <v>457</v>
      </c>
      <c r="C5" s="396" t="s">
        <v>729</v>
      </c>
      <c r="D5" s="396" t="s">
        <v>730</v>
      </c>
      <c r="E5" s="396" t="s">
        <v>731</v>
      </c>
    </row>
    <row r="6" spans="1:5" ht="15" x14ac:dyDescent="0.2">
      <c r="A6" s="396">
        <v>1</v>
      </c>
      <c r="B6" s="396">
        <v>2</v>
      </c>
      <c r="C6" s="396">
        <v>3</v>
      </c>
      <c r="D6" s="396">
        <v>4</v>
      </c>
      <c r="E6" s="396">
        <v>5</v>
      </c>
    </row>
    <row r="7" spans="1:5" x14ac:dyDescent="0.2">
      <c r="A7" s="772" t="s">
        <v>462</v>
      </c>
      <c r="B7" s="249" t="s">
        <v>531</v>
      </c>
      <c r="C7" s="773">
        <v>1116649</v>
      </c>
      <c r="D7" s="773">
        <v>0</v>
      </c>
      <c r="E7" s="773">
        <v>1116649</v>
      </c>
    </row>
    <row r="8" spans="1:5" x14ac:dyDescent="0.2">
      <c r="A8" s="772" t="s">
        <v>463</v>
      </c>
      <c r="B8" s="249" t="s">
        <v>535</v>
      </c>
      <c r="C8" s="773">
        <v>2312967522</v>
      </c>
      <c r="D8" s="773">
        <v>0</v>
      </c>
      <c r="E8" s="773">
        <v>2312967522</v>
      </c>
    </row>
    <row r="9" spans="1:5" ht="25.5" x14ac:dyDescent="0.2">
      <c r="A9" s="772" t="s">
        <v>483</v>
      </c>
      <c r="B9" s="249" t="s">
        <v>538</v>
      </c>
      <c r="C9" s="773">
        <v>11150000</v>
      </c>
      <c r="D9" s="773">
        <v>0</v>
      </c>
      <c r="E9" s="773">
        <v>11150000</v>
      </c>
    </row>
    <row r="10" spans="1:5" ht="25.5" x14ac:dyDescent="0.2">
      <c r="A10" s="772" t="s">
        <v>464</v>
      </c>
      <c r="B10" s="249" t="s">
        <v>542</v>
      </c>
      <c r="C10" s="773">
        <v>1364881481</v>
      </c>
      <c r="D10" s="773">
        <v>0</v>
      </c>
      <c r="E10" s="773">
        <v>1364881481</v>
      </c>
    </row>
    <row r="11" spans="1:5" ht="38.25" x14ac:dyDescent="0.2">
      <c r="A11" s="774" t="s">
        <v>484</v>
      </c>
      <c r="B11" s="775" t="s">
        <v>543</v>
      </c>
      <c r="C11" s="776">
        <v>3690115652</v>
      </c>
      <c r="D11" s="776">
        <v>0</v>
      </c>
      <c r="E11" s="776">
        <v>3690115652</v>
      </c>
    </row>
    <row r="12" spans="1:5" x14ac:dyDescent="0.2">
      <c r="A12" s="772" t="s">
        <v>485</v>
      </c>
      <c r="B12" s="249" t="s">
        <v>545</v>
      </c>
      <c r="C12" s="773">
        <v>778927</v>
      </c>
      <c r="D12" s="773">
        <v>0</v>
      </c>
      <c r="E12" s="773">
        <v>778927</v>
      </c>
    </row>
    <row r="13" spans="1:5" ht="25.5" x14ac:dyDescent="0.2">
      <c r="A13" s="774" t="s">
        <v>487</v>
      </c>
      <c r="B13" s="775" t="s">
        <v>546</v>
      </c>
      <c r="C13" s="776">
        <v>778927</v>
      </c>
      <c r="D13" s="776">
        <v>0</v>
      </c>
      <c r="E13" s="776">
        <v>778927</v>
      </c>
    </row>
    <row r="14" spans="1:5" ht="25.5" x14ac:dyDescent="0.2">
      <c r="A14" s="772" t="s">
        <v>488</v>
      </c>
      <c r="B14" s="249" t="s">
        <v>550</v>
      </c>
      <c r="C14" s="773">
        <v>290450</v>
      </c>
      <c r="D14" s="773">
        <v>0</v>
      </c>
      <c r="E14" s="773">
        <v>290450</v>
      </c>
    </row>
    <row r="15" spans="1:5" ht="25.5" x14ac:dyDescent="0.2">
      <c r="A15" s="772" t="s">
        <v>489</v>
      </c>
      <c r="B15" s="249" t="s">
        <v>875</v>
      </c>
      <c r="C15" s="773">
        <v>1228577275</v>
      </c>
      <c r="D15" s="773">
        <v>0</v>
      </c>
      <c r="E15" s="773">
        <v>1228577275</v>
      </c>
    </row>
    <row r="16" spans="1:5" x14ac:dyDescent="0.2">
      <c r="A16" s="774" t="s">
        <v>490</v>
      </c>
      <c r="B16" s="775" t="s">
        <v>555</v>
      </c>
      <c r="C16" s="776">
        <v>1228867725</v>
      </c>
      <c r="D16" s="776">
        <v>0</v>
      </c>
      <c r="E16" s="776">
        <v>1228867725</v>
      </c>
    </row>
    <row r="17" spans="1:5" ht="25.5" x14ac:dyDescent="0.2">
      <c r="A17" s="772" t="s">
        <v>493</v>
      </c>
      <c r="B17" s="249" t="s">
        <v>576</v>
      </c>
      <c r="C17" s="773">
        <v>9668712</v>
      </c>
      <c r="D17" s="773">
        <v>0</v>
      </c>
      <c r="E17" s="773">
        <v>9668712</v>
      </c>
    </row>
    <row r="18" spans="1:5" ht="25.5" x14ac:dyDescent="0.2">
      <c r="A18" s="772" t="s">
        <v>495</v>
      </c>
      <c r="B18" s="249" t="s">
        <v>586</v>
      </c>
      <c r="C18" s="773">
        <v>669011476</v>
      </c>
      <c r="D18" s="773">
        <v>0</v>
      </c>
      <c r="E18" s="773">
        <v>669011476</v>
      </c>
    </row>
    <row r="19" spans="1:5" x14ac:dyDescent="0.2">
      <c r="A19" s="774" t="s">
        <v>496</v>
      </c>
      <c r="B19" s="775" t="s">
        <v>587</v>
      </c>
      <c r="C19" s="776">
        <v>678680188</v>
      </c>
      <c r="D19" s="776">
        <v>0</v>
      </c>
      <c r="E19" s="776">
        <v>678680188</v>
      </c>
    </row>
    <row r="20" spans="1:5" ht="25.5" x14ac:dyDescent="0.2">
      <c r="A20" s="774" t="s">
        <v>497</v>
      </c>
      <c r="B20" s="775" t="s">
        <v>876</v>
      </c>
      <c r="C20" s="776">
        <v>28715303</v>
      </c>
      <c r="D20" s="776">
        <v>0</v>
      </c>
      <c r="E20" s="776">
        <v>28715303</v>
      </c>
    </row>
    <row r="21" spans="1:5" ht="25.5" x14ac:dyDescent="0.2">
      <c r="A21" s="774" t="s">
        <v>537</v>
      </c>
      <c r="B21" s="775" t="s">
        <v>601</v>
      </c>
      <c r="C21" s="776">
        <v>695252</v>
      </c>
      <c r="D21" s="776">
        <v>0</v>
      </c>
      <c r="E21" s="776">
        <v>695252</v>
      </c>
    </row>
    <row r="22" spans="1:5" x14ac:dyDescent="0.2">
      <c r="A22" s="774" t="s">
        <v>664</v>
      </c>
      <c r="B22" s="775" t="s">
        <v>603</v>
      </c>
      <c r="C22" s="776">
        <v>5627853047</v>
      </c>
      <c r="D22" s="776">
        <v>0</v>
      </c>
      <c r="E22" s="776">
        <v>5627853047</v>
      </c>
    </row>
    <row r="23" spans="1:5" ht="25.5" x14ac:dyDescent="0.2">
      <c r="A23" s="772" t="s">
        <v>465</v>
      </c>
      <c r="B23" s="249" t="s">
        <v>877</v>
      </c>
      <c r="C23" s="773">
        <v>3437652845</v>
      </c>
      <c r="D23" s="773">
        <v>0</v>
      </c>
      <c r="E23" s="773">
        <v>3437652845</v>
      </c>
    </row>
    <row r="24" spans="1:5" x14ac:dyDescent="0.2">
      <c r="A24" s="772" t="s">
        <v>466</v>
      </c>
      <c r="B24" s="249" t="s">
        <v>611</v>
      </c>
      <c r="C24" s="773">
        <v>73348438</v>
      </c>
      <c r="D24" s="773">
        <v>0</v>
      </c>
      <c r="E24" s="773">
        <v>73348438</v>
      </c>
    </row>
    <row r="25" spans="1:5" x14ac:dyDescent="0.2">
      <c r="A25" s="772" t="s">
        <v>500</v>
      </c>
      <c r="B25" s="249" t="s">
        <v>613</v>
      </c>
      <c r="C25" s="773">
        <v>12679956</v>
      </c>
      <c r="D25" s="773">
        <v>0</v>
      </c>
      <c r="E25" s="773">
        <v>12679956</v>
      </c>
    </row>
    <row r="26" spans="1:5" x14ac:dyDescent="0.2">
      <c r="A26" s="774" t="s">
        <v>501</v>
      </c>
      <c r="B26" s="775" t="s">
        <v>615</v>
      </c>
      <c r="C26" s="776">
        <v>3523681239</v>
      </c>
      <c r="D26" s="776">
        <v>0</v>
      </c>
      <c r="E26" s="776">
        <v>3523681239</v>
      </c>
    </row>
    <row r="27" spans="1:5" ht="25.5" x14ac:dyDescent="0.2">
      <c r="A27" s="772" t="s">
        <v>467</v>
      </c>
      <c r="B27" s="249" t="s">
        <v>626</v>
      </c>
      <c r="C27" s="773">
        <v>64608936</v>
      </c>
      <c r="D27" s="773">
        <v>0</v>
      </c>
      <c r="E27" s="773">
        <v>64608936</v>
      </c>
    </row>
    <row r="28" spans="1:5" ht="25.5" x14ac:dyDescent="0.2">
      <c r="A28" s="772" t="s">
        <v>502</v>
      </c>
      <c r="B28" s="249" t="s">
        <v>634</v>
      </c>
      <c r="C28" s="773">
        <v>29381446</v>
      </c>
      <c r="D28" s="773">
        <v>0</v>
      </c>
      <c r="E28" s="773">
        <v>29381446</v>
      </c>
    </row>
    <row r="29" spans="1:5" ht="25.5" x14ac:dyDescent="0.2">
      <c r="A29" s="772" t="s">
        <v>503</v>
      </c>
      <c r="B29" s="249" t="s">
        <v>640</v>
      </c>
      <c r="C29" s="773">
        <v>27721614</v>
      </c>
      <c r="D29" s="773">
        <v>0</v>
      </c>
      <c r="E29" s="773">
        <v>27721614</v>
      </c>
    </row>
    <row r="30" spans="1:5" x14ac:dyDescent="0.2">
      <c r="A30" s="774" t="s">
        <v>468</v>
      </c>
      <c r="B30" s="775" t="s">
        <v>641</v>
      </c>
      <c r="C30" s="776">
        <v>121711996</v>
      </c>
      <c r="D30" s="776">
        <v>0</v>
      </c>
      <c r="E30" s="776">
        <v>121711996</v>
      </c>
    </row>
    <row r="31" spans="1:5" ht="25.5" x14ac:dyDescent="0.2">
      <c r="A31" s="774" t="s">
        <v>878</v>
      </c>
      <c r="B31" s="775" t="s">
        <v>646</v>
      </c>
      <c r="C31" s="776">
        <v>1982459812</v>
      </c>
      <c r="D31" s="776">
        <v>0</v>
      </c>
      <c r="E31" s="776">
        <v>1982459812</v>
      </c>
    </row>
    <row r="32" spans="1:5" x14ac:dyDescent="0.2">
      <c r="A32" s="931" t="s">
        <v>470</v>
      </c>
      <c r="B32" s="932" t="s">
        <v>648</v>
      </c>
      <c r="C32" s="933">
        <v>5627853047</v>
      </c>
      <c r="D32" s="933">
        <v>0</v>
      </c>
      <c r="E32" s="933">
        <v>5627853047</v>
      </c>
    </row>
  </sheetData>
  <mergeCells count="1">
    <mergeCell ref="A4:E4"/>
  </mergeCells>
  <pageMargins left="0.75" right="0.75" top="1" bottom="1" header="0.5" footer="0.5"/>
  <pageSetup scale="85" orientation="portrait" horizontalDpi="300" verticalDpi="300" r:id="rId1"/>
  <headerFooter alignWithMargins="0">
    <oddHeader>&amp;C&amp;L&amp;RÉrték típus: Forint</oddHeader>
    <oddFooter>&amp;C&amp;LAdatellenőrző kód: -124b-6b-5d49665160573e-633d4-276b4a125a40a&amp;R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pane ySplit="6" topLeftCell="A13" activePane="bottomLeft" state="frozen"/>
      <selection activeCell="C2" sqref="C2"/>
      <selection pane="bottomLeft" activeCell="C2" sqref="C2"/>
    </sheetView>
  </sheetViews>
  <sheetFormatPr defaultRowHeight="12.75" x14ac:dyDescent="0.2"/>
  <cols>
    <col min="1" max="1" width="8.140625" style="733" customWidth="1"/>
    <col min="2" max="2" width="41" style="733" customWidth="1"/>
    <col min="3" max="5" width="13.7109375" style="733" customWidth="1"/>
    <col min="6" max="256" width="9.140625" style="733"/>
    <col min="257" max="257" width="8.140625" style="733" customWidth="1"/>
    <col min="258" max="258" width="41" style="733" customWidth="1"/>
    <col min="259" max="261" width="13.7109375" style="733" customWidth="1"/>
    <col min="262" max="512" width="9.140625" style="733"/>
    <col min="513" max="513" width="8.140625" style="733" customWidth="1"/>
    <col min="514" max="514" width="41" style="733" customWidth="1"/>
    <col min="515" max="517" width="13.7109375" style="733" customWidth="1"/>
    <col min="518" max="768" width="9.140625" style="733"/>
    <col min="769" max="769" width="8.140625" style="733" customWidth="1"/>
    <col min="770" max="770" width="41" style="733" customWidth="1"/>
    <col min="771" max="773" width="13.7109375" style="733" customWidth="1"/>
    <col min="774" max="1024" width="9.140625" style="733"/>
    <col min="1025" max="1025" width="8.140625" style="733" customWidth="1"/>
    <col min="1026" max="1026" width="41" style="733" customWidth="1"/>
    <col min="1027" max="1029" width="13.7109375" style="733" customWidth="1"/>
    <col min="1030" max="1280" width="9.140625" style="733"/>
    <col min="1281" max="1281" width="8.140625" style="733" customWidth="1"/>
    <col min="1282" max="1282" width="41" style="733" customWidth="1"/>
    <col min="1283" max="1285" width="13.7109375" style="733" customWidth="1"/>
    <col min="1286" max="1536" width="9.140625" style="733"/>
    <col min="1537" max="1537" width="8.140625" style="733" customWidth="1"/>
    <col min="1538" max="1538" width="41" style="733" customWidth="1"/>
    <col min="1539" max="1541" width="13.7109375" style="733" customWidth="1"/>
    <col min="1542" max="1792" width="9.140625" style="733"/>
    <col min="1793" max="1793" width="8.140625" style="733" customWidth="1"/>
    <col min="1794" max="1794" width="41" style="733" customWidth="1"/>
    <col min="1795" max="1797" width="13.7109375" style="733" customWidth="1"/>
    <col min="1798" max="2048" width="9.140625" style="733"/>
    <col min="2049" max="2049" width="8.140625" style="733" customWidth="1"/>
    <col min="2050" max="2050" width="41" style="733" customWidth="1"/>
    <col min="2051" max="2053" width="13.7109375" style="733" customWidth="1"/>
    <col min="2054" max="2304" width="9.140625" style="733"/>
    <col min="2305" max="2305" width="8.140625" style="733" customWidth="1"/>
    <col min="2306" max="2306" width="41" style="733" customWidth="1"/>
    <col min="2307" max="2309" width="13.7109375" style="733" customWidth="1"/>
    <col min="2310" max="2560" width="9.140625" style="733"/>
    <col min="2561" max="2561" width="8.140625" style="733" customWidth="1"/>
    <col min="2562" max="2562" width="41" style="733" customWidth="1"/>
    <col min="2563" max="2565" width="13.7109375" style="733" customWidth="1"/>
    <col min="2566" max="2816" width="9.140625" style="733"/>
    <col min="2817" max="2817" width="8.140625" style="733" customWidth="1"/>
    <col min="2818" max="2818" width="41" style="733" customWidth="1"/>
    <col min="2819" max="2821" width="13.7109375" style="733" customWidth="1"/>
    <col min="2822" max="3072" width="9.140625" style="733"/>
    <col min="3073" max="3073" width="8.140625" style="733" customWidth="1"/>
    <col min="3074" max="3074" width="41" style="733" customWidth="1"/>
    <col min="3075" max="3077" width="13.7109375" style="733" customWidth="1"/>
    <col min="3078" max="3328" width="9.140625" style="733"/>
    <col min="3329" max="3329" width="8.140625" style="733" customWidth="1"/>
    <col min="3330" max="3330" width="41" style="733" customWidth="1"/>
    <col min="3331" max="3333" width="13.7109375" style="733" customWidth="1"/>
    <col min="3334" max="3584" width="9.140625" style="733"/>
    <col min="3585" max="3585" width="8.140625" style="733" customWidth="1"/>
    <col min="3586" max="3586" width="41" style="733" customWidth="1"/>
    <col min="3587" max="3589" width="13.7109375" style="733" customWidth="1"/>
    <col min="3590" max="3840" width="9.140625" style="733"/>
    <col min="3841" max="3841" width="8.140625" style="733" customWidth="1"/>
    <col min="3842" max="3842" width="41" style="733" customWidth="1"/>
    <col min="3843" max="3845" width="13.7109375" style="733" customWidth="1"/>
    <col min="3846" max="4096" width="9.140625" style="733"/>
    <col min="4097" max="4097" width="8.140625" style="733" customWidth="1"/>
    <col min="4098" max="4098" width="41" style="733" customWidth="1"/>
    <col min="4099" max="4101" width="13.7109375" style="733" customWidth="1"/>
    <col min="4102" max="4352" width="9.140625" style="733"/>
    <col min="4353" max="4353" width="8.140625" style="733" customWidth="1"/>
    <col min="4354" max="4354" width="41" style="733" customWidth="1"/>
    <col min="4355" max="4357" width="13.7109375" style="733" customWidth="1"/>
    <col min="4358" max="4608" width="9.140625" style="733"/>
    <col min="4609" max="4609" width="8.140625" style="733" customWidth="1"/>
    <col min="4610" max="4610" width="41" style="733" customWidth="1"/>
    <col min="4611" max="4613" width="13.7109375" style="733" customWidth="1"/>
    <col min="4614" max="4864" width="9.140625" style="733"/>
    <col min="4865" max="4865" width="8.140625" style="733" customWidth="1"/>
    <col min="4866" max="4866" width="41" style="733" customWidth="1"/>
    <col min="4867" max="4869" width="13.7109375" style="733" customWidth="1"/>
    <col min="4870" max="5120" width="9.140625" style="733"/>
    <col min="5121" max="5121" width="8.140625" style="733" customWidth="1"/>
    <col min="5122" max="5122" width="41" style="733" customWidth="1"/>
    <col min="5123" max="5125" width="13.7109375" style="733" customWidth="1"/>
    <col min="5126" max="5376" width="9.140625" style="733"/>
    <col min="5377" max="5377" width="8.140625" style="733" customWidth="1"/>
    <col min="5378" max="5378" width="41" style="733" customWidth="1"/>
    <col min="5379" max="5381" width="13.7109375" style="733" customWidth="1"/>
    <col min="5382" max="5632" width="9.140625" style="733"/>
    <col min="5633" max="5633" width="8.140625" style="733" customWidth="1"/>
    <col min="5634" max="5634" width="41" style="733" customWidth="1"/>
    <col min="5635" max="5637" width="13.7109375" style="733" customWidth="1"/>
    <col min="5638" max="5888" width="9.140625" style="733"/>
    <col min="5889" max="5889" width="8.140625" style="733" customWidth="1"/>
    <col min="5890" max="5890" width="41" style="733" customWidth="1"/>
    <col min="5891" max="5893" width="13.7109375" style="733" customWidth="1"/>
    <col min="5894" max="6144" width="9.140625" style="733"/>
    <col min="6145" max="6145" width="8.140625" style="733" customWidth="1"/>
    <col min="6146" max="6146" width="41" style="733" customWidth="1"/>
    <col min="6147" max="6149" width="13.7109375" style="733" customWidth="1"/>
    <col min="6150" max="6400" width="9.140625" style="733"/>
    <col min="6401" max="6401" width="8.140625" style="733" customWidth="1"/>
    <col min="6402" max="6402" width="41" style="733" customWidth="1"/>
    <col min="6403" max="6405" width="13.7109375" style="733" customWidth="1"/>
    <col min="6406" max="6656" width="9.140625" style="733"/>
    <col min="6657" max="6657" width="8.140625" style="733" customWidth="1"/>
    <col min="6658" max="6658" width="41" style="733" customWidth="1"/>
    <col min="6659" max="6661" width="13.7109375" style="733" customWidth="1"/>
    <col min="6662" max="6912" width="9.140625" style="733"/>
    <col min="6913" max="6913" width="8.140625" style="733" customWidth="1"/>
    <col min="6914" max="6914" width="41" style="733" customWidth="1"/>
    <col min="6915" max="6917" width="13.7109375" style="733" customWidth="1"/>
    <col min="6918" max="7168" width="9.140625" style="733"/>
    <col min="7169" max="7169" width="8.140625" style="733" customWidth="1"/>
    <col min="7170" max="7170" width="41" style="733" customWidth="1"/>
    <col min="7171" max="7173" width="13.7109375" style="733" customWidth="1"/>
    <col min="7174" max="7424" width="9.140625" style="733"/>
    <col min="7425" max="7425" width="8.140625" style="733" customWidth="1"/>
    <col min="7426" max="7426" width="41" style="733" customWidth="1"/>
    <col min="7427" max="7429" width="13.7109375" style="733" customWidth="1"/>
    <col min="7430" max="7680" width="9.140625" style="733"/>
    <col min="7681" max="7681" width="8.140625" style="733" customWidth="1"/>
    <col min="7682" max="7682" width="41" style="733" customWidth="1"/>
    <col min="7683" max="7685" width="13.7109375" style="733" customWidth="1"/>
    <col min="7686" max="7936" width="9.140625" style="733"/>
    <col min="7937" max="7937" width="8.140625" style="733" customWidth="1"/>
    <col min="7938" max="7938" width="41" style="733" customWidth="1"/>
    <col min="7939" max="7941" width="13.7109375" style="733" customWidth="1"/>
    <col min="7942" max="8192" width="9.140625" style="733"/>
    <col min="8193" max="8193" width="8.140625" style="733" customWidth="1"/>
    <col min="8194" max="8194" width="41" style="733" customWidth="1"/>
    <col min="8195" max="8197" width="13.7109375" style="733" customWidth="1"/>
    <col min="8198" max="8448" width="9.140625" style="733"/>
    <col min="8449" max="8449" width="8.140625" style="733" customWidth="1"/>
    <col min="8450" max="8450" width="41" style="733" customWidth="1"/>
    <col min="8451" max="8453" width="13.7109375" style="733" customWidth="1"/>
    <col min="8454" max="8704" width="9.140625" style="733"/>
    <col min="8705" max="8705" width="8.140625" style="733" customWidth="1"/>
    <col min="8706" max="8706" width="41" style="733" customWidth="1"/>
    <col min="8707" max="8709" width="13.7109375" style="733" customWidth="1"/>
    <col min="8710" max="8960" width="9.140625" style="733"/>
    <col min="8961" max="8961" width="8.140625" style="733" customWidth="1"/>
    <col min="8962" max="8962" width="41" style="733" customWidth="1"/>
    <col min="8963" max="8965" width="13.7109375" style="733" customWidth="1"/>
    <col min="8966" max="9216" width="9.140625" style="733"/>
    <col min="9217" max="9217" width="8.140625" style="733" customWidth="1"/>
    <col min="9218" max="9218" width="41" style="733" customWidth="1"/>
    <col min="9219" max="9221" width="13.7109375" style="733" customWidth="1"/>
    <col min="9222" max="9472" width="9.140625" style="733"/>
    <col min="9473" max="9473" width="8.140625" style="733" customWidth="1"/>
    <col min="9474" max="9474" width="41" style="733" customWidth="1"/>
    <col min="9475" max="9477" width="13.7109375" style="733" customWidth="1"/>
    <col min="9478" max="9728" width="9.140625" style="733"/>
    <col min="9729" max="9729" width="8.140625" style="733" customWidth="1"/>
    <col min="9730" max="9730" width="41" style="733" customWidth="1"/>
    <col min="9731" max="9733" width="13.7109375" style="733" customWidth="1"/>
    <col min="9734" max="9984" width="9.140625" style="733"/>
    <col min="9985" max="9985" width="8.140625" style="733" customWidth="1"/>
    <col min="9986" max="9986" width="41" style="733" customWidth="1"/>
    <col min="9987" max="9989" width="13.7109375" style="733" customWidth="1"/>
    <col min="9990" max="10240" width="9.140625" style="733"/>
    <col min="10241" max="10241" width="8.140625" style="733" customWidth="1"/>
    <col min="10242" max="10242" width="41" style="733" customWidth="1"/>
    <col min="10243" max="10245" width="13.7109375" style="733" customWidth="1"/>
    <col min="10246" max="10496" width="9.140625" style="733"/>
    <col min="10497" max="10497" width="8.140625" style="733" customWidth="1"/>
    <col min="10498" max="10498" width="41" style="733" customWidth="1"/>
    <col min="10499" max="10501" width="13.7109375" style="733" customWidth="1"/>
    <col min="10502" max="10752" width="9.140625" style="733"/>
    <col min="10753" max="10753" width="8.140625" style="733" customWidth="1"/>
    <col min="10754" max="10754" width="41" style="733" customWidth="1"/>
    <col min="10755" max="10757" width="13.7109375" style="733" customWidth="1"/>
    <col min="10758" max="11008" width="9.140625" style="733"/>
    <col min="11009" max="11009" width="8.140625" style="733" customWidth="1"/>
    <col min="11010" max="11010" width="41" style="733" customWidth="1"/>
    <col min="11011" max="11013" width="13.7109375" style="733" customWidth="1"/>
    <col min="11014" max="11264" width="9.140625" style="733"/>
    <col min="11265" max="11265" width="8.140625" style="733" customWidth="1"/>
    <col min="11266" max="11266" width="41" style="733" customWidth="1"/>
    <col min="11267" max="11269" width="13.7109375" style="733" customWidth="1"/>
    <col min="11270" max="11520" width="9.140625" style="733"/>
    <col min="11521" max="11521" width="8.140625" style="733" customWidth="1"/>
    <col min="11522" max="11522" width="41" style="733" customWidth="1"/>
    <col min="11523" max="11525" width="13.7109375" style="733" customWidth="1"/>
    <col min="11526" max="11776" width="9.140625" style="733"/>
    <col min="11777" max="11777" width="8.140625" style="733" customWidth="1"/>
    <col min="11778" max="11778" width="41" style="733" customWidth="1"/>
    <col min="11779" max="11781" width="13.7109375" style="733" customWidth="1"/>
    <col min="11782" max="12032" width="9.140625" style="733"/>
    <col min="12033" max="12033" width="8.140625" style="733" customWidth="1"/>
    <col min="12034" max="12034" width="41" style="733" customWidth="1"/>
    <col min="12035" max="12037" width="13.7109375" style="733" customWidth="1"/>
    <col min="12038" max="12288" width="9.140625" style="733"/>
    <col min="12289" max="12289" width="8.140625" style="733" customWidth="1"/>
    <col min="12290" max="12290" width="41" style="733" customWidth="1"/>
    <col min="12291" max="12293" width="13.7109375" style="733" customWidth="1"/>
    <col min="12294" max="12544" width="9.140625" style="733"/>
    <col min="12545" max="12545" width="8.140625" style="733" customWidth="1"/>
    <col min="12546" max="12546" width="41" style="733" customWidth="1"/>
    <col min="12547" max="12549" width="13.7109375" style="733" customWidth="1"/>
    <col min="12550" max="12800" width="9.140625" style="733"/>
    <col min="12801" max="12801" width="8.140625" style="733" customWidth="1"/>
    <col min="12802" max="12802" width="41" style="733" customWidth="1"/>
    <col min="12803" max="12805" width="13.7109375" style="733" customWidth="1"/>
    <col min="12806" max="13056" width="9.140625" style="733"/>
    <col min="13057" max="13057" width="8.140625" style="733" customWidth="1"/>
    <col min="13058" max="13058" width="41" style="733" customWidth="1"/>
    <col min="13059" max="13061" width="13.7109375" style="733" customWidth="1"/>
    <col min="13062" max="13312" width="9.140625" style="733"/>
    <col min="13313" max="13313" width="8.140625" style="733" customWidth="1"/>
    <col min="13314" max="13314" width="41" style="733" customWidth="1"/>
    <col min="13315" max="13317" width="13.7109375" style="733" customWidth="1"/>
    <col min="13318" max="13568" width="9.140625" style="733"/>
    <col min="13569" max="13569" width="8.140625" style="733" customWidth="1"/>
    <col min="13570" max="13570" width="41" style="733" customWidth="1"/>
    <col min="13571" max="13573" width="13.7109375" style="733" customWidth="1"/>
    <col min="13574" max="13824" width="9.140625" style="733"/>
    <col min="13825" max="13825" width="8.140625" style="733" customWidth="1"/>
    <col min="13826" max="13826" width="41" style="733" customWidth="1"/>
    <col min="13827" max="13829" width="13.7109375" style="733" customWidth="1"/>
    <col min="13830" max="14080" width="9.140625" style="733"/>
    <col min="14081" max="14081" width="8.140625" style="733" customWidth="1"/>
    <col min="14082" max="14082" width="41" style="733" customWidth="1"/>
    <col min="14083" max="14085" width="13.7109375" style="733" customWidth="1"/>
    <col min="14086" max="14336" width="9.140625" style="733"/>
    <col min="14337" max="14337" width="8.140625" style="733" customWidth="1"/>
    <col min="14338" max="14338" width="41" style="733" customWidth="1"/>
    <col min="14339" max="14341" width="13.7109375" style="733" customWidth="1"/>
    <col min="14342" max="14592" width="9.140625" style="733"/>
    <col min="14593" max="14593" width="8.140625" style="733" customWidth="1"/>
    <col min="14594" max="14594" width="41" style="733" customWidth="1"/>
    <col min="14595" max="14597" width="13.7109375" style="733" customWidth="1"/>
    <col min="14598" max="14848" width="9.140625" style="733"/>
    <col min="14849" max="14849" width="8.140625" style="733" customWidth="1"/>
    <col min="14850" max="14850" width="41" style="733" customWidth="1"/>
    <col min="14851" max="14853" width="13.7109375" style="733" customWidth="1"/>
    <col min="14854" max="15104" width="9.140625" style="733"/>
    <col min="15105" max="15105" width="8.140625" style="733" customWidth="1"/>
    <col min="15106" max="15106" width="41" style="733" customWidth="1"/>
    <col min="15107" max="15109" width="13.7109375" style="733" customWidth="1"/>
    <col min="15110" max="15360" width="9.140625" style="733"/>
    <col min="15361" max="15361" width="8.140625" style="733" customWidth="1"/>
    <col min="15362" max="15362" width="41" style="733" customWidth="1"/>
    <col min="15363" max="15365" width="13.7109375" style="733" customWidth="1"/>
    <col min="15366" max="15616" width="9.140625" style="733"/>
    <col min="15617" max="15617" width="8.140625" style="733" customWidth="1"/>
    <col min="15618" max="15618" width="41" style="733" customWidth="1"/>
    <col min="15619" max="15621" width="13.7109375" style="733" customWidth="1"/>
    <col min="15622" max="15872" width="9.140625" style="733"/>
    <col min="15873" max="15873" width="8.140625" style="733" customWidth="1"/>
    <col min="15874" max="15874" width="41" style="733" customWidth="1"/>
    <col min="15875" max="15877" width="13.7109375" style="733" customWidth="1"/>
    <col min="15878" max="16128" width="9.140625" style="733"/>
    <col min="16129" max="16129" width="8.140625" style="733" customWidth="1"/>
    <col min="16130" max="16130" width="41" style="733" customWidth="1"/>
    <col min="16131" max="16133" width="13.7109375" style="733" customWidth="1"/>
    <col min="16134" max="16384" width="9.140625" style="733"/>
  </cols>
  <sheetData>
    <row r="1" spans="1:5" s="54" customFormat="1" x14ac:dyDescent="0.2">
      <c r="B1" s="45" t="s">
        <v>385</v>
      </c>
      <c r="C1" s="38"/>
      <c r="D1" s="351"/>
    </row>
    <row r="2" spans="1:5" s="54" customFormat="1" x14ac:dyDescent="0.2">
      <c r="B2" s="45" t="s">
        <v>0</v>
      </c>
      <c r="C2" s="733" t="s">
        <v>1456</v>
      </c>
    </row>
    <row r="3" spans="1:5" s="54" customFormat="1" x14ac:dyDescent="0.2">
      <c r="B3" s="45"/>
      <c r="D3" s="733" t="s">
        <v>118</v>
      </c>
    </row>
    <row r="4" spans="1:5" ht="33.75" customHeight="1" x14ac:dyDescent="0.2">
      <c r="A4" s="1097" t="s">
        <v>879</v>
      </c>
      <c r="B4" s="1098"/>
      <c r="C4" s="1098"/>
      <c r="D4" s="1098"/>
      <c r="E4" s="1098"/>
    </row>
    <row r="5" spans="1:5" ht="45" x14ac:dyDescent="0.2">
      <c r="A5" s="396" t="s">
        <v>1197</v>
      </c>
      <c r="B5" s="396" t="s">
        <v>457</v>
      </c>
      <c r="C5" s="396" t="s">
        <v>729</v>
      </c>
      <c r="D5" s="396" t="s">
        <v>730</v>
      </c>
      <c r="E5" s="396" t="s">
        <v>731</v>
      </c>
    </row>
    <row r="6" spans="1:5" ht="15" x14ac:dyDescent="0.2">
      <c r="A6" s="396">
        <v>1</v>
      </c>
      <c r="B6" s="396">
        <v>2</v>
      </c>
      <c r="C6" s="396">
        <v>3</v>
      </c>
      <c r="D6" s="396">
        <v>4</v>
      </c>
      <c r="E6" s="396">
        <v>5</v>
      </c>
    </row>
    <row r="7" spans="1:5" x14ac:dyDescent="0.2">
      <c r="A7" s="772" t="s">
        <v>462</v>
      </c>
      <c r="B7" s="249" t="s">
        <v>650</v>
      </c>
      <c r="C7" s="773">
        <v>526170373</v>
      </c>
      <c r="D7" s="773">
        <v>0</v>
      </c>
      <c r="E7" s="773">
        <v>526170373</v>
      </c>
    </row>
    <row r="8" spans="1:5" ht="25.5" x14ac:dyDescent="0.2">
      <c r="A8" s="772" t="s">
        <v>463</v>
      </c>
      <c r="B8" s="249" t="s">
        <v>651</v>
      </c>
      <c r="C8" s="773">
        <v>16547722</v>
      </c>
      <c r="D8" s="773">
        <v>0</v>
      </c>
      <c r="E8" s="773">
        <v>16547722</v>
      </c>
    </row>
    <row r="9" spans="1:5" ht="25.5" x14ac:dyDescent="0.2">
      <c r="A9" s="772" t="s">
        <v>483</v>
      </c>
      <c r="B9" s="249" t="s">
        <v>652</v>
      </c>
      <c r="C9" s="773">
        <v>10555346</v>
      </c>
      <c r="D9" s="773">
        <v>0</v>
      </c>
      <c r="E9" s="773">
        <v>10555346</v>
      </c>
    </row>
    <row r="10" spans="1:5" ht="25.5" x14ac:dyDescent="0.2">
      <c r="A10" s="774" t="s">
        <v>464</v>
      </c>
      <c r="B10" s="775" t="s">
        <v>653</v>
      </c>
      <c r="C10" s="776">
        <v>553273441</v>
      </c>
      <c r="D10" s="776">
        <v>0</v>
      </c>
      <c r="E10" s="776">
        <v>553273441</v>
      </c>
    </row>
    <row r="11" spans="1:5" ht="25.5" x14ac:dyDescent="0.2">
      <c r="A11" s="772" t="s">
        <v>487</v>
      </c>
      <c r="B11" s="249" t="s">
        <v>654</v>
      </c>
      <c r="C11" s="773">
        <v>1016298451</v>
      </c>
      <c r="D11" s="773">
        <v>-532277902</v>
      </c>
      <c r="E11" s="773">
        <v>484020549</v>
      </c>
    </row>
    <row r="12" spans="1:5" ht="25.5" x14ac:dyDescent="0.2">
      <c r="A12" s="772" t="s">
        <v>492</v>
      </c>
      <c r="B12" s="249" t="s">
        <v>655</v>
      </c>
      <c r="C12" s="773">
        <v>99737559</v>
      </c>
      <c r="D12" s="773">
        <v>0</v>
      </c>
      <c r="E12" s="773">
        <v>99737559</v>
      </c>
    </row>
    <row r="13" spans="1:5" ht="25.5" x14ac:dyDescent="0.2">
      <c r="A13" s="772" t="s">
        <v>488</v>
      </c>
      <c r="B13" s="249" t="s">
        <v>656</v>
      </c>
      <c r="C13" s="773">
        <v>45138398</v>
      </c>
      <c r="D13" s="773">
        <v>0</v>
      </c>
      <c r="E13" s="773">
        <v>45138398</v>
      </c>
    </row>
    <row r="14" spans="1:5" ht="25.5" x14ac:dyDescent="0.2">
      <c r="A14" s="772" t="s">
        <v>489</v>
      </c>
      <c r="B14" s="249" t="s">
        <v>657</v>
      </c>
      <c r="C14" s="773">
        <v>17468043</v>
      </c>
      <c r="D14" s="773">
        <v>0</v>
      </c>
      <c r="E14" s="773">
        <v>17468043</v>
      </c>
    </row>
    <row r="15" spans="1:5" ht="25.5" x14ac:dyDescent="0.2">
      <c r="A15" s="774" t="s">
        <v>490</v>
      </c>
      <c r="B15" s="775" t="s">
        <v>658</v>
      </c>
      <c r="C15" s="776">
        <v>1178642451</v>
      </c>
      <c r="D15" s="776">
        <v>-532277902</v>
      </c>
      <c r="E15" s="776">
        <v>646364549</v>
      </c>
    </row>
    <row r="16" spans="1:5" x14ac:dyDescent="0.2">
      <c r="A16" s="772" t="s">
        <v>493</v>
      </c>
      <c r="B16" s="249" t="s">
        <v>659</v>
      </c>
      <c r="C16" s="773">
        <v>30598678</v>
      </c>
      <c r="D16" s="773">
        <v>0</v>
      </c>
      <c r="E16" s="773">
        <v>30598678</v>
      </c>
    </row>
    <row r="17" spans="1:5" x14ac:dyDescent="0.2">
      <c r="A17" s="772" t="s">
        <v>494</v>
      </c>
      <c r="B17" s="249" t="s">
        <v>660</v>
      </c>
      <c r="C17" s="773">
        <v>127855336</v>
      </c>
      <c r="D17" s="773">
        <v>0</v>
      </c>
      <c r="E17" s="773">
        <v>127855336</v>
      </c>
    </row>
    <row r="18" spans="1:5" x14ac:dyDescent="0.2">
      <c r="A18" s="772" t="s">
        <v>496</v>
      </c>
      <c r="B18" s="249" t="s">
        <v>661</v>
      </c>
      <c r="C18" s="773">
        <v>3707190</v>
      </c>
      <c r="D18" s="773">
        <v>0</v>
      </c>
      <c r="E18" s="773">
        <v>3707190</v>
      </c>
    </row>
    <row r="19" spans="1:5" ht="25.5" x14ac:dyDescent="0.2">
      <c r="A19" s="774" t="s">
        <v>497</v>
      </c>
      <c r="B19" s="775" t="s">
        <v>662</v>
      </c>
      <c r="C19" s="776">
        <v>162161204</v>
      </c>
      <c r="D19" s="776">
        <v>0</v>
      </c>
      <c r="E19" s="776">
        <v>162161204</v>
      </c>
    </row>
    <row r="20" spans="1:5" x14ac:dyDescent="0.2">
      <c r="A20" s="772" t="s">
        <v>537</v>
      </c>
      <c r="B20" s="249" t="s">
        <v>663</v>
      </c>
      <c r="C20" s="773">
        <v>383426162</v>
      </c>
      <c r="D20" s="773">
        <v>0</v>
      </c>
      <c r="E20" s="773">
        <v>383426162</v>
      </c>
    </row>
    <row r="21" spans="1:5" x14ac:dyDescent="0.2">
      <c r="A21" s="772" t="s">
        <v>664</v>
      </c>
      <c r="B21" s="249" t="s">
        <v>665</v>
      </c>
      <c r="C21" s="773">
        <v>50049883</v>
      </c>
      <c r="D21" s="773">
        <v>0</v>
      </c>
      <c r="E21" s="773">
        <v>50049883</v>
      </c>
    </row>
    <row r="22" spans="1:5" x14ac:dyDescent="0.2">
      <c r="A22" s="772" t="s">
        <v>465</v>
      </c>
      <c r="B22" s="249" t="s">
        <v>666</v>
      </c>
      <c r="C22" s="773">
        <v>64326360</v>
      </c>
      <c r="D22" s="773">
        <v>0</v>
      </c>
      <c r="E22" s="773">
        <v>64326360</v>
      </c>
    </row>
    <row r="23" spans="1:5" ht="25.5" x14ac:dyDescent="0.2">
      <c r="A23" s="774" t="s">
        <v>466</v>
      </c>
      <c r="B23" s="775" t="s">
        <v>667</v>
      </c>
      <c r="C23" s="776">
        <v>497802405</v>
      </c>
      <c r="D23" s="776">
        <v>0</v>
      </c>
      <c r="E23" s="776">
        <v>497802405</v>
      </c>
    </row>
    <row r="24" spans="1:5" x14ac:dyDescent="0.2">
      <c r="A24" s="774" t="s">
        <v>539</v>
      </c>
      <c r="B24" s="775" t="s">
        <v>668</v>
      </c>
      <c r="C24" s="776">
        <v>140901265</v>
      </c>
      <c r="D24" s="776">
        <v>0</v>
      </c>
      <c r="E24" s="776">
        <v>140901265</v>
      </c>
    </row>
    <row r="25" spans="1:5" x14ac:dyDescent="0.2">
      <c r="A25" s="774" t="s">
        <v>500</v>
      </c>
      <c r="B25" s="775" t="s">
        <v>669</v>
      </c>
      <c r="C25" s="776">
        <v>917228538</v>
      </c>
      <c r="D25" s="776">
        <v>-532277902</v>
      </c>
      <c r="E25" s="776">
        <v>384950636</v>
      </c>
    </row>
    <row r="26" spans="1:5" ht="25.5" x14ac:dyDescent="0.2">
      <c r="A26" s="774" t="s">
        <v>501</v>
      </c>
      <c r="B26" s="775" t="s">
        <v>670</v>
      </c>
      <c r="C26" s="776">
        <v>13822480</v>
      </c>
      <c r="D26" s="776">
        <v>0</v>
      </c>
      <c r="E26" s="776">
        <v>13822480</v>
      </c>
    </row>
    <row r="27" spans="1:5" ht="25.5" x14ac:dyDescent="0.2">
      <c r="A27" s="772" t="s">
        <v>468</v>
      </c>
      <c r="B27" s="249" t="s">
        <v>671</v>
      </c>
      <c r="C27" s="773">
        <v>667</v>
      </c>
      <c r="D27" s="773">
        <v>0</v>
      </c>
      <c r="E27" s="773">
        <v>667</v>
      </c>
    </row>
    <row r="28" spans="1:5" ht="38.25" x14ac:dyDescent="0.2">
      <c r="A28" s="774" t="s">
        <v>672</v>
      </c>
      <c r="B28" s="775" t="s">
        <v>673</v>
      </c>
      <c r="C28" s="776">
        <v>667</v>
      </c>
      <c r="D28" s="776">
        <v>0</v>
      </c>
      <c r="E28" s="776">
        <v>667</v>
      </c>
    </row>
    <row r="29" spans="1:5" ht="25.5" x14ac:dyDescent="0.2">
      <c r="A29" s="772" t="s">
        <v>757</v>
      </c>
      <c r="B29" s="249" t="s">
        <v>1399</v>
      </c>
      <c r="C29" s="773">
        <v>1143191</v>
      </c>
      <c r="D29" s="773">
        <v>0</v>
      </c>
      <c r="E29" s="773">
        <v>1143191</v>
      </c>
    </row>
    <row r="30" spans="1:5" ht="25.5" x14ac:dyDescent="0.2">
      <c r="A30" s="774" t="s">
        <v>767</v>
      </c>
      <c r="B30" s="775" t="s">
        <v>1400</v>
      </c>
      <c r="C30" s="776">
        <v>1143191</v>
      </c>
      <c r="D30" s="776">
        <v>0</v>
      </c>
      <c r="E30" s="776">
        <v>1143191</v>
      </c>
    </row>
    <row r="31" spans="1:5" ht="25.5" x14ac:dyDescent="0.2">
      <c r="A31" s="774" t="s">
        <v>508</v>
      </c>
      <c r="B31" s="775" t="s">
        <v>674</v>
      </c>
      <c r="C31" s="776">
        <v>-1142524</v>
      </c>
      <c r="D31" s="776">
        <v>0</v>
      </c>
      <c r="E31" s="776">
        <v>-1142524</v>
      </c>
    </row>
    <row r="32" spans="1:5" x14ac:dyDescent="0.2">
      <c r="A32" s="931" t="s">
        <v>675</v>
      </c>
      <c r="B32" s="932" t="s">
        <v>880</v>
      </c>
      <c r="C32" s="933">
        <v>12679956</v>
      </c>
      <c r="D32" s="933">
        <v>0</v>
      </c>
      <c r="E32" s="933">
        <v>12679956</v>
      </c>
    </row>
  </sheetData>
  <mergeCells count="1">
    <mergeCell ref="A4:E4"/>
  </mergeCells>
  <pageMargins left="0.75" right="0.75" top="1" bottom="1" header="0.5" footer="0.5"/>
  <pageSetup scale="90" orientation="portrait" horizontalDpi="300" verticalDpi="300" r:id="rId1"/>
  <headerFooter alignWithMargins="0">
    <oddHeader>&amp;C&amp;L&amp;RÉrték típus: Forint</oddHeader>
    <oddFooter>&amp;C&amp;LAdatellenőrző kód: -124b-6b-5d49665160573e-633d4-276b4a125a40a&amp;R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pane ySplit="6" topLeftCell="A45" activePane="bottomLeft" state="frozen"/>
      <selection activeCell="C2" sqref="C2"/>
      <selection pane="bottomLeft" activeCell="F3" sqref="F3"/>
    </sheetView>
  </sheetViews>
  <sheetFormatPr defaultRowHeight="12.75" x14ac:dyDescent="0.2"/>
  <cols>
    <col min="1" max="1" width="5.7109375" style="359" customWidth="1"/>
    <col min="2" max="2" width="50" style="359" customWidth="1"/>
    <col min="3" max="3" width="14.7109375" style="359" customWidth="1"/>
    <col min="4" max="8" width="12.7109375" style="359" customWidth="1"/>
    <col min="9" max="254" width="9.140625" style="359"/>
    <col min="255" max="255" width="5.7109375" style="359" customWidth="1"/>
    <col min="256" max="256" width="50" style="359" customWidth="1"/>
    <col min="257" max="257" width="28.85546875" style="359" customWidth="1"/>
    <col min="258" max="510" width="9.140625" style="359"/>
    <col min="511" max="511" width="5.7109375" style="359" customWidth="1"/>
    <col min="512" max="512" width="50" style="359" customWidth="1"/>
    <col min="513" max="513" width="28.85546875" style="359" customWidth="1"/>
    <col min="514" max="766" width="9.140625" style="359"/>
    <col min="767" max="767" width="5.7109375" style="359" customWidth="1"/>
    <col min="768" max="768" width="50" style="359" customWidth="1"/>
    <col min="769" max="769" width="28.85546875" style="359" customWidth="1"/>
    <col min="770" max="1022" width="9.140625" style="359"/>
    <col min="1023" max="1023" width="5.7109375" style="359" customWidth="1"/>
    <col min="1024" max="1024" width="50" style="359" customWidth="1"/>
    <col min="1025" max="1025" width="28.85546875" style="359" customWidth="1"/>
    <col min="1026" max="1278" width="9.140625" style="359"/>
    <col min="1279" max="1279" width="5.7109375" style="359" customWidth="1"/>
    <col min="1280" max="1280" width="50" style="359" customWidth="1"/>
    <col min="1281" max="1281" width="28.85546875" style="359" customWidth="1"/>
    <col min="1282" max="1534" width="9.140625" style="359"/>
    <col min="1535" max="1535" width="5.7109375" style="359" customWidth="1"/>
    <col min="1536" max="1536" width="50" style="359" customWidth="1"/>
    <col min="1537" max="1537" width="28.85546875" style="359" customWidth="1"/>
    <col min="1538" max="1790" width="9.140625" style="359"/>
    <col min="1791" max="1791" width="5.7109375" style="359" customWidth="1"/>
    <col min="1792" max="1792" width="50" style="359" customWidth="1"/>
    <col min="1793" max="1793" width="28.85546875" style="359" customWidth="1"/>
    <col min="1794" max="2046" width="9.140625" style="359"/>
    <col min="2047" max="2047" width="5.7109375" style="359" customWidth="1"/>
    <col min="2048" max="2048" width="50" style="359" customWidth="1"/>
    <col min="2049" max="2049" width="28.85546875" style="359" customWidth="1"/>
    <col min="2050" max="2302" width="9.140625" style="359"/>
    <col min="2303" max="2303" width="5.7109375" style="359" customWidth="1"/>
    <col min="2304" max="2304" width="50" style="359" customWidth="1"/>
    <col min="2305" max="2305" width="28.85546875" style="359" customWidth="1"/>
    <col min="2306" max="2558" width="9.140625" style="359"/>
    <col min="2559" max="2559" width="5.7109375" style="359" customWidth="1"/>
    <col min="2560" max="2560" width="50" style="359" customWidth="1"/>
    <col min="2561" max="2561" width="28.85546875" style="359" customWidth="1"/>
    <col min="2562" max="2814" width="9.140625" style="359"/>
    <col min="2815" max="2815" width="5.7109375" style="359" customWidth="1"/>
    <col min="2816" max="2816" width="50" style="359" customWidth="1"/>
    <col min="2817" max="2817" width="28.85546875" style="359" customWidth="1"/>
    <col min="2818" max="3070" width="9.140625" style="359"/>
    <col min="3071" max="3071" width="5.7109375" style="359" customWidth="1"/>
    <col min="3072" max="3072" width="50" style="359" customWidth="1"/>
    <col min="3073" max="3073" width="28.85546875" style="359" customWidth="1"/>
    <col min="3074" max="3326" width="9.140625" style="359"/>
    <col min="3327" max="3327" width="5.7109375" style="359" customWidth="1"/>
    <col min="3328" max="3328" width="50" style="359" customWidth="1"/>
    <col min="3329" max="3329" width="28.85546875" style="359" customWidth="1"/>
    <col min="3330" max="3582" width="9.140625" style="359"/>
    <col min="3583" max="3583" width="5.7109375" style="359" customWidth="1"/>
    <col min="3584" max="3584" width="50" style="359" customWidth="1"/>
    <col min="3585" max="3585" width="28.85546875" style="359" customWidth="1"/>
    <col min="3586" max="3838" width="9.140625" style="359"/>
    <col min="3839" max="3839" width="5.7109375" style="359" customWidth="1"/>
    <col min="3840" max="3840" width="50" style="359" customWidth="1"/>
    <col min="3841" max="3841" width="28.85546875" style="359" customWidth="1"/>
    <col min="3842" max="4094" width="9.140625" style="359"/>
    <col min="4095" max="4095" width="5.7109375" style="359" customWidth="1"/>
    <col min="4096" max="4096" width="50" style="359" customWidth="1"/>
    <col min="4097" max="4097" width="28.85546875" style="359" customWidth="1"/>
    <col min="4098" max="4350" width="9.140625" style="359"/>
    <col min="4351" max="4351" width="5.7109375" style="359" customWidth="1"/>
    <col min="4352" max="4352" width="50" style="359" customWidth="1"/>
    <col min="4353" max="4353" width="28.85546875" style="359" customWidth="1"/>
    <col min="4354" max="4606" width="9.140625" style="359"/>
    <col min="4607" max="4607" width="5.7109375" style="359" customWidth="1"/>
    <col min="4608" max="4608" width="50" style="359" customWidth="1"/>
    <col min="4609" max="4609" width="28.85546875" style="359" customWidth="1"/>
    <col min="4610" max="4862" width="9.140625" style="359"/>
    <col min="4863" max="4863" width="5.7109375" style="359" customWidth="1"/>
    <col min="4864" max="4864" width="50" style="359" customWidth="1"/>
    <col min="4865" max="4865" width="28.85546875" style="359" customWidth="1"/>
    <col min="4866" max="5118" width="9.140625" style="359"/>
    <col min="5119" max="5119" width="5.7109375" style="359" customWidth="1"/>
    <col min="5120" max="5120" width="50" style="359" customWidth="1"/>
    <col min="5121" max="5121" width="28.85546875" style="359" customWidth="1"/>
    <col min="5122" max="5374" width="9.140625" style="359"/>
    <col min="5375" max="5375" width="5.7109375" style="359" customWidth="1"/>
    <col min="5376" max="5376" width="50" style="359" customWidth="1"/>
    <col min="5377" max="5377" width="28.85546875" style="359" customWidth="1"/>
    <col min="5378" max="5630" width="9.140625" style="359"/>
    <col min="5631" max="5631" width="5.7109375" style="359" customWidth="1"/>
    <col min="5632" max="5632" width="50" style="359" customWidth="1"/>
    <col min="5633" max="5633" width="28.85546875" style="359" customWidth="1"/>
    <col min="5634" max="5886" width="9.140625" style="359"/>
    <col min="5887" max="5887" width="5.7109375" style="359" customWidth="1"/>
    <col min="5888" max="5888" width="50" style="359" customWidth="1"/>
    <col min="5889" max="5889" width="28.85546875" style="359" customWidth="1"/>
    <col min="5890" max="6142" width="9.140625" style="359"/>
    <col min="6143" max="6143" width="5.7109375" style="359" customWidth="1"/>
    <col min="6144" max="6144" width="50" style="359" customWidth="1"/>
    <col min="6145" max="6145" width="28.85546875" style="359" customWidth="1"/>
    <col min="6146" max="6398" width="9.140625" style="359"/>
    <col min="6399" max="6399" width="5.7109375" style="359" customWidth="1"/>
    <col min="6400" max="6400" width="50" style="359" customWidth="1"/>
    <col min="6401" max="6401" width="28.85546875" style="359" customWidth="1"/>
    <col min="6402" max="6654" width="9.140625" style="359"/>
    <col min="6655" max="6655" width="5.7109375" style="359" customWidth="1"/>
    <col min="6656" max="6656" width="50" style="359" customWidth="1"/>
    <col min="6657" max="6657" width="28.85546875" style="359" customWidth="1"/>
    <col min="6658" max="6910" width="9.140625" style="359"/>
    <col min="6911" max="6911" width="5.7109375" style="359" customWidth="1"/>
    <col min="6912" max="6912" width="50" style="359" customWidth="1"/>
    <col min="6913" max="6913" width="28.85546875" style="359" customWidth="1"/>
    <col min="6914" max="7166" width="9.140625" style="359"/>
    <col min="7167" max="7167" width="5.7109375" style="359" customWidth="1"/>
    <col min="7168" max="7168" width="50" style="359" customWidth="1"/>
    <col min="7169" max="7169" width="28.85546875" style="359" customWidth="1"/>
    <col min="7170" max="7422" width="9.140625" style="359"/>
    <col min="7423" max="7423" width="5.7109375" style="359" customWidth="1"/>
    <col min="7424" max="7424" width="50" style="359" customWidth="1"/>
    <col min="7425" max="7425" width="28.85546875" style="359" customWidth="1"/>
    <col min="7426" max="7678" width="9.140625" style="359"/>
    <col min="7679" max="7679" width="5.7109375" style="359" customWidth="1"/>
    <col min="7680" max="7680" width="50" style="359" customWidth="1"/>
    <col min="7681" max="7681" width="28.85546875" style="359" customWidth="1"/>
    <col min="7682" max="7934" width="9.140625" style="359"/>
    <col min="7935" max="7935" width="5.7109375" style="359" customWidth="1"/>
    <col min="7936" max="7936" width="50" style="359" customWidth="1"/>
    <col min="7937" max="7937" width="28.85546875" style="359" customWidth="1"/>
    <col min="7938" max="8190" width="9.140625" style="359"/>
    <col min="8191" max="8191" width="5.7109375" style="359" customWidth="1"/>
    <col min="8192" max="8192" width="50" style="359" customWidth="1"/>
    <col min="8193" max="8193" width="28.85546875" style="359" customWidth="1"/>
    <col min="8194" max="8446" width="9.140625" style="359"/>
    <col min="8447" max="8447" width="5.7109375" style="359" customWidth="1"/>
    <col min="8448" max="8448" width="50" style="359" customWidth="1"/>
    <col min="8449" max="8449" width="28.85546875" style="359" customWidth="1"/>
    <col min="8450" max="8702" width="9.140625" style="359"/>
    <col min="8703" max="8703" width="5.7109375" style="359" customWidth="1"/>
    <col min="8704" max="8704" width="50" style="359" customWidth="1"/>
    <col min="8705" max="8705" width="28.85546875" style="359" customWidth="1"/>
    <col min="8706" max="8958" width="9.140625" style="359"/>
    <col min="8959" max="8959" width="5.7109375" style="359" customWidth="1"/>
    <col min="8960" max="8960" width="50" style="359" customWidth="1"/>
    <col min="8961" max="8961" width="28.85546875" style="359" customWidth="1"/>
    <col min="8962" max="9214" width="9.140625" style="359"/>
    <col min="9215" max="9215" width="5.7109375" style="359" customWidth="1"/>
    <col min="9216" max="9216" width="50" style="359" customWidth="1"/>
    <col min="9217" max="9217" width="28.85546875" style="359" customWidth="1"/>
    <col min="9218" max="9470" width="9.140625" style="359"/>
    <col min="9471" max="9471" width="5.7109375" style="359" customWidth="1"/>
    <col min="9472" max="9472" width="50" style="359" customWidth="1"/>
    <col min="9473" max="9473" width="28.85546875" style="359" customWidth="1"/>
    <col min="9474" max="9726" width="9.140625" style="359"/>
    <col min="9727" max="9727" width="5.7109375" style="359" customWidth="1"/>
    <col min="9728" max="9728" width="50" style="359" customWidth="1"/>
    <col min="9729" max="9729" width="28.85546875" style="359" customWidth="1"/>
    <col min="9730" max="9982" width="9.140625" style="359"/>
    <col min="9983" max="9983" width="5.7109375" style="359" customWidth="1"/>
    <col min="9984" max="9984" width="50" style="359" customWidth="1"/>
    <col min="9985" max="9985" width="28.85546875" style="359" customWidth="1"/>
    <col min="9986" max="10238" width="9.140625" style="359"/>
    <col min="10239" max="10239" width="5.7109375" style="359" customWidth="1"/>
    <col min="10240" max="10240" width="50" style="359" customWidth="1"/>
    <col min="10241" max="10241" width="28.85546875" style="359" customWidth="1"/>
    <col min="10242" max="10494" width="9.140625" style="359"/>
    <col min="10495" max="10495" width="5.7109375" style="359" customWidth="1"/>
    <col min="10496" max="10496" width="50" style="359" customWidth="1"/>
    <col min="10497" max="10497" width="28.85546875" style="359" customWidth="1"/>
    <col min="10498" max="10750" width="9.140625" style="359"/>
    <col min="10751" max="10751" width="5.7109375" style="359" customWidth="1"/>
    <col min="10752" max="10752" width="50" style="359" customWidth="1"/>
    <col min="10753" max="10753" width="28.85546875" style="359" customWidth="1"/>
    <col min="10754" max="11006" width="9.140625" style="359"/>
    <col min="11007" max="11007" width="5.7109375" style="359" customWidth="1"/>
    <col min="11008" max="11008" width="50" style="359" customWidth="1"/>
    <col min="11009" max="11009" width="28.85546875" style="359" customWidth="1"/>
    <col min="11010" max="11262" width="9.140625" style="359"/>
    <col min="11263" max="11263" width="5.7109375" style="359" customWidth="1"/>
    <col min="11264" max="11264" width="50" style="359" customWidth="1"/>
    <col min="11265" max="11265" width="28.85546875" style="359" customWidth="1"/>
    <col min="11266" max="11518" width="9.140625" style="359"/>
    <col min="11519" max="11519" width="5.7109375" style="359" customWidth="1"/>
    <col min="11520" max="11520" width="50" style="359" customWidth="1"/>
    <col min="11521" max="11521" width="28.85546875" style="359" customWidth="1"/>
    <col min="11522" max="11774" width="9.140625" style="359"/>
    <col min="11775" max="11775" width="5.7109375" style="359" customWidth="1"/>
    <col min="11776" max="11776" width="50" style="359" customWidth="1"/>
    <col min="11777" max="11777" width="28.85546875" style="359" customWidth="1"/>
    <col min="11778" max="12030" width="9.140625" style="359"/>
    <col min="12031" max="12031" width="5.7109375" style="359" customWidth="1"/>
    <col min="12032" max="12032" width="50" style="359" customWidth="1"/>
    <col min="12033" max="12033" width="28.85546875" style="359" customWidth="1"/>
    <col min="12034" max="12286" width="9.140625" style="359"/>
    <col min="12287" max="12287" width="5.7109375" style="359" customWidth="1"/>
    <col min="12288" max="12288" width="50" style="359" customWidth="1"/>
    <col min="12289" max="12289" width="28.85546875" style="359" customWidth="1"/>
    <col min="12290" max="12542" width="9.140625" style="359"/>
    <col min="12543" max="12543" width="5.7109375" style="359" customWidth="1"/>
    <col min="12544" max="12544" width="50" style="359" customWidth="1"/>
    <col min="12545" max="12545" width="28.85546875" style="359" customWidth="1"/>
    <col min="12546" max="12798" width="9.140625" style="359"/>
    <col min="12799" max="12799" width="5.7109375" style="359" customWidth="1"/>
    <col min="12800" max="12800" width="50" style="359" customWidth="1"/>
    <col min="12801" max="12801" width="28.85546875" style="359" customWidth="1"/>
    <col min="12802" max="13054" width="9.140625" style="359"/>
    <col min="13055" max="13055" width="5.7109375" style="359" customWidth="1"/>
    <col min="13056" max="13056" width="50" style="359" customWidth="1"/>
    <col min="13057" max="13057" width="28.85546875" style="359" customWidth="1"/>
    <col min="13058" max="13310" width="9.140625" style="359"/>
    <col min="13311" max="13311" width="5.7109375" style="359" customWidth="1"/>
    <col min="13312" max="13312" width="50" style="359" customWidth="1"/>
    <col min="13313" max="13313" width="28.85546875" style="359" customWidth="1"/>
    <col min="13314" max="13566" width="9.140625" style="359"/>
    <col min="13567" max="13567" width="5.7109375" style="359" customWidth="1"/>
    <col min="13568" max="13568" width="50" style="359" customWidth="1"/>
    <col min="13569" max="13569" width="28.85546875" style="359" customWidth="1"/>
    <col min="13570" max="13822" width="9.140625" style="359"/>
    <col min="13823" max="13823" width="5.7109375" style="359" customWidth="1"/>
    <col min="13824" max="13824" width="50" style="359" customWidth="1"/>
    <col min="13825" max="13825" width="28.85546875" style="359" customWidth="1"/>
    <col min="13826" max="14078" width="9.140625" style="359"/>
    <col min="14079" max="14079" width="5.7109375" style="359" customWidth="1"/>
    <col min="14080" max="14080" width="50" style="359" customWidth="1"/>
    <col min="14081" max="14081" width="28.85546875" style="359" customWidth="1"/>
    <col min="14082" max="14334" width="9.140625" style="359"/>
    <col min="14335" max="14335" width="5.7109375" style="359" customWidth="1"/>
    <col min="14336" max="14336" width="50" style="359" customWidth="1"/>
    <col min="14337" max="14337" width="28.85546875" style="359" customWidth="1"/>
    <col min="14338" max="14590" width="9.140625" style="359"/>
    <col min="14591" max="14591" width="5.7109375" style="359" customWidth="1"/>
    <col min="14592" max="14592" width="50" style="359" customWidth="1"/>
    <col min="14593" max="14593" width="28.85546875" style="359" customWidth="1"/>
    <col min="14594" max="14846" width="9.140625" style="359"/>
    <col min="14847" max="14847" width="5.7109375" style="359" customWidth="1"/>
    <col min="14848" max="14848" width="50" style="359" customWidth="1"/>
    <col min="14849" max="14849" width="28.85546875" style="359" customWidth="1"/>
    <col min="14850" max="15102" width="9.140625" style="359"/>
    <col min="15103" max="15103" width="5.7109375" style="359" customWidth="1"/>
    <col min="15104" max="15104" width="50" style="359" customWidth="1"/>
    <col min="15105" max="15105" width="28.85546875" style="359" customWidth="1"/>
    <col min="15106" max="15358" width="9.140625" style="359"/>
    <col min="15359" max="15359" width="5.7109375" style="359" customWidth="1"/>
    <col min="15360" max="15360" width="50" style="359" customWidth="1"/>
    <col min="15361" max="15361" width="28.85546875" style="359" customWidth="1"/>
    <col min="15362" max="15614" width="9.140625" style="359"/>
    <col min="15615" max="15615" width="5.7109375" style="359" customWidth="1"/>
    <col min="15616" max="15616" width="50" style="359" customWidth="1"/>
    <col min="15617" max="15617" width="28.85546875" style="359" customWidth="1"/>
    <col min="15618" max="15870" width="9.140625" style="359"/>
    <col min="15871" max="15871" width="5.7109375" style="359" customWidth="1"/>
    <col min="15872" max="15872" width="50" style="359" customWidth="1"/>
    <col min="15873" max="15873" width="28.85546875" style="359" customWidth="1"/>
    <col min="15874" max="16126" width="9.140625" style="359"/>
    <col min="16127" max="16127" width="5.7109375" style="359" customWidth="1"/>
    <col min="16128" max="16128" width="50" style="359" customWidth="1"/>
    <col min="16129" max="16129" width="28.85546875" style="359" customWidth="1"/>
    <col min="16130" max="16384" width="9.140625" style="359"/>
  </cols>
  <sheetData>
    <row r="1" spans="1:9" x14ac:dyDescent="0.2">
      <c r="B1" s="84" t="s">
        <v>225</v>
      </c>
      <c r="F1" s="81"/>
    </row>
    <row r="2" spans="1:9" x14ac:dyDescent="0.2">
      <c r="B2" s="84" t="s">
        <v>346</v>
      </c>
      <c r="C2" s="85"/>
      <c r="F2" s="81" t="s">
        <v>1404</v>
      </c>
    </row>
    <row r="3" spans="1:9" x14ac:dyDescent="0.2">
      <c r="C3" s="2"/>
      <c r="F3" s="733" t="s">
        <v>1426</v>
      </c>
    </row>
    <row r="4" spans="1:9" ht="13.5" thickBot="1" x14ac:dyDescent="0.25">
      <c r="B4" s="86"/>
      <c r="C4" s="185" t="s">
        <v>287</v>
      </c>
      <c r="F4" s="359" t="s">
        <v>76</v>
      </c>
    </row>
    <row r="5" spans="1:9" ht="38.25" x14ac:dyDescent="0.2">
      <c r="A5" s="424" t="s">
        <v>1</v>
      </c>
      <c r="B5" s="425" t="s">
        <v>2</v>
      </c>
      <c r="C5" s="98" t="s">
        <v>390</v>
      </c>
      <c r="D5" s="265" t="s">
        <v>39</v>
      </c>
      <c r="E5" s="364" t="s">
        <v>349</v>
      </c>
      <c r="F5" s="364" t="s">
        <v>41</v>
      </c>
      <c r="G5" s="364" t="s">
        <v>347</v>
      </c>
      <c r="H5" s="364" t="s">
        <v>348</v>
      </c>
    </row>
    <row r="6" spans="1:9" ht="25.5" x14ac:dyDescent="0.2">
      <c r="A6" s="427">
        <v>1</v>
      </c>
      <c r="B6" s="428" t="s">
        <v>43</v>
      </c>
      <c r="C6" s="429">
        <f>SUM(D6:H6)</f>
        <v>174381484</v>
      </c>
      <c r="D6" s="430">
        <v>174381484</v>
      </c>
      <c r="E6" s="430"/>
      <c r="F6" s="430"/>
      <c r="G6" s="430"/>
      <c r="H6" s="430"/>
      <c r="I6" s="186">
        <f>C6/'1c'!C6*100</f>
        <v>100</v>
      </c>
    </row>
    <row r="7" spans="1:9" ht="25.5" x14ac:dyDescent="0.2">
      <c r="A7" s="427">
        <v>2</v>
      </c>
      <c r="B7" s="428" t="s">
        <v>228</v>
      </c>
      <c r="C7" s="429">
        <f t="shared" ref="C7:C71" si="0">SUM(D7:H7)</f>
        <v>164485630</v>
      </c>
      <c r="D7" s="430">
        <v>164485630</v>
      </c>
      <c r="E7" s="430"/>
      <c r="F7" s="430"/>
      <c r="G7" s="430"/>
      <c r="H7" s="430"/>
      <c r="I7" s="186">
        <f>C7/'1c'!C7*100</f>
        <v>100</v>
      </c>
    </row>
    <row r="8" spans="1:9" ht="25.5" x14ac:dyDescent="0.2">
      <c r="A8" s="427">
        <v>3</v>
      </c>
      <c r="B8" s="428" t="s">
        <v>328</v>
      </c>
      <c r="C8" s="429">
        <f t="shared" si="0"/>
        <v>53508664</v>
      </c>
      <c r="D8" s="430">
        <v>53508664</v>
      </c>
      <c r="E8" s="430"/>
      <c r="F8" s="430"/>
      <c r="G8" s="430"/>
      <c r="H8" s="430"/>
      <c r="I8" s="186">
        <f>C8/'1c'!C8*100</f>
        <v>100</v>
      </c>
    </row>
    <row r="9" spans="1:9" ht="18" customHeight="1" x14ac:dyDescent="0.2">
      <c r="A9" s="427">
        <v>4</v>
      </c>
      <c r="B9" s="428" t="s">
        <v>329</v>
      </c>
      <c r="C9" s="429"/>
      <c r="D9" s="430">
        <v>64382523</v>
      </c>
      <c r="E9" s="430"/>
      <c r="F9" s="430"/>
      <c r="G9" s="430"/>
      <c r="H9" s="430"/>
      <c r="I9" s="186" t="e">
        <f>C9/'1c'!C9*100</f>
        <v>#DIV/0!</v>
      </c>
    </row>
    <row r="10" spans="1:9" ht="25.5" x14ac:dyDescent="0.2">
      <c r="A10" s="427">
        <v>5</v>
      </c>
      <c r="B10" s="428" t="s">
        <v>229</v>
      </c>
      <c r="C10" s="429">
        <f t="shared" si="0"/>
        <v>13263194</v>
      </c>
      <c r="D10" s="430">
        <v>13263194</v>
      </c>
      <c r="E10" s="430"/>
      <c r="F10" s="430"/>
      <c r="G10" s="430"/>
      <c r="H10" s="430"/>
      <c r="I10" s="186">
        <f>C10/'1c'!C10*100</f>
        <v>100</v>
      </c>
    </row>
    <row r="11" spans="1:9" ht="25.5" x14ac:dyDescent="0.2">
      <c r="A11" s="427">
        <v>6</v>
      </c>
      <c r="B11" s="428" t="s">
        <v>230</v>
      </c>
      <c r="C11" s="429">
        <f t="shared" si="0"/>
        <v>26198228</v>
      </c>
      <c r="D11" s="430">
        <v>26198228</v>
      </c>
      <c r="E11" s="430"/>
      <c r="F11" s="430"/>
      <c r="G11" s="430"/>
      <c r="H11" s="430"/>
      <c r="I11" s="186">
        <f>C11/'1c'!C11*100</f>
        <v>100</v>
      </c>
    </row>
    <row r="12" spans="1:9" x14ac:dyDescent="0.2">
      <c r="A12" s="427">
        <v>7</v>
      </c>
      <c r="B12" s="428" t="s">
        <v>231</v>
      </c>
      <c r="C12" s="429">
        <f t="shared" si="0"/>
        <v>1222484</v>
      </c>
      <c r="D12" s="430">
        <v>1222484</v>
      </c>
      <c r="E12" s="430"/>
      <c r="F12" s="430"/>
      <c r="G12" s="430"/>
      <c r="H12" s="430"/>
      <c r="I12" s="186">
        <f>C12/'1c'!C12*100</f>
        <v>100</v>
      </c>
    </row>
    <row r="13" spans="1:9" x14ac:dyDescent="0.2">
      <c r="A13" s="427">
        <v>8</v>
      </c>
      <c r="B13" s="428" t="s">
        <v>44</v>
      </c>
      <c r="C13" s="429">
        <f t="shared" si="0"/>
        <v>497442207</v>
      </c>
      <c r="D13" s="431">
        <f>SUM(D6:D12)</f>
        <v>497442207</v>
      </c>
      <c r="E13" s="431">
        <f>SUM(E6:E12)</f>
        <v>0</v>
      </c>
      <c r="F13" s="431">
        <f>SUM(F6:F12)</f>
        <v>0</v>
      </c>
      <c r="G13" s="431">
        <f>SUM(G6:G12)</f>
        <v>0</v>
      </c>
      <c r="H13" s="431">
        <f>SUM(H6:H12)</f>
        <v>0</v>
      </c>
      <c r="I13" s="186">
        <f>C13/'1c'!C13*100</f>
        <v>100</v>
      </c>
    </row>
    <row r="14" spans="1:9" s="87" customFormat="1" x14ac:dyDescent="0.2">
      <c r="A14" s="427">
        <v>9</v>
      </c>
      <c r="B14" s="432" t="s">
        <v>232</v>
      </c>
      <c r="C14" s="429">
        <f t="shared" si="0"/>
        <v>0</v>
      </c>
      <c r="D14" s="433"/>
      <c r="E14" s="433"/>
      <c r="F14" s="433"/>
      <c r="G14" s="433"/>
      <c r="H14" s="433"/>
      <c r="I14" s="186" t="e">
        <f>C14/'1c'!C14*100</f>
        <v>#DIV/0!</v>
      </c>
    </row>
    <row r="15" spans="1:9" ht="25.5" x14ac:dyDescent="0.2">
      <c r="A15" s="427">
        <v>10</v>
      </c>
      <c r="B15" s="428" t="s">
        <v>45</v>
      </c>
      <c r="C15" s="429">
        <f t="shared" si="0"/>
        <v>97028227</v>
      </c>
      <c r="D15" s="431">
        <f>SUM(D16:D20)</f>
        <v>54448000</v>
      </c>
      <c r="E15" s="431">
        <f>SUM(E16:E20)</f>
        <v>0</v>
      </c>
      <c r="F15" s="431">
        <f>SUM(F16:F20)</f>
        <v>41480227</v>
      </c>
      <c r="G15" s="431">
        <f>SUM(G16:G20)</f>
        <v>1100000</v>
      </c>
      <c r="H15" s="431">
        <f>SUM(H16:H20)</f>
        <v>0</v>
      </c>
      <c r="I15" s="186">
        <f>C15/'1c'!C15*100</f>
        <v>89.419656836419421</v>
      </c>
    </row>
    <row r="16" spans="1:9" x14ac:dyDescent="0.2">
      <c r="A16" s="427">
        <v>11</v>
      </c>
      <c r="B16" s="428" t="s">
        <v>233</v>
      </c>
      <c r="C16" s="429">
        <f t="shared" si="0"/>
        <v>150000</v>
      </c>
      <c r="D16" s="430">
        <v>150000</v>
      </c>
      <c r="E16" s="430"/>
      <c r="F16" s="430"/>
      <c r="G16" s="430"/>
      <c r="H16" s="430"/>
      <c r="I16" s="186" t="e">
        <f>C16/'1c'!C16*100</f>
        <v>#DIV/0!</v>
      </c>
    </row>
    <row r="17" spans="1:9" x14ac:dyDescent="0.2">
      <c r="A17" s="427">
        <v>12</v>
      </c>
      <c r="B17" s="428" t="s">
        <v>1102</v>
      </c>
      <c r="C17" s="429">
        <f t="shared" si="0"/>
        <v>4100000</v>
      </c>
      <c r="D17" s="430">
        <v>3000000</v>
      </c>
      <c r="E17" s="430"/>
      <c r="F17" s="430"/>
      <c r="G17" s="430">
        <v>1100000</v>
      </c>
      <c r="H17" s="430"/>
      <c r="I17" s="186">
        <f>C17/'1c'!C17*100</f>
        <v>22.365683840329748</v>
      </c>
    </row>
    <row r="18" spans="1:9" x14ac:dyDescent="0.2">
      <c r="A18" s="427">
        <v>13</v>
      </c>
      <c r="B18" s="428" t="s">
        <v>235</v>
      </c>
      <c r="C18" s="429">
        <f t="shared" si="0"/>
        <v>51298000</v>
      </c>
      <c r="D18" s="430">
        <v>51298000</v>
      </c>
      <c r="E18" s="430"/>
      <c r="F18" s="430"/>
      <c r="G18" s="430"/>
      <c r="H18" s="430"/>
      <c r="I18" s="186">
        <f>C18/'1c'!C18*100</f>
        <v>101.3185754013399</v>
      </c>
    </row>
    <row r="19" spans="1:9" x14ac:dyDescent="0.2">
      <c r="A19" s="427">
        <v>14</v>
      </c>
      <c r="B19" s="428" t="s">
        <v>236</v>
      </c>
      <c r="C19" s="429">
        <f t="shared" si="0"/>
        <v>41480227</v>
      </c>
      <c r="D19" s="430"/>
      <c r="E19" s="430"/>
      <c r="F19" s="430">
        <v>41480227</v>
      </c>
      <c r="G19" s="430"/>
      <c r="H19" s="430"/>
      <c r="I19" s="186">
        <f>C19/'1c'!C19*100</f>
        <v>104.88901510790549</v>
      </c>
    </row>
    <row r="20" spans="1:9" x14ac:dyDescent="0.2">
      <c r="A20" s="427">
        <v>15</v>
      </c>
      <c r="B20" s="428" t="s">
        <v>237</v>
      </c>
      <c r="C20" s="429">
        <f t="shared" si="0"/>
        <v>0</v>
      </c>
      <c r="D20" s="430"/>
      <c r="E20" s="430"/>
      <c r="F20" s="430"/>
      <c r="G20" s="430"/>
      <c r="H20" s="430"/>
      <c r="I20" s="186" t="e">
        <f>C20/'1c'!C20*100</f>
        <v>#DIV/0!</v>
      </c>
    </row>
    <row r="21" spans="1:9" ht="25.5" x14ac:dyDescent="0.2">
      <c r="A21" s="427">
        <v>16</v>
      </c>
      <c r="B21" s="434" t="s">
        <v>46</v>
      </c>
      <c r="C21" s="429">
        <f t="shared" si="0"/>
        <v>594470434</v>
      </c>
      <c r="D21" s="435">
        <f>D13+D15</f>
        <v>551890207</v>
      </c>
      <c r="E21" s="435">
        <f>E13+E15</f>
        <v>0</v>
      </c>
      <c r="F21" s="435">
        <f>F13+F15</f>
        <v>41480227</v>
      </c>
      <c r="G21" s="435">
        <f>G13+G15</f>
        <v>1100000</v>
      </c>
      <c r="H21" s="435">
        <f>H13+H15</f>
        <v>0</v>
      </c>
      <c r="I21" s="186">
        <f>C21/'1c'!C21*100</f>
        <v>98.105357327045169</v>
      </c>
    </row>
    <row r="22" spans="1:9" x14ac:dyDescent="0.2">
      <c r="A22" s="427">
        <v>17</v>
      </c>
      <c r="B22" s="428" t="s">
        <v>47</v>
      </c>
      <c r="C22" s="429">
        <f t="shared" si="0"/>
        <v>330080300</v>
      </c>
      <c r="D22" s="436">
        <f>D23</f>
        <v>330080300</v>
      </c>
      <c r="E22" s="436">
        <f>E23</f>
        <v>0</v>
      </c>
      <c r="F22" s="436">
        <f>F23</f>
        <v>0</v>
      </c>
      <c r="G22" s="436">
        <f>G23</f>
        <v>0</v>
      </c>
      <c r="H22" s="436">
        <f>H23</f>
        <v>0</v>
      </c>
      <c r="I22" s="186">
        <f>C22/'1c'!C22*100</f>
        <v>100</v>
      </c>
    </row>
    <row r="23" spans="1:9" x14ac:dyDescent="0.2">
      <c r="A23" s="427">
        <v>18</v>
      </c>
      <c r="B23" s="428" t="s">
        <v>1103</v>
      </c>
      <c r="C23" s="429">
        <f t="shared" si="0"/>
        <v>330080300</v>
      </c>
      <c r="D23" s="437">
        <v>330080300</v>
      </c>
      <c r="E23" s="437"/>
      <c r="F23" s="438"/>
      <c r="G23" s="438"/>
      <c r="H23" s="438"/>
      <c r="I23" s="186">
        <f>C23/'1c'!C23*100</f>
        <v>100</v>
      </c>
    </row>
    <row r="24" spans="1:9" x14ac:dyDescent="0.2">
      <c r="A24" s="427">
        <v>19</v>
      </c>
      <c r="B24" s="428" t="s">
        <v>239</v>
      </c>
      <c r="C24" s="429">
        <f t="shared" si="0"/>
        <v>91151065</v>
      </c>
      <c r="D24" s="436">
        <f>SUM(D25:D28)</f>
        <v>89315720</v>
      </c>
      <c r="E24" s="436">
        <f>SUM(E25:E28)</f>
        <v>0</v>
      </c>
      <c r="F24" s="436">
        <f>SUM(F25:F28)</f>
        <v>0</v>
      </c>
      <c r="G24" s="436">
        <f>SUM(G25:G28)</f>
        <v>1835345</v>
      </c>
      <c r="H24" s="436">
        <f>SUM(H25:H28)</f>
        <v>0</v>
      </c>
      <c r="I24" s="186">
        <f>C24/'1c'!C24*100</f>
        <v>101.67176092194319</v>
      </c>
    </row>
    <row r="25" spans="1:9" x14ac:dyDescent="0.2">
      <c r="A25" s="427">
        <v>20</v>
      </c>
      <c r="B25" s="428" t="s">
        <v>240</v>
      </c>
      <c r="C25" s="429">
        <f t="shared" si="0"/>
        <v>86764671</v>
      </c>
      <c r="D25" s="430">
        <v>86764671</v>
      </c>
      <c r="E25" s="426"/>
      <c r="F25" s="426"/>
      <c r="G25" s="430"/>
      <c r="H25" s="426"/>
      <c r="I25" s="186">
        <f>C25/'1c'!C25*100</f>
        <v>4727.43113692521</v>
      </c>
    </row>
    <row r="26" spans="1:9" x14ac:dyDescent="0.2">
      <c r="A26" s="427">
        <v>21</v>
      </c>
      <c r="B26" s="428" t="s">
        <v>241</v>
      </c>
      <c r="C26" s="429">
        <f t="shared" si="0"/>
        <v>0</v>
      </c>
      <c r="D26" s="430"/>
      <c r="E26" s="426"/>
      <c r="F26" s="426"/>
      <c r="G26" s="426"/>
      <c r="H26" s="426"/>
      <c r="I26" s="186">
        <f>C26/'1c'!C26*100</f>
        <v>0</v>
      </c>
    </row>
    <row r="27" spans="1:9" x14ac:dyDescent="0.2">
      <c r="A27" s="427">
        <v>22</v>
      </c>
      <c r="B27" s="428" t="s">
        <v>242</v>
      </c>
      <c r="C27" s="429">
        <f t="shared" si="0"/>
        <v>1835345</v>
      </c>
      <c r="D27" s="426"/>
      <c r="E27" s="426"/>
      <c r="F27" s="426"/>
      <c r="G27" s="430">
        <v>1835345</v>
      </c>
      <c r="H27" s="426"/>
      <c r="I27" s="186" t="e">
        <f>C27/'1c'!C27*100</f>
        <v>#DIV/0!</v>
      </c>
    </row>
    <row r="28" spans="1:9" x14ac:dyDescent="0.2">
      <c r="A28" s="427">
        <v>23</v>
      </c>
      <c r="B28" s="88" t="s">
        <v>243</v>
      </c>
      <c r="C28" s="429">
        <f t="shared" si="0"/>
        <v>2551049</v>
      </c>
      <c r="D28" s="430">
        <v>2551049</v>
      </c>
      <c r="E28" s="426"/>
      <c r="F28" s="426"/>
      <c r="G28" s="426"/>
      <c r="H28" s="426"/>
      <c r="I28" s="186">
        <f>C28/'1c'!C28*100</f>
        <v>100</v>
      </c>
    </row>
    <row r="29" spans="1:9" ht="25.5" x14ac:dyDescent="0.2">
      <c r="A29" s="427">
        <v>24</v>
      </c>
      <c r="B29" s="434" t="s">
        <v>48</v>
      </c>
      <c r="C29" s="429">
        <f t="shared" si="0"/>
        <v>421231365</v>
      </c>
      <c r="D29" s="435">
        <f>D22+D24</f>
        <v>419396020</v>
      </c>
      <c r="E29" s="435">
        <f>E22+E24</f>
        <v>0</v>
      </c>
      <c r="F29" s="435">
        <f>F22+F24</f>
        <v>0</v>
      </c>
      <c r="G29" s="435">
        <f>G22+G24</f>
        <v>1835345</v>
      </c>
      <c r="H29" s="435">
        <f>H22+H24</f>
        <v>0</v>
      </c>
      <c r="I29" s="186">
        <f>C29/'1c'!C29*100</f>
        <v>100.35707782168825</v>
      </c>
    </row>
    <row r="30" spans="1:9" x14ac:dyDescent="0.2">
      <c r="A30" s="427">
        <v>25</v>
      </c>
      <c r="B30" s="428" t="s">
        <v>49</v>
      </c>
      <c r="C30" s="429">
        <f t="shared" si="0"/>
        <v>111538310</v>
      </c>
      <c r="D30" s="431">
        <f>SUM(D31:D32)</f>
        <v>111538310</v>
      </c>
      <c r="E30" s="431">
        <f>SUM(E31:E32)</f>
        <v>0</v>
      </c>
      <c r="F30" s="431">
        <f>SUM(F31:F32)</f>
        <v>0</v>
      </c>
      <c r="G30" s="431">
        <f>SUM(G31:G32)</f>
        <v>0</v>
      </c>
      <c r="H30" s="431">
        <f>SUM(H31:H32)</f>
        <v>0</v>
      </c>
      <c r="I30" s="186">
        <f>C30/'1c'!C30*100</f>
        <v>103.27621296296297</v>
      </c>
    </row>
    <row r="31" spans="1:9" x14ac:dyDescent="0.2">
      <c r="A31" s="427">
        <v>26</v>
      </c>
      <c r="B31" s="428" t="s">
        <v>50</v>
      </c>
      <c r="C31" s="429">
        <f t="shared" si="0"/>
        <v>111282705</v>
      </c>
      <c r="D31" s="430">
        <v>111282705</v>
      </c>
      <c r="E31" s="430"/>
      <c r="F31" s="430"/>
      <c r="G31" s="430"/>
      <c r="H31" s="430"/>
      <c r="I31" s="186">
        <f>C31/'1c'!C31*100</f>
        <v>103.03954166666666</v>
      </c>
    </row>
    <row r="32" spans="1:9" ht="16.5" customHeight="1" x14ac:dyDescent="0.2">
      <c r="A32" s="427">
        <v>27</v>
      </c>
      <c r="B32" s="428" t="s">
        <v>51</v>
      </c>
      <c r="C32" s="429">
        <f t="shared" si="0"/>
        <v>255605</v>
      </c>
      <c r="D32" s="430">
        <v>255605</v>
      </c>
      <c r="E32" s="430"/>
      <c r="F32" s="430"/>
      <c r="G32" s="430"/>
      <c r="H32" s="430"/>
      <c r="I32" s="186" t="e">
        <f>C32/'1c'!C32*100</f>
        <v>#DIV/0!</v>
      </c>
    </row>
    <row r="33" spans="1:9" ht="18.75" customHeight="1" x14ac:dyDescent="0.2">
      <c r="A33" s="427">
        <v>28</v>
      </c>
      <c r="B33" s="428" t="s">
        <v>52</v>
      </c>
      <c r="C33" s="429">
        <f t="shared" si="0"/>
        <v>411489428</v>
      </c>
      <c r="D33" s="430">
        <v>411489428</v>
      </c>
      <c r="E33" s="430"/>
      <c r="F33" s="430"/>
      <c r="G33" s="430"/>
      <c r="H33" s="430"/>
      <c r="I33" s="186">
        <f>C33/'1c'!C33*100</f>
        <v>116.48704082771006</v>
      </c>
    </row>
    <row r="34" spans="1:9" x14ac:dyDescent="0.2">
      <c r="A34" s="427">
        <v>29</v>
      </c>
      <c r="B34" s="428" t="s">
        <v>244</v>
      </c>
      <c r="C34" s="429">
        <f t="shared" si="0"/>
        <v>0</v>
      </c>
      <c r="D34" s="430"/>
      <c r="E34" s="430"/>
      <c r="F34" s="430"/>
      <c r="G34" s="430"/>
      <c r="H34" s="430"/>
      <c r="I34" s="186" t="e">
        <f>C34/'1c'!C34*100</f>
        <v>#DIV/0!</v>
      </c>
    </row>
    <row r="35" spans="1:9" ht="25.5" x14ac:dyDescent="0.2">
      <c r="A35" s="427">
        <v>30</v>
      </c>
      <c r="B35" s="428" t="s">
        <v>245</v>
      </c>
      <c r="C35" s="429">
        <f t="shared" si="0"/>
        <v>0</v>
      </c>
      <c r="D35" s="430"/>
      <c r="E35" s="430"/>
      <c r="F35" s="430"/>
      <c r="G35" s="430"/>
      <c r="H35" s="430"/>
      <c r="I35" s="186">
        <f>C35/'1c'!C35*100</f>
        <v>0</v>
      </c>
    </row>
    <row r="36" spans="1:9" x14ac:dyDescent="0.2">
      <c r="A36" s="427">
        <v>31</v>
      </c>
      <c r="B36" s="428" t="s">
        <v>53</v>
      </c>
      <c r="C36" s="429">
        <f t="shared" si="0"/>
        <v>411489428</v>
      </c>
      <c r="D36" s="431">
        <f>SUM(D33:D35)</f>
        <v>411489428</v>
      </c>
      <c r="E36" s="431">
        <f>SUM(E33:E35)</f>
        <v>0</v>
      </c>
      <c r="F36" s="431">
        <f>SUM(F33:F35)</f>
        <v>0</v>
      </c>
      <c r="G36" s="431">
        <f>SUM(G33:G35)</f>
        <v>0</v>
      </c>
      <c r="H36" s="431">
        <f>SUM(H33:H35)</f>
        <v>0</v>
      </c>
      <c r="I36" s="186">
        <f>C36/'1c'!C36*100</f>
        <v>116.42852912235695</v>
      </c>
    </row>
    <row r="37" spans="1:9" x14ac:dyDescent="0.2">
      <c r="A37" s="427">
        <v>32</v>
      </c>
      <c r="B37" s="428" t="s">
        <v>54</v>
      </c>
      <c r="C37" s="429">
        <f t="shared" si="0"/>
        <v>1509400</v>
      </c>
      <c r="D37" s="431">
        <v>1489400</v>
      </c>
      <c r="E37" s="431">
        <v>20000</v>
      </c>
      <c r="F37" s="431">
        <f>SUM(F38:F39)</f>
        <v>0</v>
      </c>
      <c r="G37" s="431">
        <f>SUM(G38:G39)</f>
        <v>0</v>
      </c>
      <c r="H37" s="431">
        <f>SUM(H38:H39)</f>
        <v>0</v>
      </c>
      <c r="I37" s="186">
        <f>C37/'1c'!C37*100</f>
        <v>272.45487364620942</v>
      </c>
    </row>
    <row r="38" spans="1:9" ht="51" x14ac:dyDescent="0.2">
      <c r="A38" s="427">
        <v>33</v>
      </c>
      <c r="B38" s="428" t="s">
        <v>246</v>
      </c>
      <c r="C38" s="429">
        <f t="shared" si="0"/>
        <v>0</v>
      </c>
      <c r="D38" s="430"/>
      <c r="E38" s="430"/>
      <c r="F38" s="430"/>
      <c r="G38" s="430"/>
      <c r="H38" s="430"/>
      <c r="I38" s="186" t="e">
        <f>C38/'1c'!C38*100</f>
        <v>#DIV/0!</v>
      </c>
    </row>
    <row r="39" spans="1:9" x14ac:dyDescent="0.2">
      <c r="A39" s="427">
        <v>34</v>
      </c>
      <c r="B39" s="428" t="s">
        <v>247</v>
      </c>
      <c r="C39" s="429">
        <f t="shared" si="0"/>
        <v>921257</v>
      </c>
      <c r="D39" s="430">
        <v>921257</v>
      </c>
      <c r="E39" s="430"/>
      <c r="F39" s="430"/>
      <c r="G39" s="430"/>
      <c r="H39" s="430"/>
      <c r="I39" s="186" t="e">
        <f>C39/'1c'!C39*100</f>
        <v>#DIV/0!</v>
      </c>
    </row>
    <row r="40" spans="1:9" x14ac:dyDescent="0.2">
      <c r="A40" s="427">
        <v>35</v>
      </c>
      <c r="B40" s="434" t="s">
        <v>55</v>
      </c>
      <c r="C40" s="429">
        <f t="shared" si="0"/>
        <v>524537138</v>
      </c>
      <c r="D40" s="435">
        <f>D30+D36+D37</f>
        <v>524517138</v>
      </c>
      <c r="E40" s="435">
        <f>E30+E36+E37</f>
        <v>20000</v>
      </c>
      <c r="F40" s="435">
        <f>F30+F36+F37</f>
        <v>0</v>
      </c>
      <c r="G40" s="435">
        <f>G30+G36+G37</f>
        <v>0</v>
      </c>
      <c r="H40" s="435">
        <f>H30+H36+H37</f>
        <v>0</v>
      </c>
      <c r="I40" s="186">
        <f>C40/'1c'!C40*100</f>
        <v>113.54093717405223</v>
      </c>
    </row>
    <row r="41" spans="1:9" x14ac:dyDescent="0.2">
      <c r="A41" s="427">
        <v>36</v>
      </c>
      <c r="B41" s="432" t="s">
        <v>248</v>
      </c>
      <c r="C41" s="429">
        <f t="shared" si="0"/>
        <v>34590</v>
      </c>
      <c r="D41" s="439"/>
      <c r="E41" s="439"/>
      <c r="F41" s="439"/>
      <c r="G41" s="439">
        <v>34590</v>
      </c>
      <c r="H41" s="439"/>
      <c r="I41" s="186" t="e">
        <f>C41/'1c'!C41*100</f>
        <v>#DIV/0!</v>
      </c>
    </row>
    <row r="42" spans="1:9" x14ac:dyDescent="0.2">
      <c r="A42" s="427">
        <v>37</v>
      </c>
      <c r="B42" s="440" t="s">
        <v>56</v>
      </c>
      <c r="C42" s="429">
        <f t="shared" si="0"/>
        <v>11305336</v>
      </c>
      <c r="D42" s="441">
        <f>SUM(D43:D46)</f>
        <v>0</v>
      </c>
      <c r="E42" s="441">
        <f>SUM(E43:E46)</f>
        <v>236220</v>
      </c>
      <c r="F42" s="441">
        <f>SUM(F43:F46)</f>
        <v>3149773</v>
      </c>
      <c r="G42" s="441">
        <f>SUM(G43:G46)</f>
        <v>1303540</v>
      </c>
      <c r="H42" s="441">
        <f>SUM(H43:H46)</f>
        <v>6615803</v>
      </c>
      <c r="I42" s="186">
        <f>C42/'1c'!C42*100</f>
        <v>104.85211097985537</v>
      </c>
    </row>
    <row r="43" spans="1:9" x14ac:dyDescent="0.2">
      <c r="A43" s="427">
        <v>38</v>
      </c>
      <c r="B43" s="440" t="s">
        <v>249</v>
      </c>
      <c r="C43" s="429">
        <f t="shared" si="0"/>
        <v>6615803</v>
      </c>
      <c r="D43" s="437"/>
      <c r="E43" s="437"/>
      <c r="F43" s="437"/>
      <c r="G43" s="437"/>
      <c r="H43" s="437">
        <v>6615803</v>
      </c>
      <c r="I43" s="186">
        <f>C43/'1c'!C43*100</f>
        <v>79.935467345220104</v>
      </c>
    </row>
    <row r="44" spans="1:9" x14ac:dyDescent="0.2">
      <c r="A44" s="427">
        <v>39</v>
      </c>
      <c r="B44" s="440" t="s">
        <v>57</v>
      </c>
      <c r="C44" s="429">
        <f t="shared" si="0"/>
        <v>3749833</v>
      </c>
      <c r="D44" s="442"/>
      <c r="E44" s="442">
        <v>236220</v>
      </c>
      <c r="F44" s="442">
        <v>2612113</v>
      </c>
      <c r="G44" s="442">
        <v>901500</v>
      </c>
      <c r="H44" s="442"/>
      <c r="I44" s="186">
        <f>C44/'1c'!C44*100</f>
        <v>149.6495450650765</v>
      </c>
    </row>
    <row r="45" spans="1:9" x14ac:dyDescent="0.2">
      <c r="A45" s="427">
        <v>40</v>
      </c>
      <c r="B45" s="440" t="s">
        <v>250</v>
      </c>
      <c r="C45" s="429">
        <f t="shared" si="0"/>
        <v>0</v>
      </c>
      <c r="D45" s="442"/>
      <c r="E45" s="442"/>
      <c r="F45" s="442"/>
      <c r="G45" s="442"/>
      <c r="H45" s="442"/>
      <c r="I45" s="186" t="e">
        <f>C45/'1c'!C45*100</f>
        <v>#DIV/0!</v>
      </c>
    </row>
    <row r="46" spans="1:9" x14ac:dyDescent="0.2">
      <c r="A46" s="427">
        <v>41</v>
      </c>
      <c r="B46" s="440" t="s">
        <v>251</v>
      </c>
      <c r="C46" s="429">
        <f t="shared" si="0"/>
        <v>939700</v>
      </c>
      <c r="D46" s="442"/>
      <c r="E46" s="442"/>
      <c r="F46" s="442">
        <v>537660</v>
      </c>
      <c r="G46" s="442">
        <v>402040</v>
      </c>
      <c r="H46" s="442"/>
      <c r="I46" s="186" t="e">
        <f>C46/'1c'!C46*100</f>
        <v>#DIV/0!</v>
      </c>
    </row>
    <row r="47" spans="1:9" x14ac:dyDescent="0.2">
      <c r="A47" s="427">
        <v>42</v>
      </c>
      <c r="B47" s="428" t="s">
        <v>58</v>
      </c>
      <c r="C47" s="429">
        <f t="shared" si="0"/>
        <v>3899321</v>
      </c>
      <c r="D47" s="441">
        <f>SUM(D48:D49)</f>
        <v>638915</v>
      </c>
      <c r="E47" s="441">
        <f>SUM(E48:E49)</f>
        <v>1350845</v>
      </c>
      <c r="F47" s="441">
        <f>SUM(F48:F49)</f>
        <v>1881653</v>
      </c>
      <c r="G47" s="441">
        <f>SUM(G48:G49)</f>
        <v>65</v>
      </c>
      <c r="H47" s="441">
        <f>SUM(H48:H49)</f>
        <v>27843</v>
      </c>
      <c r="I47" s="186">
        <f>C47/'1c'!C47*100</f>
        <v>90.295732968938182</v>
      </c>
    </row>
    <row r="48" spans="1:9" x14ac:dyDescent="0.2">
      <c r="A48" s="427">
        <v>43</v>
      </c>
      <c r="B48" s="428" t="s">
        <v>59</v>
      </c>
      <c r="C48" s="429">
        <f t="shared" si="0"/>
        <v>2808355</v>
      </c>
      <c r="D48" s="430">
        <v>621216</v>
      </c>
      <c r="E48" s="430">
        <v>1342375</v>
      </c>
      <c r="F48" s="430">
        <v>844764</v>
      </c>
      <c r="G48" s="430"/>
      <c r="H48" s="430"/>
      <c r="I48" s="186">
        <f>C48/'1c'!C48*100</f>
        <v>102.14469469398473</v>
      </c>
    </row>
    <row r="49" spans="1:9" x14ac:dyDescent="0.2">
      <c r="A49" s="427">
        <v>44</v>
      </c>
      <c r="B49" s="428" t="s">
        <v>60</v>
      </c>
      <c r="C49" s="429">
        <f t="shared" si="0"/>
        <v>1090966</v>
      </c>
      <c r="D49" s="430">
        <v>17699</v>
      </c>
      <c r="E49" s="430">
        <v>8470</v>
      </c>
      <c r="F49" s="430">
        <v>1036889</v>
      </c>
      <c r="G49" s="430">
        <v>65</v>
      </c>
      <c r="H49" s="430">
        <v>27843</v>
      </c>
      <c r="I49" s="186">
        <f>C49/'1c'!C49*100</f>
        <v>69.532568514977683</v>
      </c>
    </row>
    <row r="50" spans="1:9" x14ac:dyDescent="0.2">
      <c r="A50" s="427">
        <v>45</v>
      </c>
      <c r="B50" s="428" t="s">
        <v>252</v>
      </c>
      <c r="C50" s="429">
        <f t="shared" si="0"/>
        <v>10883834</v>
      </c>
      <c r="D50" s="441">
        <v>10883834</v>
      </c>
      <c r="E50" s="441">
        <f>SUM(E51:E54)</f>
        <v>0</v>
      </c>
      <c r="F50" s="441">
        <f>SUM(F51:F54)</f>
        <v>0</v>
      </c>
      <c r="G50" s="441">
        <f>SUM(G51:G54)</f>
        <v>0</v>
      </c>
      <c r="H50" s="441">
        <f>SUM(H51:H54)</f>
        <v>0</v>
      </c>
      <c r="I50" s="186">
        <f>C50/'1c'!C50*100</f>
        <v>152.71269818998178</v>
      </c>
    </row>
    <row r="51" spans="1:9" ht="25.5" x14ac:dyDescent="0.2">
      <c r="A51" s="427">
        <v>46</v>
      </c>
      <c r="B51" s="428" t="s">
        <v>253</v>
      </c>
      <c r="C51" s="429">
        <f t="shared" si="0"/>
        <v>0</v>
      </c>
      <c r="D51" s="430"/>
      <c r="E51" s="430"/>
      <c r="F51" s="430"/>
      <c r="G51" s="430"/>
      <c r="H51" s="430"/>
      <c r="I51" s="186" t="e">
        <f>C51/'1c'!C51*100</f>
        <v>#DIV/0!</v>
      </c>
    </row>
    <row r="52" spans="1:9" ht="25.5" x14ac:dyDescent="0.2">
      <c r="A52" s="427">
        <v>47</v>
      </c>
      <c r="B52" s="428" t="s">
        <v>61</v>
      </c>
      <c r="C52" s="429">
        <f t="shared" si="0"/>
        <v>2356789</v>
      </c>
      <c r="D52" s="430">
        <v>2356789</v>
      </c>
      <c r="E52" s="430"/>
      <c r="F52" s="430"/>
      <c r="G52" s="430"/>
      <c r="H52" s="430"/>
      <c r="I52" s="186" t="e">
        <f>C52/'1c'!C52*100</f>
        <v>#DIV/0!</v>
      </c>
    </row>
    <row r="53" spans="1:9" x14ac:dyDescent="0.2">
      <c r="A53" s="427">
        <v>48</v>
      </c>
      <c r="B53" s="428" t="s">
        <v>254</v>
      </c>
      <c r="C53" s="429">
        <f t="shared" si="0"/>
        <v>0</v>
      </c>
      <c r="D53" s="430"/>
      <c r="E53" s="430"/>
      <c r="F53" s="430"/>
      <c r="G53" s="430"/>
      <c r="H53" s="430"/>
      <c r="I53" s="186">
        <f>C53/'1c'!C53*100</f>
        <v>0</v>
      </c>
    </row>
    <row r="54" spans="1:9" x14ac:dyDescent="0.2">
      <c r="A54" s="427">
        <v>49</v>
      </c>
      <c r="B54" s="428" t="s">
        <v>62</v>
      </c>
      <c r="C54" s="429">
        <f t="shared" si="0"/>
        <v>0</v>
      </c>
      <c r="D54" s="430"/>
      <c r="E54" s="430"/>
      <c r="F54" s="430"/>
      <c r="G54" s="430"/>
      <c r="H54" s="430"/>
      <c r="I54" s="186" t="e">
        <f>C54/'1c'!C54*100</f>
        <v>#DIV/0!</v>
      </c>
    </row>
    <row r="55" spans="1:9" x14ac:dyDescent="0.2">
      <c r="A55" s="427">
        <v>50</v>
      </c>
      <c r="B55" s="428" t="s">
        <v>255</v>
      </c>
      <c r="C55" s="429">
        <f t="shared" si="0"/>
        <v>2099266</v>
      </c>
      <c r="D55" s="430"/>
      <c r="E55" s="430"/>
      <c r="F55" s="430"/>
      <c r="G55" s="430"/>
      <c r="H55" s="430">
        <v>2099266</v>
      </c>
      <c r="I55" s="186">
        <f>C55/'1c'!C55*100</f>
        <v>79.123442937516231</v>
      </c>
    </row>
    <row r="56" spans="1:9" x14ac:dyDescent="0.2">
      <c r="A56" s="427">
        <v>51</v>
      </c>
      <c r="B56" s="428" t="s">
        <v>256</v>
      </c>
      <c r="C56" s="429">
        <f t="shared" si="0"/>
        <v>6912259</v>
      </c>
      <c r="D56" s="437">
        <v>2807583</v>
      </c>
      <c r="E56" s="437">
        <v>428811</v>
      </c>
      <c r="F56" s="437">
        <v>1315311</v>
      </c>
      <c r="G56" s="437"/>
      <c r="H56" s="437">
        <v>2360554</v>
      </c>
      <c r="I56" s="186">
        <f>C56/'1c'!C56*100</f>
        <v>77.136949334573671</v>
      </c>
    </row>
    <row r="57" spans="1:9" x14ac:dyDescent="0.2">
      <c r="A57" s="427">
        <v>52</v>
      </c>
      <c r="B57" s="428" t="s">
        <v>63</v>
      </c>
      <c r="C57" s="429">
        <f t="shared" si="0"/>
        <v>796000</v>
      </c>
      <c r="D57" s="430"/>
      <c r="E57" s="430"/>
      <c r="F57" s="430"/>
      <c r="G57" s="430"/>
      <c r="H57" s="430">
        <v>796000</v>
      </c>
      <c r="I57" s="186" t="e">
        <f>C57/'1c'!C57*100</f>
        <v>#DIV/0!</v>
      </c>
    </row>
    <row r="58" spans="1:9" ht="25.5" x14ac:dyDescent="0.2">
      <c r="A58" s="427">
        <v>53</v>
      </c>
      <c r="B58" s="428" t="s">
        <v>257</v>
      </c>
      <c r="C58" s="429">
        <f t="shared" si="0"/>
        <v>667</v>
      </c>
      <c r="D58" s="430">
        <v>644</v>
      </c>
      <c r="E58" s="430">
        <v>4</v>
      </c>
      <c r="F58" s="430">
        <v>13</v>
      </c>
      <c r="G58" s="430">
        <v>2</v>
      </c>
      <c r="H58" s="430">
        <v>4</v>
      </c>
      <c r="I58" s="186" t="e">
        <f>C58/'1c'!C58*100</f>
        <v>#DIV/0!</v>
      </c>
    </row>
    <row r="59" spans="1:9" x14ac:dyDescent="0.2">
      <c r="A59" s="427">
        <v>54</v>
      </c>
      <c r="B59" s="428" t="s">
        <v>258</v>
      </c>
      <c r="C59" s="429">
        <f t="shared" si="0"/>
        <v>477</v>
      </c>
      <c r="D59" s="430">
        <v>477</v>
      </c>
      <c r="E59" s="430"/>
      <c r="F59" s="430"/>
      <c r="G59" s="430"/>
      <c r="H59" s="430"/>
      <c r="I59" s="186" t="e">
        <f>C59/'1c'!C59*100</f>
        <v>#DIV/0!</v>
      </c>
    </row>
    <row r="60" spans="1:9" x14ac:dyDescent="0.2">
      <c r="A60" s="427">
        <v>55</v>
      </c>
      <c r="B60" s="428" t="s">
        <v>64</v>
      </c>
      <c r="C60" s="429">
        <f t="shared" si="0"/>
        <v>1080265</v>
      </c>
      <c r="D60" s="430">
        <v>1080265</v>
      </c>
      <c r="E60" s="430"/>
      <c r="F60" s="430"/>
      <c r="G60" s="430"/>
      <c r="H60" s="430"/>
      <c r="I60" s="186">
        <f>C60/'1c'!C60*100</f>
        <v>128.59532170704125</v>
      </c>
    </row>
    <row r="61" spans="1:9" x14ac:dyDescent="0.2">
      <c r="A61" s="427">
        <v>56</v>
      </c>
      <c r="B61" s="428" t="s">
        <v>259</v>
      </c>
      <c r="C61" s="429">
        <f t="shared" si="0"/>
        <v>456921</v>
      </c>
      <c r="D61" s="430">
        <v>352623</v>
      </c>
      <c r="E61" s="430">
        <v>29721</v>
      </c>
      <c r="F61" s="430">
        <v>67333</v>
      </c>
      <c r="G61" s="430">
        <v>3518</v>
      </c>
      <c r="H61" s="430">
        <v>3726</v>
      </c>
      <c r="I61" s="186">
        <f>C61/'1c'!C61*100</f>
        <v>550.50722891566272</v>
      </c>
    </row>
    <row r="62" spans="1:9" x14ac:dyDescent="0.2">
      <c r="A62" s="427">
        <v>57</v>
      </c>
      <c r="B62" s="434" t="s">
        <v>65</v>
      </c>
      <c r="C62" s="429">
        <f t="shared" si="0"/>
        <v>37468936</v>
      </c>
      <c r="D62" s="435">
        <f>D41+D42+D47+D50+D55+D56+D57+D58+D59+D60+D61</f>
        <v>15764341</v>
      </c>
      <c r="E62" s="435">
        <f t="shared" ref="E62:H62" si="1">E41+E42+E47+E50+E55+E56+E57+E58+E59+E60+E61</f>
        <v>2045601</v>
      </c>
      <c r="F62" s="435">
        <f t="shared" si="1"/>
        <v>6414083</v>
      </c>
      <c r="G62" s="435">
        <f t="shared" si="1"/>
        <v>1341715</v>
      </c>
      <c r="H62" s="435">
        <f t="shared" si="1"/>
        <v>11903196</v>
      </c>
      <c r="I62" s="186">
        <f>C62/'1c'!C62*100</f>
        <v>107.77841383006317</v>
      </c>
    </row>
    <row r="63" spans="1:9" x14ac:dyDescent="0.2">
      <c r="A63" s="427">
        <v>58</v>
      </c>
      <c r="B63" s="428" t="s">
        <v>260</v>
      </c>
      <c r="C63" s="429">
        <f t="shared" si="0"/>
        <v>693409</v>
      </c>
      <c r="D63" s="430">
        <v>693409</v>
      </c>
      <c r="E63" s="430"/>
      <c r="F63" s="430"/>
      <c r="G63" s="426"/>
      <c r="H63" s="426"/>
      <c r="I63" s="186">
        <f>C63/'1c'!C63*100</f>
        <v>8.6676125000000006</v>
      </c>
    </row>
    <row r="64" spans="1:9" x14ac:dyDescent="0.2">
      <c r="A64" s="427">
        <v>59</v>
      </c>
      <c r="B64" s="428" t="s">
        <v>261</v>
      </c>
      <c r="C64" s="429">
        <f t="shared" si="0"/>
        <v>18400</v>
      </c>
      <c r="D64" s="430"/>
      <c r="E64" s="430"/>
      <c r="F64" s="430">
        <v>18400</v>
      </c>
      <c r="G64" s="426"/>
      <c r="H64" s="426"/>
      <c r="I64" s="186" t="e">
        <f>C64/'1c'!C64*100</f>
        <v>#DIV/0!</v>
      </c>
    </row>
    <row r="65" spans="1:9" x14ac:dyDescent="0.2">
      <c r="A65" s="427">
        <v>60</v>
      </c>
      <c r="B65" s="434" t="s">
        <v>66</v>
      </c>
      <c r="C65" s="429">
        <f t="shared" si="0"/>
        <v>711809</v>
      </c>
      <c r="D65" s="435">
        <f>SUM(D63:D64)</f>
        <v>693409</v>
      </c>
      <c r="E65" s="435">
        <f>SUM(E63:E64)</f>
        <v>0</v>
      </c>
      <c r="F65" s="435">
        <f>SUM(F63:F64)</f>
        <v>18400</v>
      </c>
      <c r="G65" s="435">
        <f>SUM(G63:G64)</f>
        <v>0</v>
      </c>
      <c r="H65" s="435">
        <f>SUM(H63:H64)</f>
        <v>0</v>
      </c>
      <c r="I65" s="186">
        <f>C65/'1c'!C65*100</f>
        <v>8.897612500000001</v>
      </c>
    </row>
    <row r="66" spans="1:9" x14ac:dyDescent="0.2">
      <c r="A66" s="427">
        <v>61</v>
      </c>
      <c r="B66" s="464" t="s">
        <v>262</v>
      </c>
      <c r="C66" s="429">
        <f t="shared" si="0"/>
        <v>0</v>
      </c>
      <c r="D66" s="437"/>
      <c r="E66" s="437"/>
      <c r="F66" s="437"/>
      <c r="G66" s="437"/>
      <c r="H66" s="437"/>
      <c r="I66" s="186" t="e">
        <f>C66/'1c'!C66*100</f>
        <v>#DIV/0!</v>
      </c>
    </row>
    <row r="67" spans="1:9" x14ac:dyDescent="0.2">
      <c r="A67" s="427">
        <v>62</v>
      </c>
      <c r="B67" s="465" t="s">
        <v>263</v>
      </c>
      <c r="C67" s="429">
        <f t="shared" si="0"/>
        <v>0</v>
      </c>
      <c r="D67" s="435">
        <f>D66</f>
        <v>0</v>
      </c>
      <c r="E67" s="435">
        <f>E66</f>
        <v>0</v>
      </c>
      <c r="F67" s="435">
        <f>F66</f>
        <v>0</v>
      </c>
      <c r="G67" s="435">
        <f>G66</f>
        <v>0</v>
      </c>
      <c r="H67" s="435">
        <f>H66</f>
        <v>0</v>
      </c>
      <c r="I67" s="186" t="e">
        <f>C67/'1c'!C67*100</f>
        <v>#DIV/0!</v>
      </c>
    </row>
    <row r="68" spans="1:9" ht="25.5" x14ac:dyDescent="0.2">
      <c r="A68" s="427">
        <v>63</v>
      </c>
      <c r="B68" s="428" t="s">
        <v>67</v>
      </c>
      <c r="C68" s="429">
        <f t="shared" si="0"/>
        <v>114559</v>
      </c>
      <c r="D68" s="430">
        <v>114559</v>
      </c>
      <c r="E68" s="430"/>
      <c r="F68" s="430"/>
      <c r="G68" s="430"/>
      <c r="H68" s="430"/>
      <c r="I68" s="186" t="e">
        <f>C68/'1c'!C68*100</f>
        <v>#DIV/0!</v>
      </c>
    </row>
    <row r="69" spans="1:9" x14ac:dyDescent="0.2">
      <c r="A69" s="427">
        <v>64</v>
      </c>
      <c r="B69" s="428" t="s">
        <v>68</v>
      </c>
      <c r="C69" s="429">
        <f t="shared" si="0"/>
        <v>0</v>
      </c>
      <c r="D69" s="430"/>
      <c r="E69" s="430"/>
      <c r="F69" s="430"/>
      <c r="G69" s="430"/>
      <c r="H69" s="430"/>
      <c r="I69" s="186" t="e">
        <f>C69/'1c'!C69*100</f>
        <v>#DIV/0!</v>
      </c>
    </row>
    <row r="70" spans="1:9" x14ac:dyDescent="0.2">
      <c r="A70" s="427">
        <v>65</v>
      </c>
      <c r="B70" s="428" t="s">
        <v>69</v>
      </c>
      <c r="C70" s="429">
        <f t="shared" si="0"/>
        <v>0</v>
      </c>
      <c r="D70" s="430"/>
      <c r="E70" s="426"/>
      <c r="F70" s="426"/>
      <c r="G70" s="426"/>
      <c r="H70" s="426"/>
      <c r="I70" s="186" t="e">
        <f>C70/'1c'!C70*100</f>
        <v>#DIV/0!</v>
      </c>
    </row>
    <row r="71" spans="1:9" x14ac:dyDescent="0.2">
      <c r="A71" s="427">
        <v>66</v>
      </c>
      <c r="B71" s="434" t="s">
        <v>70</v>
      </c>
      <c r="C71" s="429">
        <f t="shared" si="0"/>
        <v>114559</v>
      </c>
      <c r="D71" s="443">
        <f>D68+D70</f>
        <v>114559</v>
      </c>
      <c r="E71" s="443">
        <f t="shared" ref="E71:H71" si="2">E68+E70</f>
        <v>0</v>
      </c>
      <c r="F71" s="443">
        <f t="shared" si="2"/>
        <v>0</v>
      </c>
      <c r="G71" s="443">
        <f t="shared" si="2"/>
        <v>0</v>
      </c>
      <c r="H71" s="443">
        <f t="shared" si="2"/>
        <v>0</v>
      </c>
      <c r="I71" s="186" t="e">
        <f>C71/'1c'!C71*100</f>
        <v>#DIV/0!</v>
      </c>
    </row>
    <row r="72" spans="1:9" x14ac:dyDescent="0.2">
      <c r="A72" s="427">
        <v>67</v>
      </c>
      <c r="B72" s="444" t="s">
        <v>71</v>
      </c>
      <c r="C72" s="429">
        <f t="shared" ref="C72:C79" si="3">SUM(D72:H72)</f>
        <v>1578534241</v>
      </c>
      <c r="D72" s="445">
        <f>D21+D29+D40+D62+D65+D67+D71</f>
        <v>1512375674</v>
      </c>
      <c r="E72" s="445">
        <f>E21+E29+E40+E62+E65+E67+E71</f>
        <v>2065601</v>
      </c>
      <c r="F72" s="445">
        <f>F21+F29+F40+F62+F65+F67+F71</f>
        <v>47912710</v>
      </c>
      <c r="G72" s="445">
        <f>G21+G29+G40+G62+G65+G67+G71</f>
        <v>4277060</v>
      </c>
      <c r="H72" s="445">
        <f>H21+H29+H40+H62+H65+H67+H71</f>
        <v>11903196</v>
      </c>
      <c r="I72" s="186">
        <f>C72/'1c'!C72*100</f>
        <v>103.14324855092988</v>
      </c>
    </row>
    <row r="73" spans="1:9" ht="25.5" x14ac:dyDescent="0.2">
      <c r="A73" s="427">
        <v>68</v>
      </c>
      <c r="B73" s="432" t="s">
        <v>264</v>
      </c>
      <c r="C73" s="429">
        <f t="shared" si="3"/>
        <v>0</v>
      </c>
      <c r="D73" s="437"/>
      <c r="E73" s="437"/>
      <c r="F73" s="437"/>
      <c r="G73" s="437"/>
      <c r="H73" s="437"/>
      <c r="I73" s="186" t="e">
        <f>C73/'1c'!C73*100</f>
        <v>#DIV/0!</v>
      </c>
    </row>
    <row r="74" spans="1:9" ht="25.5" x14ac:dyDescent="0.2">
      <c r="A74" s="427">
        <v>69</v>
      </c>
      <c r="B74" s="428" t="s">
        <v>265</v>
      </c>
      <c r="C74" s="429">
        <f t="shared" si="3"/>
        <v>793186941</v>
      </c>
      <c r="D74" s="430">
        <v>737734993</v>
      </c>
      <c r="E74" s="430">
        <v>12487679</v>
      </c>
      <c r="F74" s="430">
        <v>24884734</v>
      </c>
      <c r="G74" s="430">
        <v>9785755</v>
      </c>
      <c r="H74" s="430">
        <v>8293780</v>
      </c>
      <c r="I74" s="186">
        <f>C74/'1c'!C74*100</f>
        <v>100</v>
      </c>
    </row>
    <row r="75" spans="1:9" x14ac:dyDescent="0.2">
      <c r="A75" s="427">
        <v>70</v>
      </c>
      <c r="B75" s="428" t="s">
        <v>72</v>
      </c>
      <c r="C75" s="429">
        <f t="shared" si="3"/>
        <v>30790389</v>
      </c>
      <c r="D75" s="430">
        <v>30790389</v>
      </c>
      <c r="E75" s="430"/>
      <c r="F75" s="430"/>
      <c r="G75" s="430"/>
      <c r="H75" s="430"/>
      <c r="I75" s="186">
        <f>C75/'1c'!C75*100</f>
        <v>100</v>
      </c>
    </row>
    <row r="76" spans="1:9" x14ac:dyDescent="0.2">
      <c r="A76" s="427">
        <v>71</v>
      </c>
      <c r="B76" s="428" t="s">
        <v>266</v>
      </c>
      <c r="C76" s="429">
        <f t="shared" si="3"/>
        <v>532277902</v>
      </c>
      <c r="D76" s="430"/>
      <c r="E76" s="430">
        <v>225129599</v>
      </c>
      <c r="F76" s="430">
        <v>125070649</v>
      </c>
      <c r="G76" s="430">
        <v>53985362</v>
      </c>
      <c r="H76" s="430">
        <v>128092292</v>
      </c>
      <c r="I76" s="186">
        <f>C76/'1c'!C76*100</f>
        <v>90.204361389251403</v>
      </c>
    </row>
    <row r="77" spans="1:9" x14ac:dyDescent="0.2">
      <c r="A77" s="427">
        <v>72</v>
      </c>
      <c r="B77" s="428" t="s">
        <v>73</v>
      </c>
      <c r="C77" s="429">
        <f t="shared" si="3"/>
        <v>1356255232</v>
      </c>
      <c r="D77" s="436">
        <f>SUM(D73:D76)</f>
        <v>768525382</v>
      </c>
      <c r="E77" s="436">
        <f>SUM(E73:E76)</f>
        <v>237617278</v>
      </c>
      <c r="F77" s="436">
        <f>SUM(F73:F76)</f>
        <v>149955383</v>
      </c>
      <c r="G77" s="436">
        <f>SUM(G73:G76)</f>
        <v>63771117</v>
      </c>
      <c r="H77" s="436">
        <f>SUM(H73:H76)</f>
        <v>136386072</v>
      </c>
      <c r="I77" s="186">
        <f>C77/'1c'!C77*100</f>
        <v>95.912322401110671</v>
      </c>
    </row>
    <row r="78" spans="1:9" ht="13.5" thickBot="1" x14ac:dyDescent="0.25">
      <c r="A78" s="427">
        <v>73</v>
      </c>
      <c r="B78" s="362" t="s">
        <v>74</v>
      </c>
      <c r="C78" s="429">
        <f t="shared" si="3"/>
        <v>1356255232</v>
      </c>
      <c r="D78" s="363">
        <f>D77</f>
        <v>768525382</v>
      </c>
      <c r="E78" s="363">
        <f>E77</f>
        <v>237617278</v>
      </c>
      <c r="F78" s="363">
        <f>F77</f>
        <v>149955383</v>
      </c>
      <c r="G78" s="363">
        <f>G77</f>
        <v>63771117</v>
      </c>
      <c r="H78" s="363">
        <f>H77</f>
        <v>136386072</v>
      </c>
      <c r="I78" s="186">
        <f>C78/'1c'!C78*100</f>
        <v>95.912322401110671</v>
      </c>
    </row>
    <row r="79" spans="1:9" ht="14.25" thickTop="1" thickBot="1" x14ac:dyDescent="0.25">
      <c r="A79" s="427">
        <v>74</v>
      </c>
      <c r="B79" s="89" t="s">
        <v>37</v>
      </c>
      <c r="C79" s="429">
        <f t="shared" si="3"/>
        <v>2934789473</v>
      </c>
      <c r="D79" s="90">
        <f>D72+D78</f>
        <v>2280901056</v>
      </c>
      <c r="E79" s="90">
        <f>E72+E78</f>
        <v>239682879</v>
      </c>
      <c r="F79" s="90">
        <f>F72+F78</f>
        <v>197868093</v>
      </c>
      <c r="G79" s="90">
        <f>G72+G78</f>
        <v>68048177</v>
      </c>
      <c r="H79" s="90">
        <f>H72+H78</f>
        <v>148289268</v>
      </c>
      <c r="I79" s="186">
        <f>C79/'1c'!C79*100</f>
        <v>99.670675468692068</v>
      </c>
    </row>
    <row r="80" spans="1:9" ht="13.5" thickTop="1" x14ac:dyDescent="0.2"/>
  </sheetData>
  <pageMargins left="0" right="0" top="0" bottom="0.19685039370078741" header="0.51181102362204722" footer="0.51181102362204722"/>
  <pageSetup scale="6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1" sqref="C1"/>
    </sheetView>
  </sheetViews>
  <sheetFormatPr defaultColWidth="8" defaultRowHeight="12.75" x14ac:dyDescent="0.2"/>
  <cols>
    <col min="1" max="1" width="6.5703125" style="368" customWidth="1"/>
    <col min="2" max="2" width="49.42578125" style="368" customWidth="1"/>
    <col min="3" max="3" width="22" style="368" customWidth="1"/>
    <col min="4" max="256" width="8" style="368"/>
    <col min="257" max="257" width="6.5703125" style="368" customWidth="1"/>
    <col min="258" max="258" width="49.42578125" style="368" customWidth="1"/>
    <col min="259" max="259" width="22" style="368" customWidth="1"/>
    <col min="260" max="512" width="8" style="368"/>
    <col min="513" max="513" width="6.5703125" style="368" customWidth="1"/>
    <col min="514" max="514" width="49.42578125" style="368" customWidth="1"/>
    <col min="515" max="515" width="22" style="368" customWidth="1"/>
    <col min="516" max="768" width="8" style="368"/>
    <col min="769" max="769" width="6.5703125" style="368" customWidth="1"/>
    <col min="770" max="770" width="49.42578125" style="368" customWidth="1"/>
    <col min="771" max="771" width="22" style="368" customWidth="1"/>
    <col min="772" max="1024" width="8" style="368"/>
    <col min="1025" max="1025" width="6.5703125" style="368" customWidth="1"/>
    <col min="1026" max="1026" width="49.42578125" style="368" customWidth="1"/>
    <col min="1027" max="1027" width="22" style="368" customWidth="1"/>
    <col min="1028" max="1280" width="8" style="368"/>
    <col min="1281" max="1281" width="6.5703125" style="368" customWidth="1"/>
    <col min="1282" max="1282" width="49.42578125" style="368" customWidth="1"/>
    <col min="1283" max="1283" width="22" style="368" customWidth="1"/>
    <col min="1284" max="1536" width="8" style="368"/>
    <col min="1537" max="1537" width="6.5703125" style="368" customWidth="1"/>
    <col min="1538" max="1538" width="49.42578125" style="368" customWidth="1"/>
    <col min="1539" max="1539" width="22" style="368" customWidth="1"/>
    <col min="1540" max="1792" width="8" style="368"/>
    <col min="1793" max="1793" width="6.5703125" style="368" customWidth="1"/>
    <col min="1794" max="1794" width="49.42578125" style="368" customWidth="1"/>
    <col min="1795" max="1795" width="22" style="368" customWidth="1"/>
    <col min="1796" max="2048" width="8" style="368"/>
    <col min="2049" max="2049" width="6.5703125" style="368" customWidth="1"/>
    <col min="2050" max="2050" width="49.42578125" style="368" customWidth="1"/>
    <col min="2051" max="2051" width="22" style="368" customWidth="1"/>
    <col min="2052" max="2304" width="8" style="368"/>
    <col min="2305" max="2305" width="6.5703125" style="368" customWidth="1"/>
    <col min="2306" max="2306" width="49.42578125" style="368" customWidth="1"/>
    <col min="2307" max="2307" width="22" style="368" customWidth="1"/>
    <col min="2308" max="2560" width="8" style="368"/>
    <col min="2561" max="2561" width="6.5703125" style="368" customWidth="1"/>
    <col min="2562" max="2562" width="49.42578125" style="368" customWidth="1"/>
    <col min="2563" max="2563" width="22" style="368" customWidth="1"/>
    <col min="2564" max="2816" width="8" style="368"/>
    <col min="2817" max="2817" width="6.5703125" style="368" customWidth="1"/>
    <col min="2818" max="2818" width="49.42578125" style="368" customWidth="1"/>
    <col min="2819" max="2819" width="22" style="368" customWidth="1"/>
    <col min="2820" max="3072" width="8" style="368"/>
    <col min="3073" max="3073" width="6.5703125" style="368" customWidth="1"/>
    <col min="3074" max="3074" width="49.42578125" style="368" customWidth="1"/>
    <col min="3075" max="3075" width="22" style="368" customWidth="1"/>
    <col min="3076" max="3328" width="8" style="368"/>
    <col min="3329" max="3329" width="6.5703125" style="368" customWidth="1"/>
    <col min="3330" max="3330" width="49.42578125" style="368" customWidth="1"/>
    <col min="3331" max="3331" width="22" style="368" customWidth="1"/>
    <col min="3332" max="3584" width="8" style="368"/>
    <col min="3585" max="3585" width="6.5703125" style="368" customWidth="1"/>
    <col min="3586" max="3586" width="49.42578125" style="368" customWidth="1"/>
    <col min="3587" max="3587" width="22" style="368" customWidth="1"/>
    <col min="3588" max="3840" width="8" style="368"/>
    <col min="3841" max="3841" width="6.5703125" style="368" customWidth="1"/>
    <col min="3842" max="3842" width="49.42578125" style="368" customWidth="1"/>
    <col min="3843" max="3843" width="22" style="368" customWidth="1"/>
    <col min="3844" max="4096" width="8" style="368"/>
    <col min="4097" max="4097" width="6.5703125" style="368" customWidth="1"/>
    <col min="4098" max="4098" width="49.42578125" style="368" customWidth="1"/>
    <col min="4099" max="4099" width="22" style="368" customWidth="1"/>
    <col min="4100" max="4352" width="8" style="368"/>
    <col min="4353" max="4353" width="6.5703125" style="368" customWidth="1"/>
    <col min="4354" max="4354" width="49.42578125" style="368" customWidth="1"/>
    <col min="4355" max="4355" width="22" style="368" customWidth="1"/>
    <col min="4356" max="4608" width="8" style="368"/>
    <col min="4609" max="4609" width="6.5703125" style="368" customWidth="1"/>
    <col min="4610" max="4610" width="49.42578125" style="368" customWidth="1"/>
    <col min="4611" max="4611" width="22" style="368" customWidth="1"/>
    <col min="4612" max="4864" width="8" style="368"/>
    <col min="4865" max="4865" width="6.5703125" style="368" customWidth="1"/>
    <col min="4866" max="4866" width="49.42578125" style="368" customWidth="1"/>
    <col min="4867" max="4867" width="22" style="368" customWidth="1"/>
    <col min="4868" max="5120" width="8" style="368"/>
    <col min="5121" max="5121" width="6.5703125" style="368" customWidth="1"/>
    <col min="5122" max="5122" width="49.42578125" style="368" customWidth="1"/>
    <col min="5123" max="5123" width="22" style="368" customWidth="1"/>
    <col min="5124" max="5376" width="8" style="368"/>
    <col min="5377" max="5377" width="6.5703125" style="368" customWidth="1"/>
    <col min="5378" max="5378" width="49.42578125" style="368" customWidth="1"/>
    <col min="5379" max="5379" width="22" style="368" customWidth="1"/>
    <col min="5380" max="5632" width="8" style="368"/>
    <col min="5633" max="5633" width="6.5703125" style="368" customWidth="1"/>
    <col min="5634" max="5634" width="49.42578125" style="368" customWidth="1"/>
    <col min="5635" max="5635" width="22" style="368" customWidth="1"/>
    <col min="5636" max="5888" width="8" style="368"/>
    <col min="5889" max="5889" width="6.5703125" style="368" customWidth="1"/>
    <col min="5890" max="5890" width="49.42578125" style="368" customWidth="1"/>
    <col min="5891" max="5891" width="22" style="368" customWidth="1"/>
    <col min="5892" max="6144" width="8" style="368"/>
    <col min="6145" max="6145" width="6.5703125" style="368" customWidth="1"/>
    <col min="6146" max="6146" width="49.42578125" style="368" customWidth="1"/>
    <col min="6147" max="6147" width="22" style="368" customWidth="1"/>
    <col min="6148" max="6400" width="8" style="368"/>
    <col min="6401" max="6401" width="6.5703125" style="368" customWidth="1"/>
    <col min="6402" max="6402" width="49.42578125" style="368" customWidth="1"/>
    <col min="6403" max="6403" width="22" style="368" customWidth="1"/>
    <col min="6404" max="6656" width="8" style="368"/>
    <col min="6657" max="6657" width="6.5703125" style="368" customWidth="1"/>
    <col min="6658" max="6658" width="49.42578125" style="368" customWidth="1"/>
    <col min="6659" max="6659" width="22" style="368" customWidth="1"/>
    <col min="6660" max="6912" width="8" style="368"/>
    <col min="6913" max="6913" width="6.5703125" style="368" customWidth="1"/>
    <col min="6914" max="6914" width="49.42578125" style="368" customWidth="1"/>
    <col min="6915" max="6915" width="22" style="368" customWidth="1"/>
    <col min="6916" max="7168" width="8" style="368"/>
    <col min="7169" max="7169" width="6.5703125" style="368" customWidth="1"/>
    <col min="7170" max="7170" width="49.42578125" style="368" customWidth="1"/>
    <col min="7171" max="7171" width="22" style="368" customWidth="1"/>
    <col min="7172" max="7424" width="8" style="368"/>
    <col min="7425" max="7425" width="6.5703125" style="368" customWidth="1"/>
    <col min="7426" max="7426" width="49.42578125" style="368" customWidth="1"/>
    <col min="7427" max="7427" width="22" style="368" customWidth="1"/>
    <col min="7428" max="7680" width="8" style="368"/>
    <col min="7681" max="7681" width="6.5703125" style="368" customWidth="1"/>
    <col min="7682" max="7682" width="49.42578125" style="368" customWidth="1"/>
    <col min="7683" max="7683" width="22" style="368" customWidth="1"/>
    <col min="7684" max="7936" width="8" style="368"/>
    <col min="7937" max="7937" width="6.5703125" style="368" customWidth="1"/>
    <col min="7938" max="7938" width="49.42578125" style="368" customWidth="1"/>
    <col min="7939" max="7939" width="22" style="368" customWidth="1"/>
    <col min="7940" max="8192" width="8" style="368"/>
    <col min="8193" max="8193" width="6.5703125" style="368" customWidth="1"/>
    <col min="8194" max="8194" width="49.42578125" style="368" customWidth="1"/>
    <col min="8195" max="8195" width="22" style="368" customWidth="1"/>
    <col min="8196" max="8448" width="8" style="368"/>
    <col min="8449" max="8449" width="6.5703125" style="368" customWidth="1"/>
    <col min="8450" max="8450" width="49.42578125" style="368" customWidth="1"/>
    <col min="8451" max="8451" width="22" style="368" customWidth="1"/>
    <col min="8452" max="8704" width="8" style="368"/>
    <col min="8705" max="8705" width="6.5703125" style="368" customWidth="1"/>
    <col min="8706" max="8706" width="49.42578125" style="368" customWidth="1"/>
    <col min="8707" max="8707" width="22" style="368" customWidth="1"/>
    <col min="8708" max="8960" width="8" style="368"/>
    <col min="8961" max="8961" width="6.5703125" style="368" customWidth="1"/>
    <col min="8962" max="8962" width="49.42578125" style="368" customWidth="1"/>
    <col min="8963" max="8963" width="22" style="368" customWidth="1"/>
    <col min="8964" max="9216" width="8" style="368"/>
    <col min="9217" max="9217" width="6.5703125" style="368" customWidth="1"/>
    <col min="9218" max="9218" width="49.42578125" style="368" customWidth="1"/>
    <col min="9219" max="9219" width="22" style="368" customWidth="1"/>
    <col min="9220" max="9472" width="8" style="368"/>
    <col min="9473" max="9473" width="6.5703125" style="368" customWidth="1"/>
    <col min="9474" max="9474" width="49.42578125" style="368" customWidth="1"/>
    <col min="9475" max="9475" width="22" style="368" customWidth="1"/>
    <col min="9476" max="9728" width="8" style="368"/>
    <col min="9729" max="9729" width="6.5703125" style="368" customWidth="1"/>
    <col min="9730" max="9730" width="49.42578125" style="368" customWidth="1"/>
    <col min="9731" max="9731" width="22" style="368" customWidth="1"/>
    <col min="9732" max="9984" width="8" style="368"/>
    <col min="9985" max="9985" width="6.5703125" style="368" customWidth="1"/>
    <col min="9986" max="9986" width="49.42578125" style="368" customWidth="1"/>
    <col min="9987" max="9987" width="22" style="368" customWidth="1"/>
    <col min="9988" max="10240" width="8" style="368"/>
    <col min="10241" max="10241" width="6.5703125" style="368" customWidth="1"/>
    <col min="10242" max="10242" width="49.42578125" style="368" customWidth="1"/>
    <col min="10243" max="10243" width="22" style="368" customWidth="1"/>
    <col min="10244" max="10496" width="8" style="368"/>
    <col min="10497" max="10497" width="6.5703125" style="368" customWidth="1"/>
    <col min="10498" max="10498" width="49.42578125" style="368" customWidth="1"/>
    <col min="10499" max="10499" width="22" style="368" customWidth="1"/>
    <col min="10500" max="10752" width="8" style="368"/>
    <col min="10753" max="10753" width="6.5703125" style="368" customWidth="1"/>
    <col min="10754" max="10754" width="49.42578125" style="368" customWidth="1"/>
    <col min="10755" max="10755" width="22" style="368" customWidth="1"/>
    <col min="10756" max="11008" width="8" style="368"/>
    <col min="11009" max="11009" width="6.5703125" style="368" customWidth="1"/>
    <col min="11010" max="11010" width="49.42578125" style="368" customWidth="1"/>
    <col min="11011" max="11011" width="22" style="368" customWidth="1"/>
    <col min="11012" max="11264" width="8" style="368"/>
    <col min="11265" max="11265" width="6.5703125" style="368" customWidth="1"/>
    <col min="11266" max="11266" width="49.42578125" style="368" customWidth="1"/>
    <col min="11267" max="11267" width="22" style="368" customWidth="1"/>
    <col min="11268" max="11520" width="8" style="368"/>
    <col min="11521" max="11521" width="6.5703125" style="368" customWidth="1"/>
    <col min="11522" max="11522" width="49.42578125" style="368" customWidth="1"/>
    <col min="11523" max="11523" width="22" style="368" customWidth="1"/>
    <col min="11524" max="11776" width="8" style="368"/>
    <col min="11777" max="11777" width="6.5703125" style="368" customWidth="1"/>
    <col min="11778" max="11778" width="49.42578125" style="368" customWidth="1"/>
    <col min="11779" max="11779" width="22" style="368" customWidth="1"/>
    <col min="11780" max="12032" width="8" style="368"/>
    <col min="12033" max="12033" width="6.5703125" style="368" customWidth="1"/>
    <col min="12034" max="12034" width="49.42578125" style="368" customWidth="1"/>
    <col min="12035" max="12035" width="22" style="368" customWidth="1"/>
    <col min="12036" max="12288" width="8" style="368"/>
    <col min="12289" max="12289" width="6.5703125" style="368" customWidth="1"/>
    <col min="12290" max="12290" width="49.42578125" style="368" customWidth="1"/>
    <col min="12291" max="12291" width="22" style="368" customWidth="1"/>
    <col min="12292" max="12544" width="8" style="368"/>
    <col min="12545" max="12545" width="6.5703125" style="368" customWidth="1"/>
    <col min="12546" max="12546" width="49.42578125" style="368" customWidth="1"/>
    <col min="12547" max="12547" width="22" style="368" customWidth="1"/>
    <col min="12548" max="12800" width="8" style="368"/>
    <col min="12801" max="12801" width="6.5703125" style="368" customWidth="1"/>
    <col min="12802" max="12802" width="49.42578125" style="368" customWidth="1"/>
    <col min="12803" max="12803" width="22" style="368" customWidth="1"/>
    <col min="12804" max="13056" width="8" style="368"/>
    <col min="13057" max="13057" width="6.5703125" style="368" customWidth="1"/>
    <col min="13058" max="13058" width="49.42578125" style="368" customWidth="1"/>
    <col min="13059" max="13059" width="22" style="368" customWidth="1"/>
    <col min="13060" max="13312" width="8" style="368"/>
    <col min="13313" max="13313" width="6.5703125" style="368" customWidth="1"/>
    <col min="13314" max="13314" width="49.42578125" style="368" customWidth="1"/>
    <col min="13315" max="13315" width="22" style="368" customWidth="1"/>
    <col min="13316" max="13568" width="8" style="368"/>
    <col min="13569" max="13569" width="6.5703125" style="368" customWidth="1"/>
    <col min="13570" max="13570" width="49.42578125" style="368" customWidth="1"/>
    <col min="13571" max="13571" width="22" style="368" customWidth="1"/>
    <col min="13572" max="13824" width="8" style="368"/>
    <col min="13825" max="13825" width="6.5703125" style="368" customWidth="1"/>
    <col min="13826" max="13826" width="49.42578125" style="368" customWidth="1"/>
    <col min="13827" max="13827" width="22" style="368" customWidth="1"/>
    <col min="13828" max="14080" width="8" style="368"/>
    <col min="14081" max="14081" width="6.5703125" style="368" customWidth="1"/>
    <col min="14082" max="14082" width="49.42578125" style="368" customWidth="1"/>
    <col min="14083" max="14083" width="22" style="368" customWidth="1"/>
    <col min="14084" max="14336" width="8" style="368"/>
    <col min="14337" max="14337" width="6.5703125" style="368" customWidth="1"/>
    <col min="14338" max="14338" width="49.42578125" style="368" customWidth="1"/>
    <col min="14339" max="14339" width="22" style="368" customWidth="1"/>
    <col min="14340" max="14592" width="8" style="368"/>
    <col min="14593" max="14593" width="6.5703125" style="368" customWidth="1"/>
    <col min="14594" max="14594" width="49.42578125" style="368" customWidth="1"/>
    <col min="14595" max="14595" width="22" style="368" customWidth="1"/>
    <col min="14596" max="14848" width="8" style="368"/>
    <col min="14849" max="14849" width="6.5703125" style="368" customWidth="1"/>
    <col min="14850" max="14850" width="49.42578125" style="368" customWidth="1"/>
    <col min="14851" max="14851" width="22" style="368" customWidth="1"/>
    <col min="14852" max="15104" width="8" style="368"/>
    <col min="15105" max="15105" width="6.5703125" style="368" customWidth="1"/>
    <col min="15106" max="15106" width="49.42578125" style="368" customWidth="1"/>
    <col min="15107" max="15107" width="22" style="368" customWidth="1"/>
    <col min="15108" max="15360" width="8" style="368"/>
    <col min="15361" max="15361" width="6.5703125" style="368" customWidth="1"/>
    <col min="15362" max="15362" width="49.42578125" style="368" customWidth="1"/>
    <col min="15363" max="15363" width="22" style="368" customWidth="1"/>
    <col min="15364" max="15616" width="8" style="368"/>
    <col min="15617" max="15617" width="6.5703125" style="368" customWidth="1"/>
    <col min="15618" max="15618" width="49.42578125" style="368" customWidth="1"/>
    <col min="15619" max="15619" width="22" style="368" customWidth="1"/>
    <col min="15620" max="15872" width="8" style="368"/>
    <col min="15873" max="15873" width="6.5703125" style="368" customWidth="1"/>
    <col min="15874" max="15874" width="49.42578125" style="368" customWidth="1"/>
    <col min="15875" max="15875" width="22" style="368" customWidth="1"/>
    <col min="15876" max="16128" width="8" style="368"/>
    <col min="16129" max="16129" width="6.5703125" style="368" customWidth="1"/>
    <col min="16130" max="16130" width="49.42578125" style="368" customWidth="1"/>
    <col min="16131" max="16131" width="22" style="368" customWidth="1"/>
    <col min="16132" max="16384" width="8" style="368"/>
  </cols>
  <sheetData>
    <row r="1" spans="1:4" x14ac:dyDescent="0.2">
      <c r="C1" s="359" t="s">
        <v>1457</v>
      </c>
    </row>
    <row r="2" spans="1:4" x14ac:dyDescent="0.2">
      <c r="C2" s="359" t="s">
        <v>118</v>
      </c>
    </row>
    <row r="3" spans="1:4" ht="13.5" x14ac:dyDescent="0.25">
      <c r="B3" s="370" t="s">
        <v>1401</v>
      </c>
      <c r="C3" s="369"/>
    </row>
    <row r="4" spans="1:4" ht="14.25" x14ac:dyDescent="0.2">
      <c r="A4" s="371"/>
      <c r="B4" s="371" t="s">
        <v>717</v>
      </c>
    </row>
    <row r="5" spans="1:4" ht="33.75" customHeight="1" x14ac:dyDescent="0.2">
      <c r="A5" s="1099" t="s">
        <v>718</v>
      </c>
      <c r="B5" s="1099"/>
      <c r="C5" s="1099"/>
    </row>
    <row r="6" spans="1:4" ht="13.5" thickBot="1" x14ac:dyDescent="0.25">
      <c r="B6" s="368" t="s">
        <v>104</v>
      </c>
      <c r="C6" s="372" t="s">
        <v>105</v>
      </c>
    </row>
    <row r="7" spans="1:4" s="370" customFormat="1" ht="43.5" customHeight="1" x14ac:dyDescent="0.2">
      <c r="A7" s="373"/>
      <c r="B7" s="374" t="s">
        <v>457</v>
      </c>
      <c r="C7" s="375" t="s">
        <v>719</v>
      </c>
    </row>
    <row r="8" spans="1:4" ht="28.5" customHeight="1" x14ac:dyDescent="0.2">
      <c r="A8" s="376">
        <v>1</v>
      </c>
      <c r="B8" s="377" t="s">
        <v>1402</v>
      </c>
      <c r="C8" s="378"/>
    </row>
    <row r="9" spans="1:4" ht="18" customHeight="1" x14ac:dyDescent="0.2">
      <c r="A9" s="379">
        <v>2</v>
      </c>
      <c r="B9" s="380" t="s">
        <v>720</v>
      </c>
      <c r="C9" s="381">
        <v>926196282</v>
      </c>
    </row>
    <row r="10" spans="1:4" ht="18" customHeight="1" x14ac:dyDescent="0.2">
      <c r="A10" s="376">
        <v>3</v>
      </c>
      <c r="B10" s="380" t="s">
        <v>721</v>
      </c>
      <c r="C10" s="382">
        <v>302380993</v>
      </c>
    </row>
    <row r="11" spans="1:4" ht="18" customHeight="1" x14ac:dyDescent="0.2">
      <c r="A11" s="379">
        <v>4</v>
      </c>
      <c r="B11" s="380" t="s">
        <v>722</v>
      </c>
      <c r="C11" s="381">
        <v>290450</v>
      </c>
    </row>
    <row r="12" spans="1:4" ht="18" customHeight="1" x14ac:dyDescent="0.2">
      <c r="A12" s="376">
        <v>5</v>
      </c>
      <c r="B12" s="380" t="s">
        <v>723</v>
      </c>
      <c r="C12" s="382"/>
    </row>
    <row r="13" spans="1:4" ht="25.5" customHeight="1" x14ac:dyDescent="0.2">
      <c r="A13" s="379">
        <v>6</v>
      </c>
      <c r="B13" s="377" t="s">
        <v>724</v>
      </c>
      <c r="C13" s="383">
        <f>SUM(C9:C12)</f>
        <v>1228867725</v>
      </c>
      <c r="D13" s="384"/>
    </row>
    <row r="14" spans="1:4" x14ac:dyDescent="0.2">
      <c r="A14" s="376">
        <v>7</v>
      </c>
      <c r="B14" s="385" t="s">
        <v>1403</v>
      </c>
      <c r="C14" s="386"/>
    </row>
    <row r="15" spans="1:4" ht="38.25" x14ac:dyDescent="0.2">
      <c r="A15" s="379">
        <v>8</v>
      </c>
      <c r="B15" s="380" t="s">
        <v>720</v>
      </c>
      <c r="C15" s="381">
        <v>504485727</v>
      </c>
    </row>
    <row r="16" spans="1:4" x14ac:dyDescent="0.2">
      <c r="A16" s="376">
        <v>9</v>
      </c>
      <c r="B16" s="380" t="s">
        <v>721</v>
      </c>
      <c r="C16" s="382">
        <v>283015601</v>
      </c>
    </row>
    <row r="17" spans="1:3" x14ac:dyDescent="0.2">
      <c r="A17" s="379">
        <v>10</v>
      </c>
      <c r="B17" s="380" t="s">
        <v>722</v>
      </c>
      <c r="C17" s="381">
        <v>169275</v>
      </c>
    </row>
    <row r="18" spans="1:3" x14ac:dyDescent="0.2">
      <c r="A18" s="376">
        <v>11</v>
      </c>
      <c r="B18" s="380" t="s">
        <v>723</v>
      </c>
      <c r="C18" s="382"/>
    </row>
    <row r="19" spans="1:3" x14ac:dyDescent="0.2">
      <c r="A19" s="376" t="s">
        <v>490</v>
      </c>
      <c r="B19" s="387" t="s">
        <v>725</v>
      </c>
      <c r="C19" s="388">
        <f>SUM(C15:C18)</f>
        <v>787670603</v>
      </c>
    </row>
  </sheetData>
  <mergeCells count="1">
    <mergeCell ref="A5:C5"/>
  </mergeCells>
  <printOptions horizontalCentered="1"/>
  <pageMargins left="0.78740157480314965" right="0.78740157480314965" top="1.18" bottom="0.98425196850393704" header="0.7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pane ySplit="5" topLeftCell="A9" activePane="bottomLeft" state="frozen"/>
      <selection activeCell="C2" sqref="C2"/>
      <selection pane="bottomLeft" activeCell="E2" sqref="E2"/>
    </sheetView>
  </sheetViews>
  <sheetFormatPr defaultRowHeight="12.75" x14ac:dyDescent="0.2"/>
  <cols>
    <col min="1" max="1" width="6.42578125" style="359" customWidth="1"/>
    <col min="2" max="2" width="46.5703125" style="359" customWidth="1"/>
    <col min="3" max="3" width="14.7109375" style="359" customWidth="1"/>
    <col min="4" max="4" width="14.5703125" style="359" customWidth="1"/>
    <col min="5" max="8" width="12.7109375" style="359" customWidth="1"/>
    <col min="9" max="250" width="9.140625" style="359"/>
    <col min="251" max="251" width="6.42578125" style="359" customWidth="1"/>
    <col min="252" max="252" width="46.5703125" style="359" customWidth="1"/>
    <col min="253" max="253" width="29.42578125" style="359" customWidth="1"/>
    <col min="254" max="506" width="9.140625" style="359"/>
    <col min="507" max="507" width="6.42578125" style="359" customWidth="1"/>
    <col min="508" max="508" width="46.5703125" style="359" customWidth="1"/>
    <col min="509" max="509" width="29.42578125" style="359" customWidth="1"/>
    <col min="510" max="762" width="9.140625" style="359"/>
    <col min="763" max="763" width="6.42578125" style="359" customWidth="1"/>
    <col min="764" max="764" width="46.5703125" style="359" customWidth="1"/>
    <col min="765" max="765" width="29.42578125" style="359" customWidth="1"/>
    <col min="766" max="1018" width="9.140625" style="359"/>
    <col min="1019" max="1019" width="6.42578125" style="359" customWidth="1"/>
    <col min="1020" max="1020" width="46.5703125" style="359" customWidth="1"/>
    <col min="1021" max="1021" width="29.42578125" style="359" customWidth="1"/>
    <col min="1022" max="1274" width="9.140625" style="359"/>
    <col min="1275" max="1275" width="6.42578125" style="359" customWidth="1"/>
    <col min="1276" max="1276" width="46.5703125" style="359" customWidth="1"/>
    <col min="1277" max="1277" width="29.42578125" style="359" customWidth="1"/>
    <col min="1278" max="1530" width="9.140625" style="359"/>
    <col min="1531" max="1531" width="6.42578125" style="359" customWidth="1"/>
    <col min="1532" max="1532" width="46.5703125" style="359" customWidth="1"/>
    <col min="1533" max="1533" width="29.42578125" style="359" customWidth="1"/>
    <col min="1534" max="1786" width="9.140625" style="359"/>
    <col min="1787" max="1787" width="6.42578125" style="359" customWidth="1"/>
    <col min="1788" max="1788" width="46.5703125" style="359" customWidth="1"/>
    <col min="1789" max="1789" width="29.42578125" style="359" customWidth="1"/>
    <col min="1790" max="2042" width="9.140625" style="359"/>
    <col min="2043" max="2043" width="6.42578125" style="359" customWidth="1"/>
    <col min="2044" max="2044" width="46.5703125" style="359" customWidth="1"/>
    <col min="2045" max="2045" width="29.42578125" style="359" customWidth="1"/>
    <col min="2046" max="2298" width="9.140625" style="359"/>
    <col min="2299" max="2299" width="6.42578125" style="359" customWidth="1"/>
    <col min="2300" max="2300" width="46.5703125" style="359" customWidth="1"/>
    <col min="2301" max="2301" width="29.42578125" style="359" customWidth="1"/>
    <col min="2302" max="2554" width="9.140625" style="359"/>
    <col min="2555" max="2555" width="6.42578125" style="359" customWidth="1"/>
    <col min="2556" max="2556" width="46.5703125" style="359" customWidth="1"/>
    <col min="2557" max="2557" width="29.42578125" style="359" customWidth="1"/>
    <col min="2558" max="2810" width="9.140625" style="359"/>
    <col min="2811" max="2811" width="6.42578125" style="359" customWidth="1"/>
    <col min="2812" max="2812" width="46.5703125" style="359" customWidth="1"/>
    <col min="2813" max="2813" width="29.42578125" style="359" customWidth="1"/>
    <col min="2814" max="3066" width="9.140625" style="359"/>
    <col min="3067" max="3067" width="6.42578125" style="359" customWidth="1"/>
    <col min="3068" max="3068" width="46.5703125" style="359" customWidth="1"/>
    <col min="3069" max="3069" width="29.42578125" style="359" customWidth="1"/>
    <col min="3070" max="3322" width="9.140625" style="359"/>
    <col min="3323" max="3323" width="6.42578125" style="359" customWidth="1"/>
    <col min="3324" max="3324" width="46.5703125" style="359" customWidth="1"/>
    <col min="3325" max="3325" width="29.42578125" style="359" customWidth="1"/>
    <col min="3326" max="3578" width="9.140625" style="359"/>
    <col min="3579" max="3579" width="6.42578125" style="359" customWidth="1"/>
    <col min="3580" max="3580" width="46.5703125" style="359" customWidth="1"/>
    <col min="3581" max="3581" width="29.42578125" style="359" customWidth="1"/>
    <col min="3582" max="3834" width="9.140625" style="359"/>
    <col min="3835" max="3835" width="6.42578125" style="359" customWidth="1"/>
    <col min="3836" max="3836" width="46.5703125" style="359" customWidth="1"/>
    <col min="3837" max="3837" width="29.42578125" style="359" customWidth="1"/>
    <col min="3838" max="4090" width="9.140625" style="359"/>
    <col min="4091" max="4091" width="6.42578125" style="359" customWidth="1"/>
    <col min="4092" max="4092" width="46.5703125" style="359" customWidth="1"/>
    <col min="4093" max="4093" width="29.42578125" style="359" customWidth="1"/>
    <col min="4094" max="4346" width="9.140625" style="359"/>
    <col min="4347" max="4347" width="6.42578125" style="359" customWidth="1"/>
    <col min="4348" max="4348" width="46.5703125" style="359" customWidth="1"/>
    <col min="4349" max="4349" width="29.42578125" style="359" customWidth="1"/>
    <col min="4350" max="4602" width="9.140625" style="359"/>
    <col min="4603" max="4603" width="6.42578125" style="359" customWidth="1"/>
    <col min="4604" max="4604" width="46.5703125" style="359" customWidth="1"/>
    <col min="4605" max="4605" width="29.42578125" style="359" customWidth="1"/>
    <col min="4606" max="4858" width="9.140625" style="359"/>
    <col min="4859" max="4859" width="6.42578125" style="359" customWidth="1"/>
    <col min="4860" max="4860" width="46.5703125" style="359" customWidth="1"/>
    <col min="4861" max="4861" width="29.42578125" style="359" customWidth="1"/>
    <col min="4862" max="5114" width="9.140625" style="359"/>
    <col min="5115" max="5115" width="6.42578125" style="359" customWidth="1"/>
    <col min="5116" max="5116" width="46.5703125" style="359" customWidth="1"/>
    <col min="5117" max="5117" width="29.42578125" style="359" customWidth="1"/>
    <col min="5118" max="5370" width="9.140625" style="359"/>
    <col min="5371" max="5371" width="6.42578125" style="359" customWidth="1"/>
    <col min="5372" max="5372" width="46.5703125" style="359" customWidth="1"/>
    <col min="5373" max="5373" width="29.42578125" style="359" customWidth="1"/>
    <col min="5374" max="5626" width="9.140625" style="359"/>
    <col min="5627" max="5627" width="6.42578125" style="359" customWidth="1"/>
    <col min="5628" max="5628" width="46.5703125" style="359" customWidth="1"/>
    <col min="5629" max="5629" width="29.42578125" style="359" customWidth="1"/>
    <col min="5630" max="5882" width="9.140625" style="359"/>
    <col min="5883" max="5883" width="6.42578125" style="359" customWidth="1"/>
    <col min="5884" max="5884" width="46.5703125" style="359" customWidth="1"/>
    <col min="5885" max="5885" width="29.42578125" style="359" customWidth="1"/>
    <col min="5886" max="6138" width="9.140625" style="359"/>
    <col min="6139" max="6139" width="6.42578125" style="359" customWidth="1"/>
    <col min="6140" max="6140" width="46.5703125" style="359" customWidth="1"/>
    <col min="6141" max="6141" width="29.42578125" style="359" customWidth="1"/>
    <col min="6142" max="6394" width="9.140625" style="359"/>
    <col min="6395" max="6395" width="6.42578125" style="359" customWidth="1"/>
    <col min="6396" max="6396" width="46.5703125" style="359" customWidth="1"/>
    <col min="6397" max="6397" width="29.42578125" style="359" customWidth="1"/>
    <col min="6398" max="6650" width="9.140625" style="359"/>
    <col min="6651" max="6651" width="6.42578125" style="359" customWidth="1"/>
    <col min="6652" max="6652" width="46.5703125" style="359" customWidth="1"/>
    <col min="6653" max="6653" width="29.42578125" style="359" customWidth="1"/>
    <col min="6654" max="6906" width="9.140625" style="359"/>
    <col min="6907" max="6907" width="6.42578125" style="359" customWidth="1"/>
    <col min="6908" max="6908" width="46.5703125" style="359" customWidth="1"/>
    <col min="6909" max="6909" width="29.42578125" style="359" customWidth="1"/>
    <col min="6910" max="7162" width="9.140625" style="359"/>
    <col min="7163" max="7163" width="6.42578125" style="359" customWidth="1"/>
    <col min="7164" max="7164" width="46.5703125" style="359" customWidth="1"/>
    <col min="7165" max="7165" width="29.42578125" style="359" customWidth="1"/>
    <col min="7166" max="7418" width="9.140625" style="359"/>
    <col min="7419" max="7419" width="6.42578125" style="359" customWidth="1"/>
    <col min="7420" max="7420" width="46.5703125" style="359" customWidth="1"/>
    <col min="7421" max="7421" width="29.42578125" style="359" customWidth="1"/>
    <col min="7422" max="7674" width="9.140625" style="359"/>
    <col min="7675" max="7675" width="6.42578125" style="359" customWidth="1"/>
    <col min="7676" max="7676" width="46.5703125" style="359" customWidth="1"/>
    <col min="7677" max="7677" width="29.42578125" style="359" customWidth="1"/>
    <col min="7678" max="7930" width="9.140625" style="359"/>
    <col min="7931" max="7931" width="6.42578125" style="359" customWidth="1"/>
    <col min="7932" max="7932" width="46.5703125" style="359" customWidth="1"/>
    <col min="7933" max="7933" width="29.42578125" style="359" customWidth="1"/>
    <col min="7934" max="8186" width="9.140625" style="359"/>
    <col min="8187" max="8187" width="6.42578125" style="359" customWidth="1"/>
    <col min="8188" max="8188" width="46.5703125" style="359" customWidth="1"/>
    <col min="8189" max="8189" width="29.42578125" style="359" customWidth="1"/>
    <col min="8190" max="8442" width="9.140625" style="359"/>
    <col min="8443" max="8443" width="6.42578125" style="359" customWidth="1"/>
    <col min="8444" max="8444" width="46.5703125" style="359" customWidth="1"/>
    <col min="8445" max="8445" width="29.42578125" style="359" customWidth="1"/>
    <col min="8446" max="8698" width="9.140625" style="359"/>
    <col min="8699" max="8699" width="6.42578125" style="359" customWidth="1"/>
    <col min="8700" max="8700" width="46.5703125" style="359" customWidth="1"/>
    <col min="8701" max="8701" width="29.42578125" style="359" customWidth="1"/>
    <col min="8702" max="8954" width="9.140625" style="359"/>
    <col min="8955" max="8955" width="6.42578125" style="359" customWidth="1"/>
    <col min="8956" max="8956" width="46.5703125" style="359" customWidth="1"/>
    <col min="8957" max="8957" width="29.42578125" style="359" customWidth="1"/>
    <col min="8958" max="9210" width="9.140625" style="359"/>
    <col min="9211" max="9211" width="6.42578125" style="359" customWidth="1"/>
    <col min="9212" max="9212" width="46.5703125" style="359" customWidth="1"/>
    <col min="9213" max="9213" width="29.42578125" style="359" customWidth="1"/>
    <col min="9214" max="9466" width="9.140625" style="359"/>
    <col min="9467" max="9467" width="6.42578125" style="359" customWidth="1"/>
    <col min="9468" max="9468" width="46.5703125" style="359" customWidth="1"/>
    <col min="9469" max="9469" width="29.42578125" style="359" customWidth="1"/>
    <col min="9470" max="9722" width="9.140625" style="359"/>
    <col min="9723" max="9723" width="6.42578125" style="359" customWidth="1"/>
    <col min="9724" max="9724" width="46.5703125" style="359" customWidth="1"/>
    <col min="9725" max="9725" width="29.42578125" style="359" customWidth="1"/>
    <col min="9726" max="9978" width="9.140625" style="359"/>
    <col min="9979" max="9979" width="6.42578125" style="359" customWidth="1"/>
    <col min="9980" max="9980" width="46.5703125" style="359" customWidth="1"/>
    <col min="9981" max="9981" width="29.42578125" style="359" customWidth="1"/>
    <col min="9982" max="10234" width="9.140625" style="359"/>
    <col min="10235" max="10235" width="6.42578125" style="359" customWidth="1"/>
    <col min="10236" max="10236" width="46.5703125" style="359" customWidth="1"/>
    <col min="10237" max="10237" width="29.42578125" style="359" customWidth="1"/>
    <col min="10238" max="10490" width="9.140625" style="359"/>
    <col min="10491" max="10491" width="6.42578125" style="359" customWidth="1"/>
    <col min="10492" max="10492" width="46.5703125" style="359" customWidth="1"/>
    <col min="10493" max="10493" width="29.42578125" style="359" customWidth="1"/>
    <col min="10494" max="10746" width="9.140625" style="359"/>
    <col min="10747" max="10747" width="6.42578125" style="359" customWidth="1"/>
    <col min="10748" max="10748" width="46.5703125" style="359" customWidth="1"/>
    <col min="10749" max="10749" width="29.42578125" style="359" customWidth="1"/>
    <col min="10750" max="11002" width="9.140625" style="359"/>
    <col min="11003" max="11003" width="6.42578125" style="359" customWidth="1"/>
    <col min="11004" max="11004" width="46.5703125" style="359" customWidth="1"/>
    <col min="11005" max="11005" width="29.42578125" style="359" customWidth="1"/>
    <col min="11006" max="11258" width="9.140625" style="359"/>
    <col min="11259" max="11259" width="6.42578125" style="359" customWidth="1"/>
    <col min="11260" max="11260" width="46.5703125" style="359" customWidth="1"/>
    <col min="11261" max="11261" width="29.42578125" style="359" customWidth="1"/>
    <col min="11262" max="11514" width="9.140625" style="359"/>
    <col min="11515" max="11515" width="6.42578125" style="359" customWidth="1"/>
    <col min="11516" max="11516" width="46.5703125" style="359" customWidth="1"/>
    <col min="11517" max="11517" width="29.42578125" style="359" customWidth="1"/>
    <col min="11518" max="11770" width="9.140625" style="359"/>
    <col min="11771" max="11771" width="6.42578125" style="359" customWidth="1"/>
    <col min="11772" max="11772" width="46.5703125" style="359" customWidth="1"/>
    <col min="11773" max="11773" width="29.42578125" style="359" customWidth="1"/>
    <col min="11774" max="12026" width="9.140625" style="359"/>
    <col min="12027" max="12027" width="6.42578125" style="359" customWidth="1"/>
    <col min="12028" max="12028" width="46.5703125" style="359" customWidth="1"/>
    <col min="12029" max="12029" width="29.42578125" style="359" customWidth="1"/>
    <col min="12030" max="12282" width="9.140625" style="359"/>
    <col min="12283" max="12283" width="6.42578125" style="359" customWidth="1"/>
    <col min="12284" max="12284" width="46.5703125" style="359" customWidth="1"/>
    <col min="12285" max="12285" width="29.42578125" style="359" customWidth="1"/>
    <col min="12286" max="12538" width="9.140625" style="359"/>
    <col min="12539" max="12539" width="6.42578125" style="359" customWidth="1"/>
    <col min="12540" max="12540" width="46.5703125" style="359" customWidth="1"/>
    <col min="12541" max="12541" width="29.42578125" style="359" customWidth="1"/>
    <col min="12542" max="12794" width="9.140625" style="359"/>
    <col min="12795" max="12795" width="6.42578125" style="359" customWidth="1"/>
    <col min="12796" max="12796" width="46.5703125" style="359" customWidth="1"/>
    <col min="12797" max="12797" width="29.42578125" style="359" customWidth="1"/>
    <col min="12798" max="13050" width="9.140625" style="359"/>
    <col min="13051" max="13051" width="6.42578125" style="359" customWidth="1"/>
    <col min="13052" max="13052" width="46.5703125" style="359" customWidth="1"/>
    <col min="13053" max="13053" width="29.42578125" style="359" customWidth="1"/>
    <col min="13054" max="13306" width="9.140625" style="359"/>
    <col min="13307" max="13307" width="6.42578125" style="359" customWidth="1"/>
    <col min="13308" max="13308" width="46.5703125" style="359" customWidth="1"/>
    <col min="13309" max="13309" width="29.42578125" style="359" customWidth="1"/>
    <col min="13310" max="13562" width="9.140625" style="359"/>
    <col min="13563" max="13563" width="6.42578125" style="359" customWidth="1"/>
    <col min="13564" max="13564" width="46.5703125" style="359" customWidth="1"/>
    <col min="13565" max="13565" width="29.42578125" style="359" customWidth="1"/>
    <col min="13566" max="13818" width="9.140625" style="359"/>
    <col min="13819" max="13819" width="6.42578125" style="359" customWidth="1"/>
    <col min="13820" max="13820" width="46.5703125" style="359" customWidth="1"/>
    <col min="13821" max="13821" width="29.42578125" style="359" customWidth="1"/>
    <col min="13822" max="14074" width="9.140625" style="359"/>
    <col min="14075" max="14075" width="6.42578125" style="359" customWidth="1"/>
    <col min="14076" max="14076" width="46.5703125" style="359" customWidth="1"/>
    <col min="14077" max="14077" width="29.42578125" style="359" customWidth="1"/>
    <col min="14078" max="14330" width="9.140625" style="359"/>
    <col min="14331" max="14331" width="6.42578125" style="359" customWidth="1"/>
    <col min="14332" max="14332" width="46.5703125" style="359" customWidth="1"/>
    <col min="14333" max="14333" width="29.42578125" style="359" customWidth="1"/>
    <col min="14334" max="14586" width="9.140625" style="359"/>
    <col min="14587" max="14587" width="6.42578125" style="359" customWidth="1"/>
    <col min="14588" max="14588" width="46.5703125" style="359" customWidth="1"/>
    <col min="14589" max="14589" width="29.42578125" style="359" customWidth="1"/>
    <col min="14590" max="14842" width="9.140625" style="359"/>
    <col min="14843" max="14843" width="6.42578125" style="359" customWidth="1"/>
    <col min="14844" max="14844" width="46.5703125" style="359" customWidth="1"/>
    <col min="14845" max="14845" width="29.42578125" style="359" customWidth="1"/>
    <col min="14846" max="15098" width="9.140625" style="359"/>
    <col min="15099" max="15099" width="6.42578125" style="359" customWidth="1"/>
    <col min="15100" max="15100" width="46.5703125" style="359" customWidth="1"/>
    <col min="15101" max="15101" width="29.42578125" style="359" customWidth="1"/>
    <col min="15102" max="15354" width="9.140625" style="359"/>
    <col min="15355" max="15355" width="6.42578125" style="359" customWidth="1"/>
    <col min="15356" max="15356" width="46.5703125" style="359" customWidth="1"/>
    <col min="15357" max="15357" width="29.42578125" style="359" customWidth="1"/>
    <col min="15358" max="15610" width="9.140625" style="359"/>
    <col min="15611" max="15611" width="6.42578125" style="359" customWidth="1"/>
    <col min="15612" max="15612" width="46.5703125" style="359" customWidth="1"/>
    <col min="15613" max="15613" width="29.42578125" style="359" customWidth="1"/>
    <col min="15614" max="15866" width="9.140625" style="359"/>
    <col min="15867" max="15867" width="6.42578125" style="359" customWidth="1"/>
    <col min="15868" max="15868" width="46.5703125" style="359" customWidth="1"/>
    <col min="15869" max="15869" width="29.42578125" style="359" customWidth="1"/>
    <col min="15870" max="16122" width="9.140625" style="359"/>
    <col min="16123" max="16123" width="6.42578125" style="359" customWidth="1"/>
    <col min="16124" max="16124" width="46.5703125" style="359" customWidth="1"/>
    <col min="16125" max="16125" width="29.42578125" style="359" customWidth="1"/>
    <col min="16126" max="16384" width="9.140625" style="359"/>
  </cols>
  <sheetData>
    <row r="1" spans="1:8" x14ac:dyDescent="0.2">
      <c r="B1" s="84" t="s">
        <v>225</v>
      </c>
      <c r="E1" s="359" t="s">
        <v>1130</v>
      </c>
    </row>
    <row r="2" spans="1:8" x14ac:dyDescent="0.2">
      <c r="B2" s="84" t="s">
        <v>346</v>
      </c>
      <c r="E2" s="359" t="s">
        <v>1427</v>
      </c>
    </row>
    <row r="3" spans="1:8" x14ac:dyDescent="0.2">
      <c r="B3" s="84"/>
      <c r="C3" s="84" t="s">
        <v>288</v>
      </c>
      <c r="E3" s="359" t="s">
        <v>76</v>
      </c>
    </row>
    <row r="4" spans="1:8" ht="13.5" thickBot="1" x14ac:dyDescent="0.25">
      <c r="B4" s="84"/>
    </row>
    <row r="5" spans="1:8" ht="38.25" x14ac:dyDescent="0.2">
      <c r="A5" s="650" t="s">
        <v>1</v>
      </c>
      <c r="B5" s="678" t="s">
        <v>278</v>
      </c>
      <c r="C5" s="98" t="s">
        <v>226</v>
      </c>
      <c r="D5" s="653" t="s">
        <v>39</v>
      </c>
      <c r="E5" s="654" t="s">
        <v>349</v>
      </c>
      <c r="F5" s="654" t="s">
        <v>41</v>
      </c>
      <c r="G5" s="654" t="s">
        <v>347</v>
      </c>
      <c r="H5" s="654" t="s">
        <v>348</v>
      </c>
    </row>
    <row r="6" spans="1:8" x14ac:dyDescent="0.2">
      <c r="A6" s="655">
        <v>27</v>
      </c>
      <c r="B6" s="679" t="s">
        <v>3</v>
      </c>
      <c r="C6" s="657">
        <f t="shared" ref="C6:C37" si="0">SUM(D6:H6)</f>
        <v>425314893</v>
      </c>
      <c r="D6" s="680">
        <v>57574623</v>
      </c>
      <c r="E6" s="680">
        <v>157727861</v>
      </c>
      <c r="F6" s="680">
        <v>95183207</v>
      </c>
      <c r="G6" s="680">
        <v>26421480</v>
      </c>
      <c r="H6" s="680">
        <v>88407722</v>
      </c>
    </row>
    <row r="7" spans="1:8" ht="25.5" x14ac:dyDescent="0.2">
      <c r="A7" s="655">
        <v>28</v>
      </c>
      <c r="B7" s="679" t="s">
        <v>4</v>
      </c>
      <c r="C7" s="657">
        <f t="shared" si="0"/>
        <v>69549556</v>
      </c>
      <c r="D7" s="680">
        <v>9542413</v>
      </c>
      <c r="E7" s="680">
        <v>27983839</v>
      </c>
      <c r="F7" s="680">
        <v>14277480</v>
      </c>
      <c r="G7" s="680">
        <v>4143532</v>
      </c>
      <c r="H7" s="680">
        <v>13602292</v>
      </c>
    </row>
    <row r="8" spans="1:8" x14ac:dyDescent="0.2">
      <c r="A8" s="655">
        <v>87</v>
      </c>
      <c r="B8" s="679" t="s">
        <v>5</v>
      </c>
      <c r="C8" s="657">
        <f t="shared" si="0"/>
        <v>334935457</v>
      </c>
      <c r="D8" s="680">
        <v>145326491</v>
      </c>
      <c r="E8" s="680">
        <v>38763400</v>
      </c>
      <c r="F8" s="680">
        <v>68948270</v>
      </c>
      <c r="G8" s="680">
        <v>34741972</v>
      </c>
      <c r="H8" s="680">
        <v>47155324</v>
      </c>
    </row>
    <row r="9" spans="1:8" x14ac:dyDescent="0.2">
      <c r="A9" s="655">
        <v>88</v>
      </c>
      <c r="B9" s="681" t="s">
        <v>6</v>
      </c>
      <c r="C9" s="682">
        <f t="shared" si="0"/>
        <v>0</v>
      </c>
      <c r="D9" s="683">
        <f>D10</f>
        <v>0</v>
      </c>
      <c r="E9" s="670">
        <f>E10</f>
        <v>0</v>
      </c>
      <c r="F9" s="670">
        <f>F10</f>
        <v>0</v>
      </c>
      <c r="G9" s="670">
        <f>G10</f>
        <v>0</v>
      </c>
      <c r="H9" s="670">
        <f>H10</f>
        <v>0</v>
      </c>
    </row>
    <row r="10" spans="1:8" ht="25.5" x14ac:dyDescent="0.2">
      <c r="A10" s="655">
        <v>89</v>
      </c>
      <c r="B10" s="681" t="s">
        <v>7</v>
      </c>
      <c r="C10" s="682">
        <f t="shared" si="0"/>
        <v>0</v>
      </c>
      <c r="D10" s="684"/>
      <c r="E10" s="658"/>
      <c r="F10" s="658"/>
      <c r="G10" s="658"/>
      <c r="H10" s="658"/>
    </row>
    <row r="11" spans="1:8" x14ac:dyDescent="0.2">
      <c r="A11" s="655">
        <v>90</v>
      </c>
      <c r="B11" s="681" t="s">
        <v>8</v>
      </c>
      <c r="C11" s="682">
        <f t="shared" si="0"/>
        <v>0</v>
      </c>
      <c r="D11" s="683">
        <f>D12</f>
        <v>0</v>
      </c>
      <c r="E11" s="670">
        <f>E12</f>
        <v>0</v>
      </c>
      <c r="F11" s="670">
        <f>F12</f>
        <v>0</v>
      </c>
      <c r="G11" s="670">
        <f>G12</f>
        <v>0</v>
      </c>
      <c r="H11" s="670">
        <f>H12</f>
        <v>0</v>
      </c>
    </row>
    <row r="12" spans="1:8" ht="25.5" x14ac:dyDescent="0.2">
      <c r="A12" s="655">
        <v>91</v>
      </c>
      <c r="B12" s="681" t="s">
        <v>9</v>
      </c>
      <c r="C12" s="682">
        <f t="shared" si="0"/>
        <v>0</v>
      </c>
      <c r="D12" s="683"/>
      <c r="E12" s="670"/>
      <c r="F12" s="670"/>
      <c r="G12" s="670"/>
      <c r="H12" s="670"/>
    </row>
    <row r="13" spans="1:8" x14ac:dyDescent="0.2">
      <c r="A13" s="655">
        <v>92</v>
      </c>
      <c r="B13" s="681" t="s">
        <v>10</v>
      </c>
      <c r="C13" s="682">
        <f t="shared" si="0"/>
        <v>8250000</v>
      </c>
      <c r="D13" s="670">
        <f>SUM(D14:D15)</f>
        <v>8250000</v>
      </c>
      <c r="E13" s="670">
        <f>SUM(E14:E15)</f>
        <v>0</v>
      </c>
      <c r="F13" s="670">
        <f>SUM(F14:F15)</f>
        <v>0</v>
      </c>
      <c r="G13" s="670">
        <f>SUM(G14:G15)</f>
        <v>0</v>
      </c>
      <c r="H13" s="670">
        <f>SUM(H14:H15)</f>
        <v>0</v>
      </c>
    </row>
    <row r="14" spans="1:8" x14ac:dyDescent="0.2">
      <c r="A14" s="655">
        <v>93</v>
      </c>
      <c r="B14" s="681" t="s">
        <v>11</v>
      </c>
      <c r="C14" s="682">
        <f t="shared" si="0"/>
        <v>0</v>
      </c>
      <c r="D14" s="684"/>
      <c r="E14" s="658"/>
      <c r="F14" s="658"/>
      <c r="G14" s="658"/>
      <c r="H14" s="658"/>
    </row>
    <row r="15" spans="1:8" x14ac:dyDescent="0.2">
      <c r="A15" s="655">
        <v>94</v>
      </c>
      <c r="B15" s="681" t="s">
        <v>12</v>
      </c>
      <c r="C15" s="682">
        <f t="shared" si="0"/>
        <v>8250000</v>
      </c>
      <c r="D15" s="684">
        <v>8250000</v>
      </c>
      <c r="E15" s="658"/>
      <c r="F15" s="658"/>
      <c r="G15" s="658"/>
      <c r="H15" s="658"/>
    </row>
    <row r="16" spans="1:8" x14ac:dyDescent="0.2">
      <c r="A16" s="655">
        <v>96</v>
      </c>
      <c r="B16" s="685" t="s">
        <v>13</v>
      </c>
      <c r="C16" s="682">
        <f t="shared" si="0"/>
        <v>8250000</v>
      </c>
      <c r="D16" s="686">
        <f>D9+D11+D13</f>
        <v>8250000</v>
      </c>
      <c r="E16" s="687">
        <f>E9+E11+E13</f>
        <v>0</v>
      </c>
      <c r="F16" s="687">
        <f>F9+F11+F13</f>
        <v>0</v>
      </c>
      <c r="G16" s="687">
        <f>G9+G11+G13</f>
        <v>0</v>
      </c>
      <c r="H16" s="687">
        <f>H9+H11+H13</f>
        <v>0</v>
      </c>
    </row>
    <row r="17" spans="1:8" ht="18.75" customHeight="1" x14ac:dyDescent="0.2">
      <c r="A17" s="655">
        <v>97</v>
      </c>
      <c r="B17" s="681" t="s">
        <v>14</v>
      </c>
      <c r="C17" s="682">
        <f t="shared" si="0"/>
        <v>18001826</v>
      </c>
      <c r="D17" s="684">
        <v>18001826</v>
      </c>
      <c r="E17" s="658"/>
      <c r="F17" s="658"/>
      <c r="G17" s="658"/>
      <c r="H17" s="658"/>
    </row>
    <row r="18" spans="1:8" ht="25.5" x14ac:dyDescent="0.2">
      <c r="A18" s="655">
        <v>98</v>
      </c>
      <c r="B18" s="681" t="s">
        <v>15</v>
      </c>
      <c r="C18" s="682">
        <f t="shared" si="0"/>
        <v>197092829</v>
      </c>
      <c r="D18" s="688">
        <f>SUM(D19:D22)</f>
        <v>197092829</v>
      </c>
      <c r="E18" s="663">
        <f>SUM(E19:E22)</f>
        <v>0</v>
      </c>
      <c r="F18" s="663">
        <f>SUM(F19:F22)</f>
        <v>0</v>
      </c>
      <c r="G18" s="663">
        <f>SUM(G19:G22)</f>
        <v>0</v>
      </c>
      <c r="H18" s="663">
        <f>SUM(H19:H22)</f>
        <v>0</v>
      </c>
    </row>
    <row r="19" spans="1:8" x14ac:dyDescent="0.2">
      <c r="A19" s="655">
        <v>99</v>
      </c>
      <c r="B19" s="681" t="s">
        <v>279</v>
      </c>
      <c r="C19" s="682">
        <f t="shared" si="0"/>
        <v>500000</v>
      </c>
      <c r="D19" s="684">
        <v>500000</v>
      </c>
      <c r="E19" s="658"/>
      <c r="F19" s="658"/>
      <c r="G19" s="658"/>
      <c r="H19" s="658"/>
    </row>
    <row r="20" spans="1:8" x14ac:dyDescent="0.2">
      <c r="A20" s="655">
        <v>100</v>
      </c>
      <c r="B20" s="681" t="s">
        <v>16</v>
      </c>
      <c r="C20" s="682">
        <f t="shared" si="0"/>
        <v>0</v>
      </c>
      <c r="D20" s="684"/>
      <c r="E20" s="658"/>
      <c r="F20" s="658"/>
      <c r="G20" s="658"/>
      <c r="H20" s="658"/>
    </row>
    <row r="21" spans="1:8" ht="25.5" x14ac:dyDescent="0.2">
      <c r="A21" s="655">
        <v>101</v>
      </c>
      <c r="B21" s="681" t="s">
        <v>17</v>
      </c>
      <c r="C21" s="682">
        <f t="shared" si="0"/>
        <v>0</v>
      </c>
      <c r="D21" s="684"/>
      <c r="E21" s="658"/>
      <c r="F21" s="658"/>
      <c r="G21" s="658"/>
      <c r="H21" s="658"/>
    </row>
    <row r="22" spans="1:8" x14ac:dyDescent="0.2">
      <c r="A22" s="655">
        <v>102</v>
      </c>
      <c r="B22" s="681" t="s">
        <v>18</v>
      </c>
      <c r="C22" s="682">
        <f t="shared" si="0"/>
        <v>196592829</v>
      </c>
      <c r="D22" s="684">
        <v>196592829</v>
      </c>
      <c r="E22" s="658"/>
      <c r="F22" s="658"/>
      <c r="G22" s="658"/>
      <c r="H22" s="658"/>
    </row>
    <row r="23" spans="1:8" ht="25.5" x14ac:dyDescent="0.2">
      <c r="A23" s="655">
        <v>103</v>
      </c>
      <c r="B23" s="681" t="s">
        <v>321</v>
      </c>
      <c r="C23" s="682">
        <f t="shared" si="0"/>
        <v>35192886</v>
      </c>
      <c r="D23" s="684">
        <v>35192886</v>
      </c>
      <c r="E23" s="658"/>
      <c r="F23" s="658"/>
      <c r="G23" s="658"/>
      <c r="H23" s="658"/>
    </row>
    <row r="24" spans="1:8" ht="16.5" customHeight="1" x14ac:dyDescent="0.2">
      <c r="A24" s="655"/>
      <c r="B24" s="681" t="s">
        <v>281</v>
      </c>
      <c r="C24" s="682">
        <f t="shared" si="0"/>
        <v>0</v>
      </c>
      <c r="D24" s="684"/>
      <c r="E24" s="658"/>
      <c r="F24" s="658"/>
      <c r="G24" s="658"/>
      <c r="H24" s="658"/>
    </row>
    <row r="25" spans="1:8" ht="16.5" customHeight="1" x14ac:dyDescent="0.2">
      <c r="A25" s="655">
        <v>104</v>
      </c>
      <c r="B25" s="681" t="s">
        <v>19</v>
      </c>
      <c r="C25" s="682">
        <f t="shared" si="0"/>
        <v>94340826</v>
      </c>
      <c r="D25" s="684">
        <v>94340826</v>
      </c>
      <c r="E25" s="658"/>
      <c r="F25" s="658"/>
      <c r="G25" s="658"/>
      <c r="H25" s="658"/>
    </row>
    <row r="26" spans="1:8" ht="18" customHeight="1" x14ac:dyDescent="0.2">
      <c r="A26" s="655">
        <v>105</v>
      </c>
      <c r="B26" s="685" t="s">
        <v>20</v>
      </c>
      <c r="C26" s="682">
        <f t="shared" si="0"/>
        <v>344628367</v>
      </c>
      <c r="D26" s="686">
        <f>D17+D18+D23+D24+D25</f>
        <v>344628367</v>
      </c>
      <c r="E26" s="687">
        <f>E17+E18+E23+E24+E25</f>
        <v>0</v>
      </c>
      <c r="F26" s="687">
        <f>F17+F18+F23+F24+F25</f>
        <v>0</v>
      </c>
      <c r="G26" s="687">
        <f>G17+G18+G23+G24+G25</f>
        <v>0</v>
      </c>
      <c r="H26" s="687">
        <f>H17+H18+H23+H24+H25</f>
        <v>0</v>
      </c>
    </row>
    <row r="27" spans="1:8" x14ac:dyDescent="0.2">
      <c r="A27" s="655">
        <v>106</v>
      </c>
      <c r="B27" s="681" t="s">
        <v>21</v>
      </c>
      <c r="C27" s="682">
        <f t="shared" si="0"/>
        <v>480000</v>
      </c>
      <c r="D27" s="684">
        <v>130000</v>
      </c>
      <c r="E27" s="658">
        <v>300000</v>
      </c>
      <c r="F27" s="658"/>
      <c r="G27" s="658">
        <v>50000</v>
      </c>
      <c r="H27" s="658"/>
    </row>
    <row r="28" spans="1:8" x14ac:dyDescent="0.2">
      <c r="A28" s="655">
        <v>107</v>
      </c>
      <c r="B28" s="681" t="s">
        <v>22</v>
      </c>
      <c r="C28" s="682">
        <f t="shared" si="0"/>
        <v>297241669</v>
      </c>
      <c r="D28" s="684">
        <v>297241669</v>
      </c>
      <c r="E28" s="658"/>
      <c r="F28" s="658"/>
      <c r="G28" s="658"/>
      <c r="H28" s="658"/>
    </row>
    <row r="29" spans="1:8" x14ac:dyDescent="0.2">
      <c r="A29" s="655">
        <v>108</v>
      </c>
      <c r="B29" s="681" t="s">
        <v>23</v>
      </c>
      <c r="C29" s="682">
        <f t="shared" si="0"/>
        <v>2130000</v>
      </c>
      <c r="D29" s="684">
        <v>80000</v>
      </c>
      <c r="E29" s="658">
        <v>1500000</v>
      </c>
      <c r="F29" s="658">
        <v>200000</v>
      </c>
      <c r="G29" s="658"/>
      <c r="H29" s="658">
        <v>350000</v>
      </c>
    </row>
    <row r="30" spans="1:8" x14ac:dyDescent="0.2">
      <c r="A30" s="655">
        <v>109</v>
      </c>
      <c r="B30" s="681" t="s">
        <v>24</v>
      </c>
      <c r="C30" s="682">
        <f t="shared" si="0"/>
        <v>44170799</v>
      </c>
      <c r="D30" s="684">
        <v>32577012</v>
      </c>
      <c r="E30" s="658">
        <v>4000000</v>
      </c>
      <c r="F30" s="658">
        <v>3487410</v>
      </c>
      <c r="G30" s="658">
        <v>3156377</v>
      </c>
      <c r="H30" s="658">
        <v>950000</v>
      </c>
    </row>
    <row r="31" spans="1:8" ht="25.5" x14ac:dyDescent="0.2">
      <c r="A31" s="655">
        <v>110</v>
      </c>
      <c r="B31" s="681" t="s">
        <v>25</v>
      </c>
      <c r="C31" s="682">
        <f t="shared" si="0"/>
        <v>25188302</v>
      </c>
      <c r="D31" s="684">
        <v>21669579</v>
      </c>
      <c r="E31" s="658">
        <v>1566000</v>
      </c>
      <c r="F31" s="658">
        <v>995601</v>
      </c>
      <c r="G31" s="658">
        <v>606122</v>
      </c>
      <c r="H31" s="658">
        <v>351000</v>
      </c>
    </row>
    <row r="32" spans="1:8" x14ac:dyDescent="0.2">
      <c r="A32" s="655">
        <v>111</v>
      </c>
      <c r="B32" s="685" t="s">
        <v>26</v>
      </c>
      <c r="C32" s="682">
        <f t="shared" si="0"/>
        <v>369210770</v>
      </c>
      <c r="D32" s="686">
        <f>SUM(D27:D31)</f>
        <v>351698260</v>
      </c>
      <c r="E32" s="687">
        <f>SUM(E27:E31)</f>
        <v>7366000</v>
      </c>
      <c r="F32" s="687">
        <f>SUM(F27:F31)</f>
        <v>4683011</v>
      </c>
      <c r="G32" s="687">
        <f>SUM(G27:G31)</f>
        <v>3812499</v>
      </c>
      <c r="H32" s="687">
        <f>SUM(H27:H31)</f>
        <v>1651000</v>
      </c>
    </row>
    <row r="33" spans="1:8" x14ac:dyDescent="0.2">
      <c r="A33" s="655">
        <v>112</v>
      </c>
      <c r="B33" s="681" t="s">
        <v>27</v>
      </c>
      <c r="C33" s="682">
        <f t="shared" si="0"/>
        <v>110527336</v>
      </c>
      <c r="D33" s="684">
        <v>110527336</v>
      </c>
      <c r="E33" s="658"/>
      <c r="F33" s="658"/>
      <c r="G33" s="658"/>
      <c r="H33" s="658"/>
    </row>
    <row r="34" spans="1:8" x14ac:dyDescent="0.2">
      <c r="A34" s="655"/>
      <c r="B34" s="681" t="s">
        <v>282</v>
      </c>
      <c r="C34" s="682">
        <f t="shared" si="0"/>
        <v>200000</v>
      </c>
      <c r="D34" s="684"/>
      <c r="E34" s="658">
        <v>200000</v>
      </c>
      <c r="F34" s="658"/>
      <c r="G34" s="658"/>
      <c r="H34" s="658"/>
    </row>
    <row r="35" spans="1:8" x14ac:dyDescent="0.2">
      <c r="A35" s="655">
        <v>113</v>
      </c>
      <c r="B35" s="681" t="s">
        <v>28</v>
      </c>
      <c r="C35" s="682">
        <f t="shared" si="0"/>
        <v>0</v>
      </c>
      <c r="D35" s="684"/>
      <c r="E35" s="658"/>
      <c r="F35" s="658"/>
      <c r="G35" s="658"/>
      <c r="H35" s="658"/>
    </row>
    <row r="36" spans="1:8" ht="25.5" x14ac:dyDescent="0.2">
      <c r="A36" s="655">
        <v>114</v>
      </c>
      <c r="B36" s="681" t="s">
        <v>29</v>
      </c>
      <c r="C36" s="682">
        <f t="shared" si="0"/>
        <v>16114581</v>
      </c>
      <c r="D36" s="684">
        <v>16060581</v>
      </c>
      <c r="E36" s="658">
        <v>54000</v>
      </c>
      <c r="F36" s="658"/>
      <c r="G36" s="658"/>
      <c r="H36" s="658"/>
    </row>
    <row r="37" spans="1:8" x14ac:dyDescent="0.2">
      <c r="A37" s="655">
        <v>115</v>
      </c>
      <c r="B37" s="685" t="s">
        <v>30</v>
      </c>
      <c r="C37" s="682">
        <f t="shared" si="0"/>
        <v>126841917</v>
      </c>
      <c r="D37" s="686">
        <f>SUM(D33:D36)</f>
        <v>126587917</v>
      </c>
      <c r="E37" s="687">
        <f>SUM(E33:E36)</f>
        <v>254000</v>
      </c>
      <c r="F37" s="687">
        <f>SUM(F33:F36)</f>
        <v>0</v>
      </c>
      <c r="G37" s="687">
        <f>SUM(G33:G36)</f>
        <v>0</v>
      </c>
      <c r="H37" s="687">
        <f>SUM(H33:H36)</f>
        <v>0</v>
      </c>
    </row>
    <row r="38" spans="1:8" ht="25.5" x14ac:dyDescent="0.2">
      <c r="A38" s="655">
        <v>116</v>
      </c>
      <c r="B38" s="681" t="s">
        <v>322</v>
      </c>
      <c r="C38" s="682">
        <f>SUM(D38:H38)</f>
        <v>34250362</v>
      </c>
      <c r="D38" s="683">
        <v>34250362</v>
      </c>
      <c r="E38" s="670">
        <f>SUM(E39:E41)</f>
        <v>0</v>
      </c>
      <c r="F38" s="670">
        <f>SUM(F39:F41)</f>
        <v>0</v>
      </c>
      <c r="G38" s="670">
        <f>SUM(G39:G41)</f>
        <v>0</v>
      </c>
      <c r="H38" s="670">
        <f>SUM(H39:H41)</f>
        <v>0</v>
      </c>
    </row>
    <row r="39" spans="1:8" ht="25.5" x14ac:dyDescent="0.2">
      <c r="A39" s="655">
        <v>119</v>
      </c>
      <c r="B39" s="681" t="s">
        <v>323</v>
      </c>
      <c r="C39" s="682">
        <f t="shared" ref="C39:C48" si="1">SUM(D39:H39)</f>
        <v>0</v>
      </c>
      <c r="D39" s="684"/>
      <c r="E39" s="658"/>
      <c r="F39" s="658"/>
      <c r="G39" s="658"/>
      <c r="H39" s="658"/>
    </row>
    <row r="40" spans="1:8" ht="25.5" x14ac:dyDescent="0.2">
      <c r="A40" s="655">
        <v>118</v>
      </c>
      <c r="B40" s="681" t="s">
        <v>283</v>
      </c>
      <c r="C40" s="682">
        <f t="shared" si="1"/>
        <v>0</v>
      </c>
      <c r="D40" s="684"/>
      <c r="E40" s="658"/>
      <c r="F40" s="658"/>
      <c r="G40" s="658"/>
      <c r="H40" s="658"/>
    </row>
    <row r="41" spans="1:8" x14ac:dyDescent="0.2">
      <c r="A41" s="655">
        <v>117</v>
      </c>
      <c r="B41" s="681" t="s">
        <v>284</v>
      </c>
      <c r="C41" s="682">
        <f t="shared" si="1"/>
        <v>0</v>
      </c>
      <c r="D41" s="684"/>
      <c r="E41" s="658"/>
      <c r="F41" s="658"/>
      <c r="G41" s="658"/>
      <c r="H41" s="658"/>
    </row>
    <row r="42" spans="1:8" x14ac:dyDescent="0.2">
      <c r="A42" s="655">
        <v>120</v>
      </c>
      <c r="B42" s="685" t="s">
        <v>31</v>
      </c>
      <c r="C42" s="682">
        <f t="shared" si="1"/>
        <v>34250362</v>
      </c>
      <c r="D42" s="686">
        <f>D38+D39</f>
        <v>34250362</v>
      </c>
      <c r="E42" s="686">
        <f t="shared" ref="E42:H42" si="2">E38+E39</f>
        <v>0</v>
      </c>
      <c r="F42" s="686">
        <f t="shared" si="2"/>
        <v>0</v>
      </c>
      <c r="G42" s="686">
        <f t="shared" si="2"/>
        <v>0</v>
      </c>
      <c r="H42" s="686">
        <f t="shared" si="2"/>
        <v>0</v>
      </c>
    </row>
    <row r="43" spans="1:8" x14ac:dyDescent="0.2">
      <c r="A43" s="655">
        <v>121</v>
      </c>
      <c r="B43" s="689" t="s">
        <v>32</v>
      </c>
      <c r="C43" s="682">
        <f t="shared" si="1"/>
        <v>1712981322</v>
      </c>
      <c r="D43" s="690">
        <f>D6+D7+D8+D16+D26+D32+D37+D42</f>
        <v>1077858433</v>
      </c>
      <c r="E43" s="691">
        <f>E6+E7+E8+E16+E26+E32+E37+E42</f>
        <v>232095100</v>
      </c>
      <c r="F43" s="691">
        <f>F6+F7+F8+F16+F26+F32+F37+F42</f>
        <v>183091968</v>
      </c>
      <c r="G43" s="691">
        <f>G6+G7+G8+G16+G26+G32+G37+G42</f>
        <v>69119483</v>
      </c>
      <c r="H43" s="691">
        <f>H6+H7+H8+H16+H26+H32+H37+H42</f>
        <v>150816338</v>
      </c>
    </row>
    <row r="44" spans="1:8" ht="25.5" x14ac:dyDescent="0.2">
      <c r="A44" s="655">
        <v>122</v>
      </c>
      <c r="B44" s="681" t="s">
        <v>33</v>
      </c>
      <c r="C44" s="682">
        <f t="shared" si="1"/>
        <v>18237164</v>
      </c>
      <c r="D44" s="692">
        <v>18237164</v>
      </c>
      <c r="E44" s="658"/>
      <c r="F44" s="658"/>
      <c r="G44" s="658"/>
      <c r="H44" s="658"/>
    </row>
    <row r="45" spans="1:8" ht="25.5" x14ac:dyDescent="0.2">
      <c r="A45" s="655">
        <v>123</v>
      </c>
      <c r="B45" s="681" t="s">
        <v>34</v>
      </c>
      <c r="C45" s="682">
        <f>SUM(D45:H45)</f>
        <v>553670482</v>
      </c>
      <c r="D45" s="158">
        <f>'1'!C76</f>
        <v>553670482</v>
      </c>
      <c r="E45" s="658"/>
      <c r="F45" s="658"/>
      <c r="G45" s="658"/>
      <c r="H45" s="658"/>
    </row>
    <row r="46" spans="1:8" x14ac:dyDescent="0.2">
      <c r="A46" s="655">
        <v>124</v>
      </c>
      <c r="B46" s="681" t="s">
        <v>35</v>
      </c>
      <c r="C46" s="682">
        <f t="shared" si="1"/>
        <v>571907646</v>
      </c>
      <c r="D46" s="683">
        <f>SUM(D44:D45)</f>
        <v>571907646</v>
      </c>
      <c r="E46" s="670">
        <f>SUM(E44:E45)</f>
        <v>0</v>
      </c>
      <c r="F46" s="670">
        <f>SUM(F44:F45)</f>
        <v>0</v>
      </c>
      <c r="G46" s="670">
        <f>SUM(G44:G45)</f>
        <v>0</v>
      </c>
      <c r="H46" s="670">
        <f>SUM(H44:H45)</f>
        <v>0</v>
      </c>
    </row>
    <row r="47" spans="1:8" ht="13.5" thickBot="1" x14ac:dyDescent="0.25">
      <c r="A47" s="655">
        <v>125</v>
      </c>
      <c r="B47" s="693" t="s">
        <v>36</v>
      </c>
      <c r="C47" s="682">
        <f t="shared" si="1"/>
        <v>571907646</v>
      </c>
      <c r="D47" s="694">
        <f>D46</f>
        <v>571907646</v>
      </c>
      <c r="E47" s="695">
        <f>E46</f>
        <v>0</v>
      </c>
      <c r="F47" s="695">
        <f>F46</f>
        <v>0</v>
      </c>
      <c r="G47" s="695">
        <f>G46</f>
        <v>0</v>
      </c>
      <c r="H47" s="695">
        <f>H46</f>
        <v>0</v>
      </c>
    </row>
    <row r="48" spans="1:8" ht="14.25" thickTop="1" thickBot="1" x14ac:dyDescent="0.25">
      <c r="A48" s="655">
        <v>126</v>
      </c>
      <c r="B48" s="5" t="s">
        <v>37</v>
      </c>
      <c r="C48" s="682">
        <f t="shared" si="1"/>
        <v>2284888968</v>
      </c>
      <c r="D48" s="3">
        <f>D43+D47</f>
        <v>1649766079</v>
      </c>
      <c r="E48" s="1">
        <f>E43+E47</f>
        <v>232095100</v>
      </c>
      <c r="F48" s="1">
        <f>F43+F47</f>
        <v>183091968</v>
      </c>
      <c r="G48" s="1">
        <f>G43+G47</f>
        <v>69119483</v>
      </c>
      <c r="H48" s="1">
        <f>H43+H47</f>
        <v>150816338</v>
      </c>
    </row>
    <row r="49" spans="3:8" ht="13.5" thickTop="1" x14ac:dyDescent="0.2">
      <c r="C49" s="83">
        <f>'1'!C79</f>
        <v>2284888968</v>
      </c>
      <c r="D49" s="83">
        <f>D48-'1'!D79</f>
        <v>0</v>
      </c>
      <c r="E49" s="83">
        <f>E48-'1'!E79</f>
        <v>0</v>
      </c>
      <c r="F49" s="83">
        <f>F48-'1'!F79</f>
        <v>0</v>
      </c>
      <c r="G49" s="83">
        <f>G48-'1'!G79</f>
        <v>0</v>
      </c>
      <c r="H49" s="83">
        <f>H48-'1'!H79</f>
        <v>0</v>
      </c>
    </row>
    <row r="50" spans="3:8" x14ac:dyDescent="0.2">
      <c r="C50" s="83">
        <f>C49-C48</f>
        <v>0</v>
      </c>
    </row>
  </sheetData>
  <pageMargins left="0" right="0" top="0.19685039370078741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C2" sqref="C2"/>
    </sheetView>
  </sheetViews>
  <sheetFormatPr defaultRowHeight="12.75" x14ac:dyDescent="0.2"/>
  <cols>
    <col min="1" max="1" width="9.140625" style="359"/>
    <col min="2" max="2" width="61.5703125" style="359" customWidth="1"/>
    <col min="3" max="3" width="19.28515625" style="359" customWidth="1"/>
    <col min="4" max="4" width="16.42578125" style="359" customWidth="1"/>
    <col min="5" max="5" width="17.5703125" style="359" customWidth="1"/>
    <col min="6" max="16384" width="9.140625" style="359"/>
  </cols>
  <sheetData>
    <row r="1" spans="1:5" ht="18.75" x14ac:dyDescent="0.3">
      <c r="A1" s="466"/>
      <c r="B1" s="467" t="s">
        <v>0</v>
      </c>
      <c r="C1" s="81" t="s">
        <v>1405</v>
      </c>
    </row>
    <row r="2" spans="1:5" ht="15.75" x14ac:dyDescent="0.25">
      <c r="A2" s="466"/>
      <c r="B2" s="84" t="s">
        <v>1104</v>
      </c>
      <c r="C2" s="733" t="s">
        <v>1424</v>
      </c>
    </row>
    <row r="3" spans="1:5" ht="15.75" x14ac:dyDescent="0.25">
      <c r="A3" s="466"/>
      <c r="B3" s="468" t="s">
        <v>114</v>
      </c>
      <c r="C3" s="25" t="s">
        <v>118</v>
      </c>
    </row>
    <row r="4" spans="1:5" ht="15.75" x14ac:dyDescent="0.25">
      <c r="A4" s="466"/>
      <c r="B4" s="466"/>
      <c r="C4" s="466"/>
    </row>
    <row r="5" spans="1:5" ht="15.75" x14ac:dyDescent="0.25">
      <c r="A5" s="469" t="s">
        <v>114</v>
      </c>
      <c r="B5" s="469"/>
      <c r="C5" s="177" t="s">
        <v>369</v>
      </c>
      <c r="D5" s="177" t="s">
        <v>727</v>
      </c>
      <c r="E5" s="177" t="s">
        <v>1093</v>
      </c>
    </row>
    <row r="6" spans="1:5" ht="15.75" x14ac:dyDescent="0.25">
      <c r="A6" s="470">
        <v>1</v>
      </c>
      <c r="B6" s="470" t="s">
        <v>115</v>
      </c>
      <c r="C6" s="471">
        <v>254000</v>
      </c>
      <c r="D6" s="471">
        <v>254000</v>
      </c>
      <c r="E6" s="895">
        <v>119940</v>
      </c>
    </row>
    <row r="7" spans="1:5" ht="15.75" x14ac:dyDescent="0.25">
      <c r="A7" s="472">
        <v>2</v>
      </c>
      <c r="B7" s="418" t="s">
        <v>333</v>
      </c>
      <c r="C7" s="423">
        <v>51043701</v>
      </c>
      <c r="D7" s="423">
        <v>83109890</v>
      </c>
      <c r="E7" s="812"/>
    </row>
    <row r="8" spans="1:5" s="477" customFormat="1" ht="15.75" x14ac:dyDescent="0.25">
      <c r="A8" s="474">
        <v>3</v>
      </c>
      <c r="B8" s="475" t="s">
        <v>362</v>
      </c>
      <c r="C8" s="476">
        <v>41000000</v>
      </c>
      <c r="D8" s="476">
        <v>59446382</v>
      </c>
      <c r="E8" s="896">
        <v>27441823</v>
      </c>
    </row>
    <row r="9" spans="1:5" ht="15.75" x14ac:dyDescent="0.25">
      <c r="A9" s="472">
        <v>4</v>
      </c>
      <c r="B9" s="478" t="s">
        <v>308</v>
      </c>
      <c r="C9" s="473">
        <v>3000000</v>
      </c>
      <c r="D9" s="473">
        <v>3000000</v>
      </c>
      <c r="E9" s="813">
        <v>263525</v>
      </c>
    </row>
    <row r="10" spans="1:5" ht="15.75" x14ac:dyDescent="0.25">
      <c r="A10" s="479">
        <v>5</v>
      </c>
      <c r="B10" s="480" t="s">
        <v>309</v>
      </c>
      <c r="C10" s="423">
        <v>3000000</v>
      </c>
      <c r="D10" s="423">
        <v>3000000</v>
      </c>
      <c r="E10" s="812"/>
    </row>
    <row r="11" spans="1:5" s="178" customFormat="1" ht="15.75" x14ac:dyDescent="0.25">
      <c r="A11" s="472">
        <v>6</v>
      </c>
      <c r="B11" s="480" t="s">
        <v>335</v>
      </c>
      <c r="C11" s="423">
        <v>650000</v>
      </c>
      <c r="D11" s="423">
        <v>650000</v>
      </c>
      <c r="E11" s="812">
        <v>420040</v>
      </c>
    </row>
    <row r="12" spans="1:5" ht="15.75" x14ac:dyDescent="0.25">
      <c r="A12" s="479">
        <v>7</v>
      </c>
      <c r="B12" s="480" t="s">
        <v>336</v>
      </c>
      <c r="C12" s="423">
        <v>190000</v>
      </c>
      <c r="D12" s="423">
        <v>190000</v>
      </c>
      <c r="E12" s="812"/>
    </row>
    <row r="13" spans="1:5" ht="15.75" x14ac:dyDescent="0.25">
      <c r="A13" s="472">
        <v>8</v>
      </c>
      <c r="B13" s="478" t="s">
        <v>307</v>
      </c>
      <c r="C13" s="423">
        <v>2890992</v>
      </c>
      <c r="D13" s="423">
        <v>2890992</v>
      </c>
      <c r="E13" s="812">
        <v>1037395</v>
      </c>
    </row>
    <row r="14" spans="1:5" ht="15.75" x14ac:dyDescent="0.25">
      <c r="A14" s="479">
        <v>9</v>
      </c>
      <c r="B14" s="179" t="s">
        <v>370</v>
      </c>
      <c r="C14" s="423">
        <v>2193000</v>
      </c>
      <c r="D14" s="423"/>
      <c r="E14" s="812"/>
    </row>
    <row r="15" spans="1:5" ht="15.75" x14ac:dyDescent="0.25">
      <c r="A15" s="472">
        <v>10</v>
      </c>
      <c r="B15" s="419" t="s">
        <v>351</v>
      </c>
      <c r="C15" s="423">
        <v>10000000</v>
      </c>
      <c r="D15" s="423">
        <v>2000000</v>
      </c>
      <c r="E15" s="812">
        <v>1524000</v>
      </c>
    </row>
    <row r="16" spans="1:5" ht="15.75" x14ac:dyDescent="0.25">
      <c r="A16" s="479">
        <v>11</v>
      </c>
      <c r="B16" s="420" t="s">
        <v>371</v>
      </c>
      <c r="C16" s="423">
        <v>1431000</v>
      </c>
      <c r="D16" s="423">
        <v>1431000</v>
      </c>
      <c r="E16" s="812">
        <v>1430465</v>
      </c>
    </row>
    <row r="17" spans="1:5" ht="15.75" x14ac:dyDescent="0.25">
      <c r="A17" s="472">
        <v>12</v>
      </c>
      <c r="B17" s="421" t="s">
        <v>372</v>
      </c>
      <c r="C17" s="423">
        <v>800000</v>
      </c>
      <c r="D17" s="423">
        <v>800000</v>
      </c>
      <c r="E17" s="812"/>
    </row>
    <row r="18" spans="1:5" ht="15.75" x14ac:dyDescent="0.25">
      <c r="A18" s="479">
        <v>13</v>
      </c>
      <c r="B18" s="481" t="s">
        <v>353</v>
      </c>
      <c r="C18" s="423">
        <v>2700000</v>
      </c>
      <c r="D18" s="423">
        <v>2700000</v>
      </c>
      <c r="E18" s="812">
        <v>2610688</v>
      </c>
    </row>
    <row r="19" spans="1:5" ht="15.75" x14ac:dyDescent="0.25">
      <c r="A19" s="472">
        <v>14</v>
      </c>
      <c r="B19" s="422" t="s">
        <v>354</v>
      </c>
      <c r="C19" s="423">
        <v>4264221</v>
      </c>
      <c r="D19" s="423">
        <v>4181270</v>
      </c>
      <c r="E19" s="812">
        <v>728000</v>
      </c>
    </row>
    <row r="20" spans="1:5" ht="15.75" x14ac:dyDescent="0.25">
      <c r="A20" s="479">
        <v>15</v>
      </c>
      <c r="B20" s="421" t="s">
        <v>359</v>
      </c>
      <c r="C20" s="423">
        <v>1000000</v>
      </c>
      <c r="D20" s="423">
        <v>1000000</v>
      </c>
      <c r="E20" s="812">
        <v>447100</v>
      </c>
    </row>
    <row r="21" spans="1:5" ht="15.75" x14ac:dyDescent="0.25">
      <c r="A21" s="472">
        <v>16</v>
      </c>
      <c r="B21" s="421" t="s">
        <v>360</v>
      </c>
      <c r="C21" s="423">
        <v>959803</v>
      </c>
      <c r="D21" s="423">
        <v>959803</v>
      </c>
      <c r="E21" s="812">
        <v>959803</v>
      </c>
    </row>
    <row r="22" spans="1:5" ht="15.75" x14ac:dyDescent="0.25">
      <c r="A22" s="479">
        <v>17</v>
      </c>
      <c r="B22" s="51" t="s">
        <v>352</v>
      </c>
      <c r="C22" s="423">
        <v>982600</v>
      </c>
      <c r="D22" s="423">
        <v>982600</v>
      </c>
      <c r="E22" s="812">
        <v>781256</v>
      </c>
    </row>
    <row r="23" spans="1:5" ht="15.75" x14ac:dyDescent="0.25">
      <c r="A23" s="472">
        <v>18</v>
      </c>
      <c r="B23" s="420" t="s">
        <v>361</v>
      </c>
      <c r="C23" s="423">
        <v>482600</v>
      </c>
      <c r="D23" s="423">
        <v>482600</v>
      </c>
      <c r="E23" s="812">
        <v>482600</v>
      </c>
    </row>
    <row r="24" spans="1:5" ht="15.75" x14ac:dyDescent="0.25">
      <c r="A24" s="479">
        <v>19</v>
      </c>
      <c r="B24" s="420" t="s">
        <v>1098</v>
      </c>
      <c r="C24" s="423"/>
      <c r="D24" s="423">
        <v>410000</v>
      </c>
      <c r="E24" s="812"/>
    </row>
    <row r="25" spans="1:5" ht="15.75" x14ac:dyDescent="0.25">
      <c r="A25" s="472">
        <v>20</v>
      </c>
      <c r="B25" s="420" t="s">
        <v>1097</v>
      </c>
      <c r="C25" s="423"/>
      <c r="D25" s="423">
        <v>100000</v>
      </c>
      <c r="E25" s="812"/>
    </row>
    <row r="26" spans="1:5" ht="15.75" x14ac:dyDescent="0.25">
      <c r="A26" s="479">
        <v>21</v>
      </c>
      <c r="B26" s="420" t="s">
        <v>1105</v>
      </c>
      <c r="C26" s="423"/>
      <c r="D26" s="423">
        <v>1990276</v>
      </c>
      <c r="E26" s="812">
        <v>1990276</v>
      </c>
    </row>
    <row r="27" spans="1:5" ht="15.75" x14ac:dyDescent="0.25">
      <c r="A27" s="472">
        <v>22</v>
      </c>
      <c r="B27" s="420" t="s">
        <v>1106</v>
      </c>
      <c r="C27" s="423"/>
      <c r="D27" s="423">
        <v>3365500</v>
      </c>
      <c r="E27" s="812">
        <v>1379500</v>
      </c>
    </row>
    <row r="28" spans="1:5" ht="15.75" x14ac:dyDescent="0.25">
      <c r="A28" s="479">
        <v>23</v>
      </c>
      <c r="B28" s="482" t="s">
        <v>1107</v>
      </c>
      <c r="C28" s="423"/>
      <c r="D28" s="423">
        <v>7779434</v>
      </c>
      <c r="E28" s="812"/>
    </row>
    <row r="29" spans="1:5" ht="15.75" x14ac:dyDescent="0.25">
      <c r="A29" s="472">
        <v>24</v>
      </c>
      <c r="B29" s="482" t="s">
        <v>1108</v>
      </c>
      <c r="C29" s="423"/>
      <c r="D29" s="423">
        <v>30621432</v>
      </c>
      <c r="E29" s="812">
        <v>7369683</v>
      </c>
    </row>
    <row r="30" spans="1:5" ht="15.75" x14ac:dyDescent="0.25">
      <c r="A30" s="479">
        <v>25</v>
      </c>
      <c r="B30" s="480" t="s">
        <v>1109</v>
      </c>
      <c r="C30" s="423"/>
      <c r="D30" s="423">
        <v>332988</v>
      </c>
      <c r="E30" s="812"/>
    </row>
    <row r="31" spans="1:5" ht="15.75" x14ac:dyDescent="0.25">
      <c r="A31" s="472">
        <v>26</v>
      </c>
      <c r="B31" s="480" t="s">
        <v>1110</v>
      </c>
      <c r="C31" s="423"/>
      <c r="D31" s="423">
        <v>951958</v>
      </c>
      <c r="E31" s="812"/>
    </row>
    <row r="32" spans="1:5" ht="15.75" x14ac:dyDescent="0.25">
      <c r="A32" s="479">
        <v>27</v>
      </c>
      <c r="B32" s="480" t="s">
        <v>1111</v>
      </c>
      <c r="C32" s="423"/>
      <c r="D32" s="423">
        <v>4000000</v>
      </c>
      <c r="E32" s="812">
        <v>3964261</v>
      </c>
    </row>
    <row r="33" spans="1:5" ht="15.75" x14ac:dyDescent="0.25">
      <c r="A33" s="472">
        <v>28</v>
      </c>
      <c r="B33" s="480" t="s">
        <v>1112</v>
      </c>
      <c r="C33" s="423"/>
      <c r="D33" s="423">
        <v>94054314</v>
      </c>
      <c r="E33" s="812"/>
    </row>
    <row r="34" spans="1:5" ht="15.75" x14ac:dyDescent="0.25">
      <c r="A34" s="479">
        <v>29</v>
      </c>
      <c r="B34" s="420"/>
      <c r="C34" s="423"/>
      <c r="D34" s="423"/>
      <c r="E34" s="812"/>
    </row>
    <row r="35" spans="1:5" ht="15.75" x14ac:dyDescent="0.25">
      <c r="A35" s="472">
        <v>30</v>
      </c>
      <c r="B35" s="483"/>
      <c r="C35" s="423"/>
      <c r="D35" s="473"/>
      <c r="E35" s="473"/>
    </row>
    <row r="36" spans="1:5" ht="15.75" x14ac:dyDescent="0.25">
      <c r="A36" s="479">
        <v>31</v>
      </c>
      <c r="B36" s="484" t="s">
        <v>38</v>
      </c>
      <c r="C36" s="485">
        <f>SUM(C6:C35)</f>
        <v>126841917</v>
      </c>
      <c r="D36" s="485">
        <f>SUM(D6:D35)</f>
        <v>310684439</v>
      </c>
      <c r="E36" s="485">
        <f>SUM(E6:E35)</f>
        <v>52950355</v>
      </c>
    </row>
  </sheetData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C2" sqref="C2"/>
    </sheetView>
  </sheetViews>
  <sheetFormatPr defaultColWidth="8.85546875" defaultRowHeight="12.75" x14ac:dyDescent="0.2"/>
  <cols>
    <col min="1" max="1" width="13.28515625" style="180" bestFit="1" customWidth="1"/>
    <col min="2" max="2" width="66.28515625" style="180" bestFit="1" customWidth="1"/>
    <col min="3" max="3" width="19.140625" style="180" customWidth="1"/>
    <col min="4" max="4" width="18.85546875" style="180" customWidth="1"/>
    <col min="5" max="5" width="19" style="180" customWidth="1"/>
    <col min="6" max="6" width="10.85546875" style="180" customWidth="1"/>
    <col min="7" max="16384" width="8.85546875" style="180"/>
  </cols>
  <sheetData>
    <row r="1" spans="1:5" ht="18.75" x14ac:dyDescent="0.3">
      <c r="A1" s="696"/>
      <c r="B1" s="697" t="s">
        <v>0</v>
      </c>
      <c r="C1" s="81" t="s">
        <v>1406</v>
      </c>
    </row>
    <row r="2" spans="1:5" ht="15.75" x14ac:dyDescent="0.25">
      <c r="A2" s="696"/>
      <c r="B2" s="84" t="s">
        <v>1104</v>
      </c>
      <c r="C2" s="733" t="s">
        <v>1426</v>
      </c>
    </row>
    <row r="3" spans="1:5" ht="15.75" x14ac:dyDescent="0.25">
      <c r="A3" s="696"/>
      <c r="B3" s="468" t="s">
        <v>116</v>
      </c>
      <c r="C3" s="25" t="s">
        <v>118</v>
      </c>
    </row>
    <row r="4" spans="1:5" ht="15.75" x14ac:dyDescent="0.25">
      <c r="A4" s="696"/>
      <c r="B4" s="696"/>
      <c r="C4" s="696"/>
    </row>
    <row r="5" spans="1:5" ht="15.75" x14ac:dyDescent="0.25">
      <c r="A5" s="698" t="s">
        <v>116</v>
      </c>
      <c r="B5" s="699"/>
      <c r="C5" s="177" t="s">
        <v>369</v>
      </c>
      <c r="D5" s="177" t="s">
        <v>726</v>
      </c>
      <c r="E5" s="177" t="s">
        <v>1093</v>
      </c>
    </row>
    <row r="6" spans="1:5" ht="15.75" x14ac:dyDescent="0.25">
      <c r="A6" s="700">
        <v>1</v>
      </c>
      <c r="B6" s="700" t="s">
        <v>344</v>
      </c>
      <c r="C6" s="701">
        <v>254000</v>
      </c>
      <c r="D6" s="701">
        <v>406900</v>
      </c>
      <c r="E6" s="897">
        <v>222472</v>
      </c>
    </row>
    <row r="7" spans="1:5" ht="15.75" x14ac:dyDescent="0.25">
      <c r="A7" s="700">
        <v>2</v>
      </c>
      <c r="B7" s="700" t="s">
        <v>317</v>
      </c>
      <c r="C7" s="701">
        <v>4429011</v>
      </c>
      <c r="D7" s="701">
        <v>5676021</v>
      </c>
      <c r="E7" s="897">
        <v>5394694</v>
      </c>
    </row>
    <row r="8" spans="1:5" ht="15.75" x14ac:dyDescent="0.25">
      <c r="A8" s="702">
        <v>3</v>
      </c>
      <c r="B8" s="703" t="s">
        <v>380</v>
      </c>
      <c r="C8" s="704">
        <v>3562499</v>
      </c>
      <c r="D8" s="704">
        <v>4172107</v>
      </c>
      <c r="E8" s="898">
        <v>4019339</v>
      </c>
    </row>
    <row r="9" spans="1:5" ht="15.75" x14ac:dyDescent="0.25">
      <c r="A9" s="702">
        <v>4</v>
      </c>
      <c r="B9" s="705" t="s">
        <v>377</v>
      </c>
      <c r="C9" s="706">
        <v>250000</v>
      </c>
      <c r="D9" s="706">
        <v>495685</v>
      </c>
      <c r="E9" s="898">
        <v>465596</v>
      </c>
    </row>
    <row r="10" spans="1:5" ht="15.75" x14ac:dyDescent="0.25">
      <c r="A10" s="707">
        <v>5</v>
      </c>
      <c r="B10" s="708" t="s">
        <v>381</v>
      </c>
      <c r="C10" s="709">
        <v>444500</v>
      </c>
      <c r="D10" s="709">
        <v>698500</v>
      </c>
      <c r="E10" s="899">
        <v>245950</v>
      </c>
    </row>
    <row r="11" spans="1:5" ht="15.75" x14ac:dyDescent="0.25">
      <c r="A11" s="707">
        <v>6</v>
      </c>
      <c r="B11" s="707" t="s">
        <v>285</v>
      </c>
      <c r="C11" s="710">
        <v>1206500</v>
      </c>
      <c r="D11" s="710">
        <v>3420500</v>
      </c>
      <c r="E11" s="899">
        <v>1124214</v>
      </c>
    </row>
    <row r="12" spans="1:5" ht="15.75" x14ac:dyDescent="0.25">
      <c r="A12" s="711">
        <v>7</v>
      </c>
      <c r="B12" s="711" t="s">
        <v>343</v>
      </c>
      <c r="C12" s="712">
        <v>2286000</v>
      </c>
      <c r="D12" s="712">
        <v>3636000</v>
      </c>
      <c r="E12" s="895">
        <v>1635630</v>
      </c>
    </row>
    <row r="13" spans="1:5" ht="15.75" x14ac:dyDescent="0.25">
      <c r="A13" s="711">
        <v>8</v>
      </c>
      <c r="B13" s="711" t="s">
        <v>117</v>
      </c>
      <c r="C13" s="712">
        <v>5080000</v>
      </c>
      <c r="D13" s="712">
        <v>5080000</v>
      </c>
      <c r="E13" s="895">
        <v>1712712</v>
      </c>
    </row>
    <row r="14" spans="1:5" ht="15.75" x14ac:dyDescent="0.25">
      <c r="A14" s="713">
        <v>9</v>
      </c>
      <c r="B14" s="714" t="s">
        <v>286</v>
      </c>
      <c r="C14" s="715">
        <v>482600</v>
      </c>
      <c r="D14" s="715">
        <v>531000</v>
      </c>
      <c r="E14" s="900">
        <v>300118</v>
      </c>
    </row>
    <row r="15" spans="1:5" ht="15.75" x14ac:dyDescent="0.25">
      <c r="A15" s="713">
        <v>10</v>
      </c>
      <c r="B15" s="716" t="s">
        <v>332</v>
      </c>
      <c r="C15" s="717">
        <v>53454586</v>
      </c>
      <c r="D15" s="717">
        <v>57417568</v>
      </c>
      <c r="E15" s="900">
        <v>57417568</v>
      </c>
    </row>
    <row r="16" spans="1:5" ht="15.75" x14ac:dyDescent="0.25">
      <c r="A16" s="713">
        <v>11</v>
      </c>
      <c r="B16" s="716" t="s">
        <v>334</v>
      </c>
      <c r="C16" s="715">
        <v>208590760</v>
      </c>
      <c r="D16" s="715">
        <v>238590760</v>
      </c>
      <c r="E16" s="900">
        <v>14686000</v>
      </c>
    </row>
    <row r="17" spans="1:5" ht="15.75" x14ac:dyDescent="0.25">
      <c r="A17" s="713">
        <v>12</v>
      </c>
      <c r="B17" s="716" t="s">
        <v>373</v>
      </c>
      <c r="C17" s="715">
        <v>300000</v>
      </c>
      <c r="D17" s="715">
        <v>300000</v>
      </c>
      <c r="E17" s="900">
        <v>300000</v>
      </c>
    </row>
    <row r="18" spans="1:5" ht="15.75" x14ac:dyDescent="0.25">
      <c r="A18" s="713">
        <v>13</v>
      </c>
      <c r="B18" s="716" t="s">
        <v>310</v>
      </c>
      <c r="C18" s="715">
        <v>2365100</v>
      </c>
      <c r="D18" s="715">
        <v>5746232</v>
      </c>
      <c r="E18" s="900"/>
    </row>
    <row r="19" spans="1:5" ht="31.5" x14ac:dyDescent="0.25">
      <c r="A19" s="713">
        <v>14</v>
      </c>
      <c r="B19" s="718" t="s">
        <v>1131</v>
      </c>
      <c r="C19" s="715">
        <v>2800000</v>
      </c>
      <c r="D19" s="715">
        <v>3531527</v>
      </c>
      <c r="E19" s="900">
        <v>3531489</v>
      </c>
    </row>
    <row r="20" spans="1:5" ht="15.75" x14ac:dyDescent="0.25">
      <c r="A20" s="713">
        <v>15</v>
      </c>
      <c r="B20" s="719" t="s">
        <v>338</v>
      </c>
      <c r="C20" s="715">
        <v>1152000</v>
      </c>
      <c r="D20" s="715">
        <v>1152000</v>
      </c>
      <c r="E20" s="900">
        <v>584327</v>
      </c>
    </row>
    <row r="21" spans="1:5" ht="15.75" x14ac:dyDescent="0.25">
      <c r="A21" s="713">
        <v>16</v>
      </c>
      <c r="B21" s="166" t="s">
        <v>339</v>
      </c>
      <c r="C21" s="715">
        <v>2400000</v>
      </c>
      <c r="D21" s="715">
        <v>2400000</v>
      </c>
      <c r="E21" s="900">
        <v>1403720</v>
      </c>
    </row>
    <row r="22" spans="1:5" ht="15.75" x14ac:dyDescent="0.25">
      <c r="A22" s="713">
        <v>17</v>
      </c>
      <c r="B22" s="720" t="s">
        <v>311</v>
      </c>
      <c r="C22" s="715">
        <v>1500000</v>
      </c>
      <c r="D22" s="715">
        <v>1500000</v>
      </c>
      <c r="E22" s="900">
        <v>600000</v>
      </c>
    </row>
    <row r="23" spans="1:5" ht="15.75" x14ac:dyDescent="0.25">
      <c r="A23" s="713">
        <v>18</v>
      </c>
      <c r="B23" s="721" t="s">
        <v>330</v>
      </c>
      <c r="C23" s="715">
        <v>1259210</v>
      </c>
      <c r="D23" s="715">
        <v>1259210</v>
      </c>
      <c r="E23" s="900">
        <v>857250</v>
      </c>
    </row>
    <row r="24" spans="1:5" ht="15.75" x14ac:dyDescent="0.25">
      <c r="A24" s="713">
        <v>19</v>
      </c>
      <c r="B24" s="721" t="s">
        <v>331</v>
      </c>
      <c r="C24" s="715">
        <v>19749920</v>
      </c>
      <c r="D24" s="715">
        <v>19749920</v>
      </c>
      <c r="E24" s="900">
        <v>7512406</v>
      </c>
    </row>
    <row r="25" spans="1:5" ht="15.75" x14ac:dyDescent="0.25">
      <c r="A25" s="713">
        <v>20</v>
      </c>
      <c r="B25" s="721" t="s">
        <v>337</v>
      </c>
      <c r="C25" s="715">
        <v>400000</v>
      </c>
      <c r="D25" s="715">
        <v>400000</v>
      </c>
      <c r="E25" s="900">
        <v>299441</v>
      </c>
    </row>
    <row r="26" spans="1:5" ht="15.75" x14ac:dyDescent="0.25">
      <c r="A26" s="713">
        <v>21</v>
      </c>
      <c r="B26" s="722" t="s">
        <v>340</v>
      </c>
      <c r="C26" s="715">
        <v>730250</v>
      </c>
      <c r="D26" s="715">
        <v>1174250</v>
      </c>
      <c r="E26" s="900">
        <v>1991070</v>
      </c>
    </row>
    <row r="27" spans="1:5" ht="31.5" x14ac:dyDescent="0.25">
      <c r="A27" s="713">
        <v>22</v>
      </c>
      <c r="B27" s="723" t="s">
        <v>1132</v>
      </c>
      <c r="C27" s="715">
        <v>9723000</v>
      </c>
      <c r="D27" s="715">
        <v>11513402</v>
      </c>
      <c r="E27" s="900">
        <v>7406977</v>
      </c>
    </row>
    <row r="28" spans="1:5" ht="15.75" x14ac:dyDescent="0.25">
      <c r="A28" s="713">
        <v>23</v>
      </c>
      <c r="B28" s="724" t="s">
        <v>1133</v>
      </c>
      <c r="C28" s="715">
        <v>15000000</v>
      </c>
      <c r="D28" s="715">
        <v>215000000</v>
      </c>
      <c r="E28" s="900">
        <v>955392</v>
      </c>
    </row>
    <row r="29" spans="1:5" ht="15.75" x14ac:dyDescent="0.25">
      <c r="A29" s="713">
        <v>24</v>
      </c>
      <c r="B29" s="166" t="s">
        <v>374</v>
      </c>
      <c r="C29" s="725">
        <v>389533</v>
      </c>
      <c r="D29" s="725">
        <v>389533</v>
      </c>
      <c r="E29" s="900"/>
    </row>
    <row r="30" spans="1:5" ht="15.75" x14ac:dyDescent="0.25">
      <c r="A30" s="713">
        <v>25</v>
      </c>
      <c r="B30" s="716" t="s">
        <v>375</v>
      </c>
      <c r="C30" s="725">
        <v>100000</v>
      </c>
      <c r="D30" s="725">
        <v>100000</v>
      </c>
      <c r="E30" s="900"/>
    </row>
    <row r="31" spans="1:5" ht="31.5" x14ac:dyDescent="0.25">
      <c r="A31" s="713">
        <v>26</v>
      </c>
      <c r="B31" s="726" t="s">
        <v>376</v>
      </c>
      <c r="C31" s="727">
        <v>4745000</v>
      </c>
      <c r="D31" s="727">
        <v>4745000</v>
      </c>
      <c r="E31" s="900">
        <v>4245000</v>
      </c>
    </row>
    <row r="32" spans="1:5" ht="15.75" x14ac:dyDescent="0.25">
      <c r="A32" s="713">
        <v>27</v>
      </c>
      <c r="B32" s="716" t="s">
        <v>355</v>
      </c>
      <c r="C32" s="725">
        <v>1700000</v>
      </c>
      <c r="D32" s="725">
        <v>1700000</v>
      </c>
      <c r="E32" s="900">
        <v>1679475</v>
      </c>
    </row>
    <row r="33" spans="1:5" ht="15.75" x14ac:dyDescent="0.25">
      <c r="A33" s="713">
        <v>28</v>
      </c>
      <c r="B33" s="726" t="s">
        <v>356</v>
      </c>
      <c r="C33" s="725">
        <v>5445110</v>
      </c>
      <c r="D33" s="725">
        <v>5445110</v>
      </c>
      <c r="E33" s="900"/>
    </row>
    <row r="34" spans="1:5" ht="15.75" x14ac:dyDescent="0.25">
      <c r="A34" s="713">
        <v>29</v>
      </c>
      <c r="B34" s="726" t="s">
        <v>357</v>
      </c>
      <c r="C34" s="725">
        <v>8500000</v>
      </c>
      <c r="D34" s="725">
        <v>0</v>
      </c>
      <c r="E34" s="900"/>
    </row>
    <row r="35" spans="1:5" ht="15.75" x14ac:dyDescent="0.25">
      <c r="A35" s="713">
        <v>30</v>
      </c>
      <c r="B35" s="716" t="s">
        <v>367</v>
      </c>
      <c r="C35" s="725">
        <v>1000000</v>
      </c>
      <c r="D35" s="725">
        <v>1000000</v>
      </c>
      <c r="E35" s="900"/>
    </row>
    <row r="36" spans="1:5" ht="15.75" x14ac:dyDescent="0.25">
      <c r="A36" s="713">
        <v>31</v>
      </c>
      <c r="B36" s="721" t="s">
        <v>368</v>
      </c>
      <c r="C36" s="725">
        <v>1300000</v>
      </c>
      <c r="D36" s="725">
        <v>1300000</v>
      </c>
      <c r="E36" s="900"/>
    </row>
    <row r="37" spans="1:5" ht="15.75" x14ac:dyDescent="0.25">
      <c r="A37" s="713">
        <v>33</v>
      </c>
      <c r="B37" s="721" t="s">
        <v>358</v>
      </c>
      <c r="C37" s="725">
        <v>1816100</v>
      </c>
      <c r="D37" s="725">
        <v>1816100</v>
      </c>
      <c r="E37" s="900">
        <v>1816100</v>
      </c>
    </row>
    <row r="38" spans="1:5" ht="15.75" x14ac:dyDescent="0.25">
      <c r="A38" s="713">
        <v>35</v>
      </c>
      <c r="B38" s="714" t="s">
        <v>378</v>
      </c>
      <c r="C38" s="728">
        <v>1810064</v>
      </c>
      <c r="D38" s="728">
        <v>1810064</v>
      </c>
      <c r="E38" s="900"/>
    </row>
    <row r="39" spans="1:5" ht="15.75" x14ac:dyDescent="0.25">
      <c r="A39" s="713">
        <v>36</v>
      </c>
      <c r="B39" s="714" t="s">
        <v>1134</v>
      </c>
      <c r="C39" s="728">
        <v>2000000</v>
      </c>
      <c r="D39" s="728">
        <v>1436119</v>
      </c>
      <c r="E39" s="900">
        <v>1305587</v>
      </c>
    </row>
    <row r="40" spans="1:5" ht="47.25" x14ac:dyDescent="0.25">
      <c r="A40" s="713">
        <v>37</v>
      </c>
      <c r="B40" s="729" t="s">
        <v>379</v>
      </c>
      <c r="C40" s="728">
        <v>2985027</v>
      </c>
      <c r="D40" s="728">
        <v>2985027</v>
      </c>
      <c r="E40" s="900">
        <v>2985027</v>
      </c>
    </row>
    <row r="41" spans="1:5" ht="15.75" x14ac:dyDescent="0.25">
      <c r="A41" s="702">
        <v>38</v>
      </c>
      <c r="B41" s="730" t="s">
        <v>1099</v>
      </c>
      <c r="C41" s="704"/>
      <c r="D41" s="704">
        <v>275082</v>
      </c>
      <c r="E41" s="898">
        <v>222340</v>
      </c>
    </row>
    <row r="42" spans="1:5" ht="15.75" x14ac:dyDescent="0.25">
      <c r="A42" s="713">
        <v>39</v>
      </c>
      <c r="B42" s="729" t="s">
        <v>1100</v>
      </c>
      <c r="C42" s="728"/>
      <c r="D42" s="728">
        <v>251600</v>
      </c>
      <c r="E42" s="900">
        <v>69990</v>
      </c>
    </row>
    <row r="43" spans="1:5" ht="15.75" x14ac:dyDescent="0.25">
      <c r="A43" s="713">
        <v>40</v>
      </c>
      <c r="B43" s="729" t="s">
        <v>1135</v>
      </c>
      <c r="C43" s="728"/>
      <c r="D43" s="728">
        <v>15000000</v>
      </c>
      <c r="E43" s="900">
        <v>15000000</v>
      </c>
    </row>
    <row r="44" spans="1:5" ht="31.5" x14ac:dyDescent="0.25">
      <c r="A44" s="713">
        <v>41</v>
      </c>
      <c r="B44" s="729" t="s">
        <v>1136</v>
      </c>
      <c r="C44" s="728"/>
      <c r="D44" s="728">
        <v>5905500</v>
      </c>
      <c r="E44" s="900"/>
    </row>
    <row r="45" spans="1:5" ht="15.75" x14ac:dyDescent="0.25">
      <c r="A45" s="702">
        <v>42</v>
      </c>
      <c r="B45" s="730" t="s">
        <v>1137</v>
      </c>
      <c r="C45" s="704"/>
      <c r="D45" s="704">
        <v>2040345</v>
      </c>
      <c r="E45" s="898">
        <v>1907472</v>
      </c>
    </row>
    <row r="46" spans="1:5" ht="15.75" x14ac:dyDescent="0.25">
      <c r="A46" s="713">
        <v>43</v>
      </c>
      <c r="B46" s="729" t="s">
        <v>1138</v>
      </c>
      <c r="C46" s="728"/>
      <c r="D46" s="728">
        <v>814000</v>
      </c>
      <c r="E46" s="900">
        <v>801650</v>
      </c>
    </row>
    <row r="47" spans="1:5" ht="15.75" x14ac:dyDescent="0.25">
      <c r="A47" s="713">
        <v>44</v>
      </c>
      <c r="B47" s="714" t="s">
        <v>1139</v>
      </c>
      <c r="C47" s="728"/>
      <c r="D47" s="728">
        <v>563881</v>
      </c>
      <c r="E47" s="900">
        <v>563881</v>
      </c>
    </row>
    <row r="48" spans="1:5" ht="15.75" x14ac:dyDescent="0.25">
      <c r="A48" s="702">
        <v>45</v>
      </c>
      <c r="B48" s="731" t="s">
        <v>1140</v>
      </c>
      <c r="C48" s="704"/>
      <c r="D48" s="704">
        <v>177538</v>
      </c>
      <c r="E48" s="898"/>
    </row>
    <row r="49" spans="1:5" ht="15.75" x14ac:dyDescent="0.25">
      <c r="A49" s="702">
        <v>46</v>
      </c>
      <c r="B49" s="731" t="s">
        <v>1141</v>
      </c>
      <c r="C49" s="704"/>
      <c r="D49" s="704">
        <v>75765</v>
      </c>
      <c r="E49" s="898"/>
    </row>
    <row r="50" spans="1:5" ht="15.75" x14ac:dyDescent="0.25">
      <c r="A50" s="713">
        <v>47</v>
      </c>
      <c r="B50" s="714"/>
      <c r="C50" s="728"/>
      <c r="D50" s="715"/>
      <c r="E50" s="900"/>
    </row>
    <row r="51" spans="1:5" ht="15.75" x14ac:dyDescent="0.25">
      <c r="A51" s="713">
        <v>48</v>
      </c>
      <c r="B51" s="698" t="s">
        <v>38</v>
      </c>
      <c r="C51" s="732">
        <f>SUM(C6:C50)</f>
        <v>369210770</v>
      </c>
      <c r="D51" s="732">
        <f>SUM(D6:D50)</f>
        <v>631682246</v>
      </c>
      <c r="E51" s="732">
        <f>SUM(E6:E50)</f>
        <v>143262887</v>
      </c>
    </row>
  </sheetData>
  <pageMargins left="0.25" right="0.25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pane ySplit="5" topLeftCell="A6" activePane="bottomLeft" state="frozen"/>
      <selection activeCell="C2" sqref="C2"/>
      <selection pane="bottomLeft" activeCell="E2" sqref="E2"/>
    </sheetView>
  </sheetViews>
  <sheetFormatPr defaultRowHeight="12.75" x14ac:dyDescent="0.2"/>
  <cols>
    <col min="1" max="1" width="6.42578125" style="359" customWidth="1"/>
    <col min="2" max="2" width="46.5703125" style="359" customWidth="1"/>
    <col min="3" max="3" width="14.7109375" style="359" customWidth="1"/>
    <col min="4" max="4" width="14.5703125" style="359" customWidth="1"/>
    <col min="5" max="8" width="12.7109375" style="359" customWidth="1"/>
    <col min="9" max="250" width="9.140625" style="359"/>
    <col min="251" max="251" width="6.42578125" style="359" customWidth="1"/>
    <col min="252" max="252" width="46.5703125" style="359" customWidth="1"/>
    <col min="253" max="253" width="29.42578125" style="359" customWidth="1"/>
    <col min="254" max="506" width="9.140625" style="359"/>
    <col min="507" max="507" width="6.42578125" style="359" customWidth="1"/>
    <col min="508" max="508" width="46.5703125" style="359" customWidth="1"/>
    <col min="509" max="509" width="29.42578125" style="359" customWidth="1"/>
    <col min="510" max="762" width="9.140625" style="359"/>
    <col min="763" max="763" width="6.42578125" style="359" customWidth="1"/>
    <col min="764" max="764" width="46.5703125" style="359" customWidth="1"/>
    <col min="765" max="765" width="29.42578125" style="359" customWidth="1"/>
    <col min="766" max="1018" width="9.140625" style="359"/>
    <col min="1019" max="1019" width="6.42578125" style="359" customWidth="1"/>
    <col min="1020" max="1020" width="46.5703125" style="359" customWidth="1"/>
    <col min="1021" max="1021" width="29.42578125" style="359" customWidth="1"/>
    <col min="1022" max="1274" width="9.140625" style="359"/>
    <col min="1275" max="1275" width="6.42578125" style="359" customWidth="1"/>
    <col min="1276" max="1276" width="46.5703125" style="359" customWidth="1"/>
    <col min="1277" max="1277" width="29.42578125" style="359" customWidth="1"/>
    <col min="1278" max="1530" width="9.140625" style="359"/>
    <col min="1531" max="1531" width="6.42578125" style="359" customWidth="1"/>
    <col min="1532" max="1532" width="46.5703125" style="359" customWidth="1"/>
    <col min="1533" max="1533" width="29.42578125" style="359" customWidth="1"/>
    <col min="1534" max="1786" width="9.140625" style="359"/>
    <col min="1787" max="1787" width="6.42578125" style="359" customWidth="1"/>
    <col min="1788" max="1788" width="46.5703125" style="359" customWidth="1"/>
    <col min="1789" max="1789" width="29.42578125" style="359" customWidth="1"/>
    <col min="1790" max="2042" width="9.140625" style="359"/>
    <col min="2043" max="2043" width="6.42578125" style="359" customWidth="1"/>
    <col min="2044" max="2044" width="46.5703125" style="359" customWidth="1"/>
    <col min="2045" max="2045" width="29.42578125" style="359" customWidth="1"/>
    <col min="2046" max="2298" width="9.140625" style="359"/>
    <col min="2299" max="2299" width="6.42578125" style="359" customWidth="1"/>
    <col min="2300" max="2300" width="46.5703125" style="359" customWidth="1"/>
    <col min="2301" max="2301" width="29.42578125" style="359" customWidth="1"/>
    <col min="2302" max="2554" width="9.140625" style="359"/>
    <col min="2555" max="2555" width="6.42578125" style="359" customWidth="1"/>
    <col min="2556" max="2556" width="46.5703125" style="359" customWidth="1"/>
    <col min="2557" max="2557" width="29.42578125" style="359" customWidth="1"/>
    <col min="2558" max="2810" width="9.140625" style="359"/>
    <col min="2811" max="2811" width="6.42578125" style="359" customWidth="1"/>
    <col min="2812" max="2812" width="46.5703125" style="359" customWidth="1"/>
    <col min="2813" max="2813" width="29.42578125" style="359" customWidth="1"/>
    <col min="2814" max="3066" width="9.140625" style="359"/>
    <col min="3067" max="3067" width="6.42578125" style="359" customWidth="1"/>
    <col min="3068" max="3068" width="46.5703125" style="359" customWidth="1"/>
    <col min="3069" max="3069" width="29.42578125" style="359" customWidth="1"/>
    <col min="3070" max="3322" width="9.140625" style="359"/>
    <col min="3323" max="3323" width="6.42578125" style="359" customWidth="1"/>
    <col min="3324" max="3324" width="46.5703125" style="359" customWidth="1"/>
    <col min="3325" max="3325" width="29.42578125" style="359" customWidth="1"/>
    <col min="3326" max="3578" width="9.140625" style="359"/>
    <col min="3579" max="3579" width="6.42578125" style="359" customWidth="1"/>
    <col min="3580" max="3580" width="46.5703125" style="359" customWidth="1"/>
    <col min="3581" max="3581" width="29.42578125" style="359" customWidth="1"/>
    <col min="3582" max="3834" width="9.140625" style="359"/>
    <col min="3835" max="3835" width="6.42578125" style="359" customWidth="1"/>
    <col min="3836" max="3836" width="46.5703125" style="359" customWidth="1"/>
    <col min="3837" max="3837" width="29.42578125" style="359" customWidth="1"/>
    <col min="3838" max="4090" width="9.140625" style="359"/>
    <col min="4091" max="4091" width="6.42578125" style="359" customWidth="1"/>
    <col min="4092" max="4092" width="46.5703125" style="359" customWidth="1"/>
    <col min="4093" max="4093" width="29.42578125" style="359" customWidth="1"/>
    <col min="4094" max="4346" width="9.140625" style="359"/>
    <col min="4347" max="4347" width="6.42578125" style="359" customWidth="1"/>
    <col min="4348" max="4348" width="46.5703125" style="359" customWidth="1"/>
    <col min="4349" max="4349" width="29.42578125" style="359" customWidth="1"/>
    <col min="4350" max="4602" width="9.140625" style="359"/>
    <col min="4603" max="4603" width="6.42578125" style="359" customWidth="1"/>
    <col min="4604" max="4604" width="46.5703125" style="359" customWidth="1"/>
    <col min="4605" max="4605" width="29.42578125" style="359" customWidth="1"/>
    <col min="4606" max="4858" width="9.140625" style="359"/>
    <col min="4859" max="4859" width="6.42578125" style="359" customWidth="1"/>
    <col min="4860" max="4860" width="46.5703125" style="359" customWidth="1"/>
    <col min="4861" max="4861" width="29.42578125" style="359" customWidth="1"/>
    <col min="4862" max="5114" width="9.140625" style="359"/>
    <col min="5115" max="5115" width="6.42578125" style="359" customWidth="1"/>
    <col min="5116" max="5116" width="46.5703125" style="359" customWidth="1"/>
    <col min="5117" max="5117" width="29.42578125" style="359" customWidth="1"/>
    <col min="5118" max="5370" width="9.140625" style="359"/>
    <col min="5371" max="5371" width="6.42578125" style="359" customWidth="1"/>
    <col min="5372" max="5372" width="46.5703125" style="359" customWidth="1"/>
    <col min="5373" max="5373" width="29.42578125" style="359" customWidth="1"/>
    <col min="5374" max="5626" width="9.140625" style="359"/>
    <col min="5627" max="5627" width="6.42578125" style="359" customWidth="1"/>
    <col min="5628" max="5628" width="46.5703125" style="359" customWidth="1"/>
    <col min="5629" max="5629" width="29.42578125" style="359" customWidth="1"/>
    <col min="5630" max="5882" width="9.140625" style="359"/>
    <col min="5883" max="5883" width="6.42578125" style="359" customWidth="1"/>
    <col min="5884" max="5884" width="46.5703125" style="359" customWidth="1"/>
    <col min="5885" max="5885" width="29.42578125" style="359" customWidth="1"/>
    <col min="5886" max="6138" width="9.140625" style="359"/>
    <col min="6139" max="6139" width="6.42578125" style="359" customWidth="1"/>
    <col min="6140" max="6140" width="46.5703125" style="359" customWidth="1"/>
    <col min="6141" max="6141" width="29.42578125" style="359" customWidth="1"/>
    <col min="6142" max="6394" width="9.140625" style="359"/>
    <col min="6395" max="6395" width="6.42578125" style="359" customWidth="1"/>
    <col min="6396" max="6396" width="46.5703125" style="359" customWidth="1"/>
    <col min="6397" max="6397" width="29.42578125" style="359" customWidth="1"/>
    <col min="6398" max="6650" width="9.140625" style="359"/>
    <col min="6651" max="6651" width="6.42578125" style="359" customWidth="1"/>
    <col min="6652" max="6652" width="46.5703125" style="359" customWidth="1"/>
    <col min="6653" max="6653" width="29.42578125" style="359" customWidth="1"/>
    <col min="6654" max="6906" width="9.140625" style="359"/>
    <col min="6907" max="6907" width="6.42578125" style="359" customWidth="1"/>
    <col min="6908" max="6908" width="46.5703125" style="359" customWidth="1"/>
    <col min="6909" max="6909" width="29.42578125" style="359" customWidth="1"/>
    <col min="6910" max="7162" width="9.140625" style="359"/>
    <col min="7163" max="7163" width="6.42578125" style="359" customWidth="1"/>
    <col min="7164" max="7164" width="46.5703125" style="359" customWidth="1"/>
    <col min="7165" max="7165" width="29.42578125" style="359" customWidth="1"/>
    <col min="7166" max="7418" width="9.140625" style="359"/>
    <col min="7419" max="7419" width="6.42578125" style="359" customWidth="1"/>
    <col min="7420" max="7420" width="46.5703125" style="359" customWidth="1"/>
    <col min="7421" max="7421" width="29.42578125" style="359" customWidth="1"/>
    <col min="7422" max="7674" width="9.140625" style="359"/>
    <col min="7675" max="7675" width="6.42578125" style="359" customWidth="1"/>
    <col min="7676" max="7676" width="46.5703125" style="359" customWidth="1"/>
    <col min="7677" max="7677" width="29.42578125" style="359" customWidth="1"/>
    <col min="7678" max="7930" width="9.140625" style="359"/>
    <col min="7931" max="7931" width="6.42578125" style="359" customWidth="1"/>
    <col min="7932" max="7932" width="46.5703125" style="359" customWidth="1"/>
    <col min="7933" max="7933" width="29.42578125" style="359" customWidth="1"/>
    <col min="7934" max="8186" width="9.140625" style="359"/>
    <col min="8187" max="8187" width="6.42578125" style="359" customWidth="1"/>
    <col min="8188" max="8188" width="46.5703125" style="359" customWidth="1"/>
    <col min="8189" max="8189" width="29.42578125" style="359" customWidth="1"/>
    <col min="8190" max="8442" width="9.140625" style="359"/>
    <col min="8443" max="8443" width="6.42578125" style="359" customWidth="1"/>
    <col min="8444" max="8444" width="46.5703125" style="359" customWidth="1"/>
    <col min="8445" max="8445" width="29.42578125" style="359" customWidth="1"/>
    <col min="8446" max="8698" width="9.140625" style="359"/>
    <col min="8699" max="8699" width="6.42578125" style="359" customWidth="1"/>
    <col min="8700" max="8700" width="46.5703125" style="359" customWidth="1"/>
    <col min="8701" max="8701" width="29.42578125" style="359" customWidth="1"/>
    <col min="8702" max="8954" width="9.140625" style="359"/>
    <col min="8955" max="8955" width="6.42578125" style="359" customWidth="1"/>
    <col min="8956" max="8956" width="46.5703125" style="359" customWidth="1"/>
    <col min="8957" max="8957" width="29.42578125" style="359" customWidth="1"/>
    <col min="8958" max="9210" width="9.140625" style="359"/>
    <col min="9211" max="9211" width="6.42578125" style="359" customWidth="1"/>
    <col min="9212" max="9212" width="46.5703125" style="359" customWidth="1"/>
    <col min="9213" max="9213" width="29.42578125" style="359" customWidth="1"/>
    <col min="9214" max="9466" width="9.140625" style="359"/>
    <col min="9467" max="9467" width="6.42578125" style="359" customWidth="1"/>
    <col min="9468" max="9468" width="46.5703125" style="359" customWidth="1"/>
    <col min="9469" max="9469" width="29.42578125" style="359" customWidth="1"/>
    <col min="9470" max="9722" width="9.140625" style="359"/>
    <col min="9723" max="9723" width="6.42578125" style="359" customWidth="1"/>
    <col min="9724" max="9724" width="46.5703125" style="359" customWidth="1"/>
    <col min="9725" max="9725" width="29.42578125" style="359" customWidth="1"/>
    <col min="9726" max="9978" width="9.140625" style="359"/>
    <col min="9979" max="9979" width="6.42578125" style="359" customWidth="1"/>
    <col min="9980" max="9980" width="46.5703125" style="359" customWidth="1"/>
    <col min="9981" max="9981" width="29.42578125" style="359" customWidth="1"/>
    <col min="9982" max="10234" width="9.140625" style="359"/>
    <col min="10235" max="10235" width="6.42578125" style="359" customWidth="1"/>
    <col min="10236" max="10236" width="46.5703125" style="359" customWidth="1"/>
    <col min="10237" max="10237" width="29.42578125" style="359" customWidth="1"/>
    <col min="10238" max="10490" width="9.140625" style="359"/>
    <col min="10491" max="10491" width="6.42578125" style="359" customWidth="1"/>
    <col min="10492" max="10492" width="46.5703125" style="359" customWidth="1"/>
    <col min="10493" max="10493" width="29.42578125" style="359" customWidth="1"/>
    <col min="10494" max="10746" width="9.140625" style="359"/>
    <col min="10747" max="10747" width="6.42578125" style="359" customWidth="1"/>
    <col min="10748" max="10748" width="46.5703125" style="359" customWidth="1"/>
    <col min="10749" max="10749" width="29.42578125" style="359" customWidth="1"/>
    <col min="10750" max="11002" width="9.140625" style="359"/>
    <col min="11003" max="11003" width="6.42578125" style="359" customWidth="1"/>
    <col min="11004" max="11004" width="46.5703125" style="359" customWidth="1"/>
    <col min="11005" max="11005" width="29.42578125" style="359" customWidth="1"/>
    <col min="11006" max="11258" width="9.140625" style="359"/>
    <col min="11259" max="11259" width="6.42578125" style="359" customWidth="1"/>
    <col min="11260" max="11260" width="46.5703125" style="359" customWidth="1"/>
    <col min="11261" max="11261" width="29.42578125" style="359" customWidth="1"/>
    <col min="11262" max="11514" width="9.140625" style="359"/>
    <col min="11515" max="11515" width="6.42578125" style="359" customWidth="1"/>
    <col min="11516" max="11516" width="46.5703125" style="359" customWidth="1"/>
    <col min="11517" max="11517" width="29.42578125" style="359" customWidth="1"/>
    <col min="11518" max="11770" width="9.140625" style="359"/>
    <col min="11771" max="11771" width="6.42578125" style="359" customWidth="1"/>
    <col min="11772" max="11772" width="46.5703125" style="359" customWidth="1"/>
    <col min="11773" max="11773" width="29.42578125" style="359" customWidth="1"/>
    <col min="11774" max="12026" width="9.140625" style="359"/>
    <col min="12027" max="12027" width="6.42578125" style="359" customWidth="1"/>
    <col min="12028" max="12028" width="46.5703125" style="359" customWidth="1"/>
    <col min="12029" max="12029" width="29.42578125" style="359" customWidth="1"/>
    <col min="12030" max="12282" width="9.140625" style="359"/>
    <col min="12283" max="12283" width="6.42578125" style="359" customWidth="1"/>
    <col min="12284" max="12284" width="46.5703125" style="359" customWidth="1"/>
    <col min="12285" max="12285" width="29.42578125" style="359" customWidth="1"/>
    <col min="12286" max="12538" width="9.140625" style="359"/>
    <col min="12539" max="12539" width="6.42578125" style="359" customWidth="1"/>
    <col min="12540" max="12540" width="46.5703125" style="359" customWidth="1"/>
    <col min="12541" max="12541" width="29.42578125" style="359" customWidth="1"/>
    <col min="12542" max="12794" width="9.140625" style="359"/>
    <col min="12795" max="12795" width="6.42578125" style="359" customWidth="1"/>
    <col min="12796" max="12796" width="46.5703125" style="359" customWidth="1"/>
    <col min="12797" max="12797" width="29.42578125" style="359" customWidth="1"/>
    <col min="12798" max="13050" width="9.140625" style="359"/>
    <col min="13051" max="13051" width="6.42578125" style="359" customWidth="1"/>
    <col min="13052" max="13052" width="46.5703125" style="359" customWidth="1"/>
    <col min="13053" max="13053" width="29.42578125" style="359" customWidth="1"/>
    <col min="13054" max="13306" width="9.140625" style="359"/>
    <col min="13307" max="13307" width="6.42578125" style="359" customWidth="1"/>
    <col min="13308" max="13308" width="46.5703125" style="359" customWidth="1"/>
    <col min="13309" max="13309" width="29.42578125" style="359" customWidth="1"/>
    <col min="13310" max="13562" width="9.140625" style="359"/>
    <col min="13563" max="13563" width="6.42578125" style="359" customWidth="1"/>
    <col min="13564" max="13564" width="46.5703125" style="359" customWidth="1"/>
    <col min="13565" max="13565" width="29.42578125" style="359" customWidth="1"/>
    <col min="13566" max="13818" width="9.140625" style="359"/>
    <col min="13819" max="13819" width="6.42578125" style="359" customWidth="1"/>
    <col min="13820" max="13820" width="46.5703125" style="359" customWidth="1"/>
    <col min="13821" max="13821" width="29.42578125" style="359" customWidth="1"/>
    <col min="13822" max="14074" width="9.140625" style="359"/>
    <col min="14075" max="14075" width="6.42578125" style="359" customWidth="1"/>
    <col min="14076" max="14076" width="46.5703125" style="359" customWidth="1"/>
    <col min="14077" max="14077" width="29.42578125" style="359" customWidth="1"/>
    <col min="14078" max="14330" width="9.140625" style="359"/>
    <col min="14331" max="14331" width="6.42578125" style="359" customWidth="1"/>
    <col min="14332" max="14332" width="46.5703125" style="359" customWidth="1"/>
    <col min="14333" max="14333" width="29.42578125" style="359" customWidth="1"/>
    <col min="14334" max="14586" width="9.140625" style="359"/>
    <col min="14587" max="14587" width="6.42578125" style="359" customWidth="1"/>
    <col min="14588" max="14588" width="46.5703125" style="359" customWidth="1"/>
    <col min="14589" max="14589" width="29.42578125" style="359" customWidth="1"/>
    <col min="14590" max="14842" width="9.140625" style="359"/>
    <col min="14843" max="14843" width="6.42578125" style="359" customWidth="1"/>
    <col min="14844" max="14844" width="46.5703125" style="359" customWidth="1"/>
    <col min="14845" max="14845" width="29.42578125" style="359" customWidth="1"/>
    <col min="14846" max="15098" width="9.140625" style="359"/>
    <col min="15099" max="15099" width="6.42578125" style="359" customWidth="1"/>
    <col min="15100" max="15100" width="46.5703125" style="359" customWidth="1"/>
    <col min="15101" max="15101" width="29.42578125" style="359" customWidth="1"/>
    <col min="15102" max="15354" width="9.140625" style="359"/>
    <col min="15355" max="15355" width="6.42578125" style="359" customWidth="1"/>
    <col min="15356" max="15356" width="46.5703125" style="359" customWidth="1"/>
    <col min="15357" max="15357" width="29.42578125" style="359" customWidth="1"/>
    <col min="15358" max="15610" width="9.140625" style="359"/>
    <col min="15611" max="15611" width="6.42578125" style="359" customWidth="1"/>
    <col min="15612" max="15612" width="46.5703125" style="359" customWidth="1"/>
    <col min="15613" max="15613" width="29.42578125" style="359" customWidth="1"/>
    <col min="15614" max="15866" width="9.140625" style="359"/>
    <col min="15867" max="15867" width="6.42578125" style="359" customWidth="1"/>
    <col min="15868" max="15868" width="46.5703125" style="359" customWidth="1"/>
    <col min="15869" max="15869" width="29.42578125" style="359" customWidth="1"/>
    <col min="15870" max="16122" width="9.140625" style="359"/>
    <col min="16123" max="16123" width="6.42578125" style="359" customWidth="1"/>
    <col min="16124" max="16124" width="46.5703125" style="359" customWidth="1"/>
    <col min="16125" max="16125" width="29.42578125" style="359" customWidth="1"/>
    <col min="16126" max="16384" width="9.140625" style="359"/>
  </cols>
  <sheetData>
    <row r="1" spans="1:8" x14ac:dyDescent="0.2">
      <c r="B1" s="84" t="s">
        <v>225</v>
      </c>
      <c r="E1" s="81" t="s">
        <v>1407</v>
      </c>
    </row>
    <row r="2" spans="1:8" x14ac:dyDescent="0.2">
      <c r="B2" s="84" t="s">
        <v>346</v>
      </c>
      <c r="E2" s="733" t="s">
        <v>1424</v>
      </c>
    </row>
    <row r="3" spans="1:8" x14ac:dyDescent="0.2">
      <c r="B3" s="84"/>
      <c r="C3" s="84" t="s">
        <v>288</v>
      </c>
      <c r="E3" s="359" t="s">
        <v>76</v>
      </c>
    </row>
    <row r="4" spans="1:8" ht="13.5" thickBot="1" x14ac:dyDescent="0.25">
      <c r="B4" s="84"/>
    </row>
    <row r="5" spans="1:8" ht="38.25" x14ac:dyDescent="0.2">
      <c r="A5" s="424" t="s">
        <v>1</v>
      </c>
      <c r="B5" s="367" t="s">
        <v>278</v>
      </c>
      <c r="C5" s="98" t="s">
        <v>1101</v>
      </c>
      <c r="D5" s="265" t="s">
        <v>39</v>
      </c>
      <c r="E5" s="364" t="s">
        <v>349</v>
      </c>
      <c r="F5" s="364" t="s">
        <v>41</v>
      </c>
      <c r="G5" s="364" t="s">
        <v>347</v>
      </c>
      <c r="H5" s="364" t="s">
        <v>348</v>
      </c>
    </row>
    <row r="6" spans="1:8" x14ac:dyDescent="0.2">
      <c r="A6" s="427">
        <v>27</v>
      </c>
      <c r="B6" s="446" t="s">
        <v>3</v>
      </c>
      <c r="C6" s="429">
        <f t="shared" ref="C6:C37" si="0">SUM(D6:H6)</f>
        <v>450791929</v>
      </c>
      <c r="D6" s="447">
        <v>56792623</v>
      </c>
      <c r="E6" s="447">
        <v>165417930</v>
      </c>
      <c r="F6" s="447">
        <v>104671182</v>
      </c>
      <c r="G6" s="447">
        <v>31102472</v>
      </c>
      <c r="H6" s="447">
        <v>92807722</v>
      </c>
    </row>
    <row r="7" spans="1:8" ht="25.5" x14ac:dyDescent="0.2">
      <c r="A7" s="427">
        <v>28</v>
      </c>
      <c r="B7" s="446" t="s">
        <v>4</v>
      </c>
      <c r="C7" s="429">
        <f t="shared" si="0"/>
        <v>75058927</v>
      </c>
      <c r="D7" s="447">
        <v>9421233</v>
      </c>
      <c r="E7" s="447">
        <v>30005800</v>
      </c>
      <c r="F7" s="447">
        <v>16028116</v>
      </c>
      <c r="G7" s="447">
        <v>4829486</v>
      </c>
      <c r="H7" s="447">
        <v>14774292</v>
      </c>
    </row>
    <row r="8" spans="1:8" x14ac:dyDescent="0.2">
      <c r="A8" s="427">
        <v>87</v>
      </c>
      <c r="B8" s="446" t="s">
        <v>5</v>
      </c>
      <c r="C8" s="429">
        <f t="shared" si="0"/>
        <v>370042268</v>
      </c>
      <c r="D8" s="447">
        <v>147636619</v>
      </c>
      <c r="E8" s="447">
        <v>39605829</v>
      </c>
      <c r="F8" s="447">
        <v>86030286</v>
      </c>
      <c r="G8" s="447">
        <v>38622921</v>
      </c>
      <c r="H8" s="447">
        <v>58146613</v>
      </c>
    </row>
    <row r="9" spans="1:8" x14ac:dyDescent="0.2">
      <c r="A9" s="427">
        <v>88</v>
      </c>
      <c r="B9" s="448" t="s">
        <v>6</v>
      </c>
      <c r="C9" s="270">
        <f t="shared" si="0"/>
        <v>0</v>
      </c>
      <c r="D9" s="449">
        <f>D10</f>
        <v>0</v>
      </c>
      <c r="E9" s="442">
        <f>E10</f>
        <v>0</v>
      </c>
      <c r="F9" s="442">
        <f>F10</f>
        <v>0</v>
      </c>
      <c r="G9" s="442">
        <f>G10</f>
        <v>0</v>
      </c>
      <c r="H9" s="442">
        <f>H10</f>
        <v>0</v>
      </c>
    </row>
    <row r="10" spans="1:8" ht="25.5" x14ac:dyDescent="0.2">
      <c r="A10" s="427">
        <v>89</v>
      </c>
      <c r="B10" s="448" t="s">
        <v>7</v>
      </c>
      <c r="C10" s="270">
        <f t="shared" si="0"/>
        <v>0</v>
      </c>
      <c r="D10" s="450"/>
      <c r="E10" s="430"/>
      <c r="F10" s="430"/>
      <c r="G10" s="430"/>
      <c r="H10" s="430"/>
    </row>
    <row r="11" spans="1:8" x14ac:dyDescent="0.2">
      <c r="A11" s="427">
        <v>90</v>
      </c>
      <c r="B11" s="448" t="s">
        <v>8</v>
      </c>
      <c r="C11" s="270">
        <f t="shared" si="0"/>
        <v>200000</v>
      </c>
      <c r="D11" s="449">
        <f>D12</f>
        <v>200000</v>
      </c>
      <c r="E11" s="442">
        <f>E12</f>
        <v>0</v>
      </c>
      <c r="F11" s="442">
        <f>F12</f>
        <v>0</v>
      </c>
      <c r="G11" s="442">
        <f>G12</f>
        <v>0</v>
      </c>
      <c r="H11" s="442">
        <f>H12</f>
        <v>0</v>
      </c>
    </row>
    <row r="12" spans="1:8" ht="25.5" x14ac:dyDescent="0.2">
      <c r="A12" s="427">
        <v>91</v>
      </c>
      <c r="B12" s="448" t="s">
        <v>9</v>
      </c>
      <c r="C12" s="270">
        <f t="shared" si="0"/>
        <v>200000</v>
      </c>
      <c r="D12" s="449">
        <v>200000</v>
      </c>
      <c r="E12" s="442"/>
      <c r="F12" s="442"/>
      <c r="G12" s="442"/>
      <c r="H12" s="442"/>
    </row>
    <row r="13" spans="1:8" x14ac:dyDescent="0.2">
      <c r="A13" s="427">
        <v>92</v>
      </c>
      <c r="B13" s="448" t="s">
        <v>10</v>
      </c>
      <c r="C13" s="270">
        <f t="shared" si="0"/>
        <v>8029035</v>
      </c>
      <c r="D13" s="442">
        <f>SUM(D14:D15)</f>
        <v>8029035</v>
      </c>
      <c r="E13" s="442">
        <f>SUM(E14:E15)</f>
        <v>0</v>
      </c>
      <c r="F13" s="442">
        <f>SUM(F14:F15)</f>
        <v>0</v>
      </c>
      <c r="G13" s="442">
        <f>SUM(G14:G15)</f>
        <v>0</v>
      </c>
      <c r="H13" s="442">
        <f>SUM(H14:H15)</f>
        <v>0</v>
      </c>
    </row>
    <row r="14" spans="1:8" x14ac:dyDescent="0.2">
      <c r="A14" s="427">
        <v>93</v>
      </c>
      <c r="B14" s="448" t="s">
        <v>11</v>
      </c>
      <c r="C14" s="270">
        <f t="shared" si="0"/>
        <v>0</v>
      </c>
      <c r="D14" s="450"/>
      <c r="E14" s="430"/>
      <c r="F14" s="430"/>
      <c r="G14" s="430"/>
      <c r="H14" s="430"/>
    </row>
    <row r="15" spans="1:8" x14ac:dyDescent="0.2">
      <c r="A15" s="427">
        <v>94</v>
      </c>
      <c r="B15" s="448" t="s">
        <v>12</v>
      </c>
      <c r="C15" s="270">
        <f t="shared" si="0"/>
        <v>8029035</v>
      </c>
      <c r="D15" s="450">
        <v>8029035</v>
      </c>
      <c r="E15" s="430"/>
      <c r="F15" s="430"/>
      <c r="G15" s="430"/>
      <c r="H15" s="430"/>
    </row>
    <row r="16" spans="1:8" x14ac:dyDescent="0.2">
      <c r="A16" s="427">
        <v>96</v>
      </c>
      <c r="B16" s="451" t="s">
        <v>13</v>
      </c>
      <c r="C16" s="270">
        <f t="shared" si="0"/>
        <v>8229035</v>
      </c>
      <c r="D16" s="452">
        <f>D9+D11+D13</f>
        <v>8229035</v>
      </c>
      <c r="E16" s="453">
        <f>E9+E11+E13</f>
        <v>0</v>
      </c>
      <c r="F16" s="453">
        <f>F9+F11+F13</f>
        <v>0</v>
      </c>
      <c r="G16" s="453">
        <f>G9+G11+G13</f>
        <v>0</v>
      </c>
      <c r="H16" s="453">
        <f>H9+H11+H13</f>
        <v>0</v>
      </c>
    </row>
    <row r="17" spans="1:8" ht="18.75" customHeight="1" x14ac:dyDescent="0.2">
      <c r="A17" s="427">
        <v>97</v>
      </c>
      <c r="B17" s="448" t="s">
        <v>1113</v>
      </c>
      <c r="C17" s="270">
        <f t="shared" si="0"/>
        <v>46333688</v>
      </c>
      <c r="D17" s="450">
        <v>46333688</v>
      </c>
      <c r="E17" s="430"/>
      <c r="F17" s="430"/>
      <c r="G17" s="430"/>
      <c r="H17" s="430"/>
    </row>
    <row r="18" spans="1:8" ht="25.5" x14ac:dyDescent="0.2">
      <c r="A18" s="427">
        <v>98</v>
      </c>
      <c r="B18" s="448" t="s">
        <v>15</v>
      </c>
      <c r="C18" s="270">
        <f t="shared" si="0"/>
        <v>205226439</v>
      </c>
      <c r="D18" s="454">
        <f>SUM(D19:D22)</f>
        <v>205226439</v>
      </c>
      <c r="E18" s="435">
        <f>SUM(E19:E22)</f>
        <v>0</v>
      </c>
      <c r="F18" s="435">
        <f>SUM(F19:F22)</f>
        <v>0</v>
      </c>
      <c r="G18" s="435">
        <f>SUM(G19:G22)</f>
        <v>0</v>
      </c>
      <c r="H18" s="435">
        <f>SUM(H19:H22)</f>
        <v>0</v>
      </c>
    </row>
    <row r="19" spans="1:8" x14ac:dyDescent="0.2">
      <c r="A19" s="427">
        <v>99</v>
      </c>
      <c r="B19" s="448" t="s">
        <v>279</v>
      </c>
      <c r="C19" s="270">
        <f t="shared" si="0"/>
        <v>1900000</v>
      </c>
      <c r="D19" s="450">
        <v>1900000</v>
      </c>
      <c r="E19" s="430"/>
      <c r="F19" s="430"/>
      <c r="G19" s="430"/>
      <c r="H19" s="430"/>
    </row>
    <row r="20" spans="1:8" x14ac:dyDescent="0.2">
      <c r="A20" s="427">
        <v>100</v>
      </c>
      <c r="B20" s="448" t="s">
        <v>16</v>
      </c>
      <c r="C20" s="270">
        <f t="shared" si="0"/>
        <v>0</v>
      </c>
      <c r="D20" s="450"/>
      <c r="E20" s="430"/>
      <c r="F20" s="430"/>
      <c r="G20" s="430"/>
      <c r="H20" s="430"/>
    </row>
    <row r="21" spans="1:8" ht="25.5" x14ac:dyDescent="0.2">
      <c r="A21" s="427">
        <v>101</v>
      </c>
      <c r="B21" s="448" t="s">
        <v>17</v>
      </c>
      <c r="C21" s="270">
        <f t="shared" si="0"/>
        <v>100965</v>
      </c>
      <c r="D21" s="450">
        <v>100965</v>
      </c>
      <c r="E21" s="430"/>
      <c r="F21" s="430"/>
      <c r="G21" s="430"/>
      <c r="H21" s="430"/>
    </row>
    <row r="22" spans="1:8" x14ac:dyDescent="0.2">
      <c r="A22" s="427">
        <v>102</v>
      </c>
      <c r="B22" s="448" t="s">
        <v>18</v>
      </c>
      <c r="C22" s="270">
        <f t="shared" si="0"/>
        <v>203225474</v>
      </c>
      <c r="D22" s="450">
        <v>203225474</v>
      </c>
      <c r="E22" s="430"/>
      <c r="F22" s="430"/>
      <c r="G22" s="430"/>
      <c r="H22" s="430"/>
    </row>
    <row r="23" spans="1:8" ht="25.5" x14ac:dyDescent="0.2">
      <c r="A23" s="427">
        <v>103</v>
      </c>
      <c r="B23" s="448" t="s">
        <v>321</v>
      </c>
      <c r="C23" s="270">
        <f t="shared" si="0"/>
        <v>36246660</v>
      </c>
      <c r="D23" s="450">
        <v>36246660</v>
      </c>
      <c r="E23" s="430"/>
      <c r="F23" s="430"/>
      <c r="G23" s="430"/>
      <c r="H23" s="430"/>
    </row>
    <row r="24" spans="1:8" ht="16.5" customHeight="1" x14ac:dyDescent="0.2">
      <c r="A24" s="427"/>
      <c r="B24" s="448" t="s">
        <v>281</v>
      </c>
      <c r="C24" s="270">
        <f t="shared" si="0"/>
        <v>0</v>
      </c>
      <c r="D24" s="450"/>
      <c r="E24" s="430"/>
      <c r="F24" s="430"/>
      <c r="G24" s="430"/>
      <c r="H24" s="430"/>
    </row>
    <row r="25" spans="1:8" ht="16.5" customHeight="1" x14ac:dyDescent="0.2">
      <c r="A25" s="427">
        <v>104</v>
      </c>
      <c r="B25" s="448" t="s">
        <v>19</v>
      </c>
      <c r="C25" s="270">
        <f t="shared" si="0"/>
        <v>134321080</v>
      </c>
      <c r="D25" s="450">
        <v>134321080</v>
      </c>
      <c r="E25" s="430"/>
      <c r="F25" s="430"/>
      <c r="G25" s="430"/>
      <c r="H25" s="430"/>
    </row>
    <row r="26" spans="1:8" ht="18" customHeight="1" x14ac:dyDescent="0.2">
      <c r="A26" s="427">
        <v>105</v>
      </c>
      <c r="B26" s="451" t="s">
        <v>20</v>
      </c>
      <c r="C26" s="270">
        <f t="shared" si="0"/>
        <v>422127867</v>
      </c>
      <c r="D26" s="452">
        <f>D17+D18+D23+D24+D25</f>
        <v>422127867</v>
      </c>
      <c r="E26" s="453">
        <f>E17+E18+E23+E24+E25</f>
        <v>0</v>
      </c>
      <c r="F26" s="453">
        <f>F17+F18+F23+F24+F25</f>
        <v>0</v>
      </c>
      <c r="G26" s="453">
        <f>G17+G18+G23+G24+G25</f>
        <v>0</v>
      </c>
      <c r="H26" s="453">
        <f>H17+H18+H23+H24+H25</f>
        <v>0</v>
      </c>
    </row>
    <row r="27" spans="1:8" x14ac:dyDescent="0.2">
      <c r="A27" s="427">
        <v>106</v>
      </c>
      <c r="B27" s="448" t="s">
        <v>21</v>
      </c>
      <c r="C27" s="270">
        <f t="shared" si="0"/>
        <v>5130000</v>
      </c>
      <c r="D27" s="450">
        <v>4780000</v>
      </c>
      <c r="E27" s="430">
        <v>300000</v>
      </c>
      <c r="F27" s="430"/>
      <c r="G27" s="430">
        <v>50000</v>
      </c>
      <c r="H27" s="430"/>
    </row>
    <row r="28" spans="1:8" x14ac:dyDescent="0.2">
      <c r="A28" s="427">
        <v>107</v>
      </c>
      <c r="B28" s="448" t="s">
        <v>22</v>
      </c>
      <c r="C28" s="270">
        <f t="shared" si="0"/>
        <v>498599183</v>
      </c>
      <c r="D28" s="450">
        <v>498599183</v>
      </c>
      <c r="E28" s="430"/>
      <c r="F28" s="430"/>
      <c r="G28" s="430"/>
      <c r="H28" s="430"/>
    </row>
    <row r="29" spans="1:8" x14ac:dyDescent="0.2">
      <c r="A29" s="427">
        <v>108</v>
      </c>
      <c r="B29" s="448" t="s">
        <v>23</v>
      </c>
      <c r="C29" s="270">
        <f t="shared" si="0"/>
        <v>4297206</v>
      </c>
      <c r="D29" s="450">
        <v>697220</v>
      </c>
      <c r="E29" s="430">
        <v>2562992</v>
      </c>
      <c r="F29" s="430">
        <v>320394</v>
      </c>
      <c r="G29" s="430">
        <v>166600</v>
      </c>
      <c r="H29" s="430">
        <v>550000</v>
      </c>
    </row>
    <row r="30" spans="1:8" x14ac:dyDescent="0.2">
      <c r="A30" s="427">
        <v>109</v>
      </c>
      <c r="B30" s="448" t="s">
        <v>24</v>
      </c>
      <c r="C30" s="270">
        <f t="shared" si="0"/>
        <v>49122079</v>
      </c>
      <c r="D30" s="450">
        <v>32196012</v>
      </c>
      <c r="E30" s="430">
        <v>4000000</v>
      </c>
      <c r="F30" s="430">
        <v>4469308</v>
      </c>
      <c r="G30" s="430">
        <v>5763452</v>
      </c>
      <c r="H30" s="430">
        <v>2693307</v>
      </c>
    </row>
    <row r="31" spans="1:8" ht="25.5" x14ac:dyDescent="0.2">
      <c r="A31" s="427">
        <v>110</v>
      </c>
      <c r="B31" s="448" t="s">
        <v>25</v>
      </c>
      <c r="C31" s="270">
        <f t="shared" si="0"/>
        <v>74533778</v>
      </c>
      <c r="D31" s="450">
        <v>69255388</v>
      </c>
      <c r="E31" s="430">
        <v>1853008</v>
      </c>
      <c r="F31" s="430">
        <v>1293219</v>
      </c>
      <c r="G31" s="430">
        <v>1256470</v>
      </c>
      <c r="H31" s="430">
        <v>875693</v>
      </c>
    </row>
    <row r="32" spans="1:8" x14ac:dyDescent="0.2">
      <c r="A32" s="427">
        <v>111</v>
      </c>
      <c r="B32" s="451" t="s">
        <v>26</v>
      </c>
      <c r="C32" s="270">
        <f t="shared" si="0"/>
        <v>631682246</v>
      </c>
      <c r="D32" s="452">
        <f>SUM(D27:D31)</f>
        <v>605527803</v>
      </c>
      <c r="E32" s="453">
        <f>SUM(E27:E31)</f>
        <v>8716000</v>
      </c>
      <c r="F32" s="453">
        <f>SUM(F27:F31)</f>
        <v>6082921</v>
      </c>
      <c r="G32" s="453">
        <f>SUM(G27:G31)</f>
        <v>7236522</v>
      </c>
      <c r="H32" s="453">
        <f>SUM(H27:H31)</f>
        <v>4119000</v>
      </c>
    </row>
    <row r="33" spans="1:8" x14ac:dyDescent="0.2">
      <c r="A33" s="427">
        <v>112</v>
      </c>
      <c r="B33" s="448" t="s">
        <v>27</v>
      </c>
      <c r="C33" s="270">
        <f t="shared" si="0"/>
        <v>255206488</v>
      </c>
      <c r="D33" s="450">
        <v>255206488</v>
      </c>
      <c r="E33" s="430"/>
      <c r="F33" s="430"/>
      <c r="G33" s="430"/>
      <c r="H33" s="430"/>
    </row>
    <row r="34" spans="1:8" x14ac:dyDescent="0.2">
      <c r="A34" s="427"/>
      <c r="B34" s="448" t="s">
        <v>282</v>
      </c>
      <c r="C34" s="270">
        <f t="shared" si="0"/>
        <v>278740</v>
      </c>
      <c r="D34" s="450">
        <v>78740</v>
      </c>
      <c r="E34" s="430">
        <v>200000</v>
      </c>
      <c r="F34" s="430"/>
      <c r="G34" s="430"/>
      <c r="H34" s="430"/>
    </row>
    <row r="35" spans="1:8" x14ac:dyDescent="0.2">
      <c r="A35" s="427">
        <v>113</v>
      </c>
      <c r="B35" s="448" t="s">
        <v>28</v>
      </c>
      <c r="C35" s="270">
        <f t="shared" si="0"/>
        <v>0</v>
      </c>
      <c r="D35" s="450"/>
      <c r="E35" s="430"/>
      <c r="F35" s="430"/>
      <c r="G35" s="430"/>
      <c r="H35" s="430"/>
    </row>
    <row r="36" spans="1:8" ht="25.5" x14ac:dyDescent="0.2">
      <c r="A36" s="427">
        <v>114</v>
      </c>
      <c r="B36" s="448" t="s">
        <v>29</v>
      </c>
      <c r="C36" s="270">
        <f t="shared" si="0"/>
        <v>55199211</v>
      </c>
      <c r="D36" s="450">
        <v>55145211</v>
      </c>
      <c r="E36" s="430">
        <v>54000</v>
      </c>
      <c r="F36" s="430"/>
      <c r="G36" s="430"/>
      <c r="H36" s="430"/>
    </row>
    <row r="37" spans="1:8" x14ac:dyDescent="0.2">
      <c r="A37" s="427">
        <v>115</v>
      </c>
      <c r="B37" s="451" t="s">
        <v>30</v>
      </c>
      <c r="C37" s="270">
        <f t="shared" si="0"/>
        <v>310684439</v>
      </c>
      <c r="D37" s="452">
        <f>SUM(D33:D36)</f>
        <v>310430439</v>
      </c>
      <c r="E37" s="453">
        <f>SUM(E33:E36)</f>
        <v>254000</v>
      </c>
      <c r="F37" s="453">
        <f>SUM(F33:F36)</f>
        <v>0</v>
      </c>
      <c r="G37" s="453">
        <f>SUM(G33:G36)</f>
        <v>0</v>
      </c>
      <c r="H37" s="453">
        <f>SUM(H33:H36)</f>
        <v>0</v>
      </c>
    </row>
    <row r="38" spans="1:8" ht="25.5" x14ac:dyDescent="0.2">
      <c r="A38" s="427">
        <v>116</v>
      </c>
      <c r="B38" s="448" t="s">
        <v>322</v>
      </c>
      <c r="C38" s="270">
        <f>SUM(D38:H38)</f>
        <v>34250362</v>
      </c>
      <c r="D38" s="449">
        <v>34250362</v>
      </c>
      <c r="E38" s="442">
        <f>SUM(E39:E41)</f>
        <v>0</v>
      </c>
      <c r="F38" s="442">
        <f>SUM(F39:F41)</f>
        <v>0</v>
      </c>
      <c r="G38" s="442">
        <f>SUM(G39:G41)</f>
        <v>0</v>
      </c>
      <c r="H38" s="442">
        <f>SUM(H39:H41)</f>
        <v>0</v>
      </c>
    </row>
    <row r="39" spans="1:8" ht="25.5" x14ac:dyDescent="0.2">
      <c r="A39" s="427">
        <v>119</v>
      </c>
      <c r="B39" s="448" t="s">
        <v>323</v>
      </c>
      <c r="C39" s="270">
        <f t="shared" ref="C39:C48" si="1">SUM(D39:H39)</f>
        <v>2511756</v>
      </c>
      <c r="D39" s="450">
        <v>2511756</v>
      </c>
      <c r="E39" s="430"/>
      <c r="F39" s="430"/>
      <c r="G39" s="430"/>
      <c r="H39" s="430"/>
    </row>
    <row r="40" spans="1:8" ht="25.5" x14ac:dyDescent="0.2">
      <c r="A40" s="427">
        <v>118</v>
      </c>
      <c r="B40" s="448" t="s">
        <v>283</v>
      </c>
      <c r="C40" s="270">
        <f t="shared" si="1"/>
        <v>0</v>
      </c>
      <c r="D40" s="450"/>
      <c r="E40" s="430"/>
      <c r="F40" s="430"/>
      <c r="G40" s="430"/>
      <c r="H40" s="430"/>
    </row>
    <row r="41" spans="1:8" x14ac:dyDescent="0.2">
      <c r="A41" s="427">
        <v>117</v>
      </c>
      <c r="B41" s="448" t="s">
        <v>284</v>
      </c>
      <c r="C41" s="270">
        <f t="shared" si="1"/>
        <v>0</v>
      </c>
      <c r="D41" s="450"/>
      <c r="E41" s="430"/>
      <c r="F41" s="430"/>
      <c r="G41" s="430"/>
      <c r="H41" s="430"/>
    </row>
    <row r="42" spans="1:8" x14ac:dyDescent="0.2">
      <c r="A42" s="427">
        <v>120</v>
      </c>
      <c r="B42" s="451" t="s">
        <v>31</v>
      </c>
      <c r="C42" s="270">
        <f t="shared" si="1"/>
        <v>36762118</v>
      </c>
      <c r="D42" s="452">
        <f>D38+D39</f>
        <v>36762118</v>
      </c>
      <c r="E42" s="452">
        <f t="shared" ref="E42:H42" si="2">E38+E39</f>
        <v>0</v>
      </c>
      <c r="F42" s="452">
        <f t="shared" si="2"/>
        <v>0</v>
      </c>
      <c r="G42" s="452">
        <f t="shared" si="2"/>
        <v>0</v>
      </c>
      <c r="H42" s="452">
        <f t="shared" si="2"/>
        <v>0</v>
      </c>
    </row>
    <row r="43" spans="1:8" x14ac:dyDescent="0.2">
      <c r="A43" s="427">
        <v>121</v>
      </c>
      <c r="B43" s="455" t="s">
        <v>32</v>
      </c>
      <c r="C43" s="270">
        <f t="shared" si="1"/>
        <v>2305378829</v>
      </c>
      <c r="D43" s="456">
        <f>D6+D7+D8+D16+D26+D32+D37+D42</f>
        <v>1596927737</v>
      </c>
      <c r="E43" s="457">
        <f>E6+E7+E8+E16+E26+E32+E37+E42</f>
        <v>243999559</v>
      </c>
      <c r="F43" s="457">
        <f>F6+F7+F8+F16+F26+F32+F37+F42</f>
        <v>212812505</v>
      </c>
      <c r="G43" s="457">
        <f>G6+G7+G8+G16+G26+G32+G37+G42</f>
        <v>81791401</v>
      </c>
      <c r="H43" s="457">
        <f>H6+H7+H8+H16+H26+H32+H37+H42</f>
        <v>169847627</v>
      </c>
    </row>
    <row r="44" spans="1:8" ht="25.5" x14ac:dyDescent="0.2">
      <c r="A44" s="427">
        <v>122</v>
      </c>
      <c r="B44" s="448" t="s">
        <v>33</v>
      </c>
      <c r="C44" s="270">
        <f t="shared" si="1"/>
        <v>49027553</v>
      </c>
      <c r="D44" s="458">
        <v>49027553</v>
      </c>
      <c r="E44" s="430"/>
      <c r="F44" s="430"/>
      <c r="G44" s="430"/>
      <c r="H44" s="430"/>
    </row>
    <row r="45" spans="1:8" ht="25.5" x14ac:dyDescent="0.2">
      <c r="A45" s="427">
        <v>123</v>
      </c>
      <c r="B45" s="448" t="s">
        <v>34</v>
      </c>
      <c r="C45" s="270">
        <f>SUM(D45:H45)</f>
        <v>590080007</v>
      </c>
      <c r="D45" s="158">
        <v>590080007</v>
      </c>
      <c r="E45" s="430"/>
      <c r="F45" s="430"/>
      <c r="G45" s="430"/>
      <c r="H45" s="430"/>
    </row>
    <row r="46" spans="1:8" x14ac:dyDescent="0.2">
      <c r="A46" s="427">
        <v>124</v>
      </c>
      <c r="B46" s="448" t="s">
        <v>35</v>
      </c>
      <c r="C46" s="270">
        <f t="shared" si="1"/>
        <v>639107560</v>
      </c>
      <c r="D46" s="449">
        <f>SUM(D44:D45)</f>
        <v>639107560</v>
      </c>
      <c r="E46" s="442">
        <f>SUM(E44:E45)</f>
        <v>0</v>
      </c>
      <c r="F46" s="442">
        <f>SUM(F44:F45)</f>
        <v>0</v>
      </c>
      <c r="G46" s="442">
        <f>SUM(G44:G45)</f>
        <v>0</v>
      </c>
      <c r="H46" s="442">
        <f>SUM(H44:H45)</f>
        <v>0</v>
      </c>
    </row>
    <row r="47" spans="1:8" ht="13.5" thickBot="1" x14ac:dyDescent="0.25">
      <c r="A47" s="427">
        <v>125</v>
      </c>
      <c r="B47" s="365" t="s">
        <v>36</v>
      </c>
      <c r="C47" s="270">
        <f t="shared" si="1"/>
        <v>639107560</v>
      </c>
      <c r="D47" s="282">
        <f>D46</f>
        <v>639107560</v>
      </c>
      <c r="E47" s="366">
        <f>E46</f>
        <v>0</v>
      </c>
      <c r="F47" s="366">
        <f>F46</f>
        <v>0</v>
      </c>
      <c r="G47" s="366">
        <f>G46</f>
        <v>0</v>
      </c>
      <c r="H47" s="366">
        <f>H46</f>
        <v>0</v>
      </c>
    </row>
    <row r="48" spans="1:8" ht="14.25" thickTop="1" thickBot="1" x14ac:dyDescent="0.25">
      <c r="A48" s="427">
        <v>126</v>
      </c>
      <c r="B48" s="5" t="s">
        <v>37</v>
      </c>
      <c r="C48" s="270">
        <f t="shared" si="1"/>
        <v>2944486389</v>
      </c>
      <c r="D48" s="3">
        <f>D43+D47</f>
        <v>2236035297</v>
      </c>
      <c r="E48" s="1">
        <f>E43+E47</f>
        <v>243999559</v>
      </c>
      <c r="F48" s="1">
        <f>F43+F47</f>
        <v>212812505</v>
      </c>
      <c r="G48" s="1">
        <f>G43+G47</f>
        <v>81791401</v>
      </c>
      <c r="H48" s="1">
        <f>H43+H47</f>
        <v>169847627</v>
      </c>
    </row>
    <row r="49" spans="3:8" ht="13.5" thickTop="1" x14ac:dyDescent="0.2">
      <c r="C49" s="83"/>
      <c r="D49" s="83"/>
      <c r="E49" s="83"/>
      <c r="F49" s="83"/>
      <c r="G49" s="83"/>
      <c r="H49" s="83"/>
    </row>
    <row r="50" spans="3:8" x14ac:dyDescent="0.2">
      <c r="C50" s="83"/>
    </row>
  </sheetData>
  <pageMargins left="0" right="0" top="0.19685039370078741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pane ySplit="5" topLeftCell="A18" activePane="bottomLeft" state="frozen"/>
      <selection activeCell="C2" sqref="C2"/>
      <selection pane="bottomLeft" activeCell="E2" sqref="E2"/>
    </sheetView>
  </sheetViews>
  <sheetFormatPr defaultRowHeight="12.75" x14ac:dyDescent="0.2"/>
  <cols>
    <col min="1" max="1" width="6.42578125" style="359" customWidth="1"/>
    <col min="2" max="2" width="46.5703125" style="359" customWidth="1"/>
    <col min="3" max="3" width="14.7109375" style="359" customWidth="1"/>
    <col min="4" max="4" width="14.5703125" style="359" customWidth="1"/>
    <col min="5" max="8" width="12.7109375" style="359" customWidth="1"/>
    <col min="9" max="250" width="9.140625" style="359"/>
    <col min="251" max="251" width="6.42578125" style="359" customWidth="1"/>
    <col min="252" max="252" width="46.5703125" style="359" customWidth="1"/>
    <col min="253" max="253" width="29.42578125" style="359" customWidth="1"/>
    <col min="254" max="506" width="9.140625" style="359"/>
    <col min="507" max="507" width="6.42578125" style="359" customWidth="1"/>
    <col min="508" max="508" width="46.5703125" style="359" customWidth="1"/>
    <col min="509" max="509" width="29.42578125" style="359" customWidth="1"/>
    <col min="510" max="762" width="9.140625" style="359"/>
    <col min="763" max="763" width="6.42578125" style="359" customWidth="1"/>
    <col min="764" max="764" width="46.5703125" style="359" customWidth="1"/>
    <col min="765" max="765" width="29.42578125" style="359" customWidth="1"/>
    <col min="766" max="1018" width="9.140625" style="359"/>
    <col min="1019" max="1019" width="6.42578125" style="359" customWidth="1"/>
    <col min="1020" max="1020" width="46.5703125" style="359" customWidth="1"/>
    <col min="1021" max="1021" width="29.42578125" style="359" customWidth="1"/>
    <col min="1022" max="1274" width="9.140625" style="359"/>
    <col min="1275" max="1275" width="6.42578125" style="359" customWidth="1"/>
    <col min="1276" max="1276" width="46.5703125" style="359" customWidth="1"/>
    <col min="1277" max="1277" width="29.42578125" style="359" customWidth="1"/>
    <col min="1278" max="1530" width="9.140625" style="359"/>
    <col min="1531" max="1531" width="6.42578125" style="359" customWidth="1"/>
    <col min="1532" max="1532" width="46.5703125" style="359" customWidth="1"/>
    <col min="1533" max="1533" width="29.42578125" style="359" customWidth="1"/>
    <col min="1534" max="1786" width="9.140625" style="359"/>
    <col min="1787" max="1787" width="6.42578125" style="359" customWidth="1"/>
    <col min="1788" max="1788" width="46.5703125" style="359" customWidth="1"/>
    <col min="1789" max="1789" width="29.42578125" style="359" customWidth="1"/>
    <col min="1790" max="2042" width="9.140625" style="359"/>
    <col min="2043" max="2043" width="6.42578125" style="359" customWidth="1"/>
    <col min="2044" max="2044" width="46.5703125" style="359" customWidth="1"/>
    <col min="2045" max="2045" width="29.42578125" style="359" customWidth="1"/>
    <col min="2046" max="2298" width="9.140625" style="359"/>
    <col min="2299" max="2299" width="6.42578125" style="359" customWidth="1"/>
    <col min="2300" max="2300" width="46.5703125" style="359" customWidth="1"/>
    <col min="2301" max="2301" width="29.42578125" style="359" customWidth="1"/>
    <col min="2302" max="2554" width="9.140625" style="359"/>
    <col min="2555" max="2555" width="6.42578125" style="359" customWidth="1"/>
    <col min="2556" max="2556" width="46.5703125" style="359" customWidth="1"/>
    <col min="2557" max="2557" width="29.42578125" style="359" customWidth="1"/>
    <col min="2558" max="2810" width="9.140625" style="359"/>
    <col min="2811" max="2811" width="6.42578125" style="359" customWidth="1"/>
    <col min="2812" max="2812" width="46.5703125" style="359" customWidth="1"/>
    <col min="2813" max="2813" width="29.42578125" style="359" customWidth="1"/>
    <col min="2814" max="3066" width="9.140625" style="359"/>
    <col min="3067" max="3067" width="6.42578125" style="359" customWidth="1"/>
    <col min="3068" max="3068" width="46.5703125" style="359" customWidth="1"/>
    <col min="3069" max="3069" width="29.42578125" style="359" customWidth="1"/>
    <col min="3070" max="3322" width="9.140625" style="359"/>
    <col min="3323" max="3323" width="6.42578125" style="359" customWidth="1"/>
    <col min="3324" max="3324" width="46.5703125" style="359" customWidth="1"/>
    <col min="3325" max="3325" width="29.42578125" style="359" customWidth="1"/>
    <col min="3326" max="3578" width="9.140625" style="359"/>
    <col min="3579" max="3579" width="6.42578125" style="359" customWidth="1"/>
    <col min="3580" max="3580" width="46.5703125" style="359" customWidth="1"/>
    <col min="3581" max="3581" width="29.42578125" style="359" customWidth="1"/>
    <col min="3582" max="3834" width="9.140625" style="359"/>
    <col min="3835" max="3835" width="6.42578125" style="359" customWidth="1"/>
    <col min="3836" max="3836" width="46.5703125" style="359" customWidth="1"/>
    <col min="3837" max="3837" width="29.42578125" style="359" customWidth="1"/>
    <col min="3838" max="4090" width="9.140625" style="359"/>
    <col min="4091" max="4091" width="6.42578125" style="359" customWidth="1"/>
    <col min="4092" max="4092" width="46.5703125" style="359" customWidth="1"/>
    <col min="4093" max="4093" width="29.42578125" style="359" customWidth="1"/>
    <col min="4094" max="4346" width="9.140625" style="359"/>
    <col min="4347" max="4347" width="6.42578125" style="359" customWidth="1"/>
    <col min="4348" max="4348" width="46.5703125" style="359" customWidth="1"/>
    <col min="4349" max="4349" width="29.42578125" style="359" customWidth="1"/>
    <col min="4350" max="4602" width="9.140625" style="359"/>
    <col min="4603" max="4603" width="6.42578125" style="359" customWidth="1"/>
    <col min="4604" max="4604" width="46.5703125" style="359" customWidth="1"/>
    <col min="4605" max="4605" width="29.42578125" style="359" customWidth="1"/>
    <col min="4606" max="4858" width="9.140625" style="359"/>
    <col min="4859" max="4859" width="6.42578125" style="359" customWidth="1"/>
    <col min="4860" max="4860" width="46.5703125" style="359" customWidth="1"/>
    <col min="4861" max="4861" width="29.42578125" style="359" customWidth="1"/>
    <col min="4862" max="5114" width="9.140625" style="359"/>
    <col min="5115" max="5115" width="6.42578125" style="359" customWidth="1"/>
    <col min="5116" max="5116" width="46.5703125" style="359" customWidth="1"/>
    <col min="5117" max="5117" width="29.42578125" style="359" customWidth="1"/>
    <col min="5118" max="5370" width="9.140625" style="359"/>
    <col min="5371" max="5371" width="6.42578125" style="359" customWidth="1"/>
    <col min="5372" max="5372" width="46.5703125" style="359" customWidth="1"/>
    <col min="5373" max="5373" width="29.42578125" style="359" customWidth="1"/>
    <col min="5374" max="5626" width="9.140625" style="359"/>
    <col min="5627" max="5627" width="6.42578125" style="359" customWidth="1"/>
    <col min="5628" max="5628" width="46.5703125" style="359" customWidth="1"/>
    <col min="5629" max="5629" width="29.42578125" style="359" customWidth="1"/>
    <col min="5630" max="5882" width="9.140625" style="359"/>
    <col min="5883" max="5883" width="6.42578125" style="359" customWidth="1"/>
    <col min="5884" max="5884" width="46.5703125" style="359" customWidth="1"/>
    <col min="5885" max="5885" width="29.42578125" style="359" customWidth="1"/>
    <col min="5886" max="6138" width="9.140625" style="359"/>
    <col min="6139" max="6139" width="6.42578125" style="359" customWidth="1"/>
    <col min="6140" max="6140" width="46.5703125" style="359" customWidth="1"/>
    <col min="6141" max="6141" width="29.42578125" style="359" customWidth="1"/>
    <col min="6142" max="6394" width="9.140625" style="359"/>
    <col min="6395" max="6395" width="6.42578125" style="359" customWidth="1"/>
    <col min="6396" max="6396" width="46.5703125" style="359" customWidth="1"/>
    <col min="6397" max="6397" width="29.42578125" style="359" customWidth="1"/>
    <col min="6398" max="6650" width="9.140625" style="359"/>
    <col min="6651" max="6651" width="6.42578125" style="359" customWidth="1"/>
    <col min="6652" max="6652" width="46.5703125" style="359" customWidth="1"/>
    <col min="6653" max="6653" width="29.42578125" style="359" customWidth="1"/>
    <col min="6654" max="6906" width="9.140625" style="359"/>
    <col min="6907" max="6907" width="6.42578125" style="359" customWidth="1"/>
    <col min="6908" max="6908" width="46.5703125" style="359" customWidth="1"/>
    <col min="6909" max="6909" width="29.42578125" style="359" customWidth="1"/>
    <col min="6910" max="7162" width="9.140625" style="359"/>
    <col min="7163" max="7163" width="6.42578125" style="359" customWidth="1"/>
    <col min="7164" max="7164" width="46.5703125" style="359" customWidth="1"/>
    <col min="7165" max="7165" width="29.42578125" style="359" customWidth="1"/>
    <col min="7166" max="7418" width="9.140625" style="359"/>
    <col min="7419" max="7419" width="6.42578125" style="359" customWidth="1"/>
    <col min="7420" max="7420" width="46.5703125" style="359" customWidth="1"/>
    <col min="7421" max="7421" width="29.42578125" style="359" customWidth="1"/>
    <col min="7422" max="7674" width="9.140625" style="359"/>
    <col min="7675" max="7675" width="6.42578125" style="359" customWidth="1"/>
    <col min="7676" max="7676" width="46.5703125" style="359" customWidth="1"/>
    <col min="7677" max="7677" width="29.42578125" style="359" customWidth="1"/>
    <col min="7678" max="7930" width="9.140625" style="359"/>
    <col min="7931" max="7931" width="6.42578125" style="359" customWidth="1"/>
    <col min="7932" max="7932" width="46.5703125" style="359" customWidth="1"/>
    <col min="7933" max="7933" width="29.42578125" style="359" customWidth="1"/>
    <col min="7934" max="8186" width="9.140625" style="359"/>
    <col min="8187" max="8187" width="6.42578125" style="359" customWidth="1"/>
    <col min="8188" max="8188" width="46.5703125" style="359" customWidth="1"/>
    <col min="8189" max="8189" width="29.42578125" style="359" customWidth="1"/>
    <col min="8190" max="8442" width="9.140625" style="359"/>
    <col min="8443" max="8443" width="6.42578125" style="359" customWidth="1"/>
    <col min="8444" max="8444" width="46.5703125" style="359" customWidth="1"/>
    <col min="8445" max="8445" width="29.42578125" style="359" customWidth="1"/>
    <col min="8446" max="8698" width="9.140625" style="359"/>
    <col min="8699" max="8699" width="6.42578125" style="359" customWidth="1"/>
    <col min="8700" max="8700" width="46.5703125" style="359" customWidth="1"/>
    <col min="8701" max="8701" width="29.42578125" style="359" customWidth="1"/>
    <col min="8702" max="8954" width="9.140625" style="359"/>
    <col min="8955" max="8955" width="6.42578125" style="359" customWidth="1"/>
    <col min="8956" max="8956" width="46.5703125" style="359" customWidth="1"/>
    <col min="8957" max="8957" width="29.42578125" style="359" customWidth="1"/>
    <col min="8958" max="9210" width="9.140625" style="359"/>
    <col min="9211" max="9211" width="6.42578125" style="359" customWidth="1"/>
    <col min="9212" max="9212" width="46.5703125" style="359" customWidth="1"/>
    <col min="9213" max="9213" width="29.42578125" style="359" customWidth="1"/>
    <col min="9214" max="9466" width="9.140625" style="359"/>
    <col min="9467" max="9467" width="6.42578125" style="359" customWidth="1"/>
    <col min="9468" max="9468" width="46.5703125" style="359" customWidth="1"/>
    <col min="9469" max="9469" width="29.42578125" style="359" customWidth="1"/>
    <col min="9470" max="9722" width="9.140625" style="359"/>
    <col min="9723" max="9723" width="6.42578125" style="359" customWidth="1"/>
    <col min="9724" max="9724" width="46.5703125" style="359" customWidth="1"/>
    <col min="9725" max="9725" width="29.42578125" style="359" customWidth="1"/>
    <col min="9726" max="9978" width="9.140625" style="359"/>
    <col min="9979" max="9979" width="6.42578125" style="359" customWidth="1"/>
    <col min="9980" max="9980" width="46.5703125" style="359" customWidth="1"/>
    <col min="9981" max="9981" width="29.42578125" style="359" customWidth="1"/>
    <col min="9982" max="10234" width="9.140625" style="359"/>
    <col min="10235" max="10235" width="6.42578125" style="359" customWidth="1"/>
    <col min="10236" max="10236" width="46.5703125" style="359" customWidth="1"/>
    <col min="10237" max="10237" width="29.42578125" style="359" customWidth="1"/>
    <col min="10238" max="10490" width="9.140625" style="359"/>
    <col min="10491" max="10491" width="6.42578125" style="359" customWidth="1"/>
    <col min="10492" max="10492" width="46.5703125" style="359" customWidth="1"/>
    <col min="10493" max="10493" width="29.42578125" style="359" customWidth="1"/>
    <col min="10494" max="10746" width="9.140625" style="359"/>
    <col min="10747" max="10747" width="6.42578125" style="359" customWidth="1"/>
    <col min="10748" max="10748" width="46.5703125" style="359" customWidth="1"/>
    <col min="10749" max="10749" width="29.42578125" style="359" customWidth="1"/>
    <col min="10750" max="11002" width="9.140625" style="359"/>
    <col min="11003" max="11003" width="6.42578125" style="359" customWidth="1"/>
    <col min="11004" max="11004" width="46.5703125" style="359" customWidth="1"/>
    <col min="11005" max="11005" width="29.42578125" style="359" customWidth="1"/>
    <col min="11006" max="11258" width="9.140625" style="359"/>
    <col min="11259" max="11259" width="6.42578125" style="359" customWidth="1"/>
    <col min="11260" max="11260" width="46.5703125" style="359" customWidth="1"/>
    <col min="11261" max="11261" width="29.42578125" style="359" customWidth="1"/>
    <col min="11262" max="11514" width="9.140625" style="359"/>
    <col min="11515" max="11515" width="6.42578125" style="359" customWidth="1"/>
    <col min="11516" max="11516" width="46.5703125" style="359" customWidth="1"/>
    <col min="11517" max="11517" width="29.42578125" style="359" customWidth="1"/>
    <col min="11518" max="11770" width="9.140625" style="359"/>
    <col min="11771" max="11771" width="6.42578125" style="359" customWidth="1"/>
    <col min="11772" max="11772" width="46.5703125" style="359" customWidth="1"/>
    <col min="11773" max="11773" width="29.42578125" style="359" customWidth="1"/>
    <col min="11774" max="12026" width="9.140625" style="359"/>
    <col min="12027" max="12027" width="6.42578125" style="359" customWidth="1"/>
    <col min="12028" max="12028" width="46.5703125" style="359" customWidth="1"/>
    <col min="12029" max="12029" width="29.42578125" style="359" customWidth="1"/>
    <col min="12030" max="12282" width="9.140625" style="359"/>
    <col min="12283" max="12283" width="6.42578125" style="359" customWidth="1"/>
    <col min="12284" max="12284" width="46.5703125" style="359" customWidth="1"/>
    <col min="12285" max="12285" width="29.42578125" style="359" customWidth="1"/>
    <col min="12286" max="12538" width="9.140625" style="359"/>
    <col min="12539" max="12539" width="6.42578125" style="359" customWidth="1"/>
    <col min="12540" max="12540" width="46.5703125" style="359" customWidth="1"/>
    <col min="12541" max="12541" width="29.42578125" style="359" customWidth="1"/>
    <col min="12542" max="12794" width="9.140625" style="359"/>
    <col min="12795" max="12795" width="6.42578125" style="359" customWidth="1"/>
    <col min="12796" max="12796" width="46.5703125" style="359" customWidth="1"/>
    <col min="12797" max="12797" width="29.42578125" style="359" customWidth="1"/>
    <col min="12798" max="13050" width="9.140625" style="359"/>
    <col min="13051" max="13051" width="6.42578125" style="359" customWidth="1"/>
    <col min="13052" max="13052" width="46.5703125" style="359" customWidth="1"/>
    <col min="13053" max="13053" width="29.42578125" style="359" customWidth="1"/>
    <col min="13054" max="13306" width="9.140625" style="359"/>
    <col min="13307" max="13307" width="6.42578125" style="359" customWidth="1"/>
    <col min="13308" max="13308" width="46.5703125" style="359" customWidth="1"/>
    <col min="13309" max="13309" width="29.42578125" style="359" customWidth="1"/>
    <col min="13310" max="13562" width="9.140625" style="359"/>
    <col min="13563" max="13563" width="6.42578125" style="359" customWidth="1"/>
    <col min="13564" max="13564" width="46.5703125" style="359" customWidth="1"/>
    <col min="13565" max="13565" width="29.42578125" style="359" customWidth="1"/>
    <col min="13566" max="13818" width="9.140625" style="359"/>
    <col min="13819" max="13819" width="6.42578125" style="359" customWidth="1"/>
    <col min="13820" max="13820" width="46.5703125" style="359" customWidth="1"/>
    <col min="13821" max="13821" width="29.42578125" style="359" customWidth="1"/>
    <col min="13822" max="14074" width="9.140625" style="359"/>
    <col min="14075" max="14075" width="6.42578125" style="359" customWidth="1"/>
    <col min="14076" max="14076" width="46.5703125" style="359" customWidth="1"/>
    <col min="14077" max="14077" width="29.42578125" style="359" customWidth="1"/>
    <col min="14078" max="14330" width="9.140625" style="359"/>
    <col min="14331" max="14331" width="6.42578125" style="359" customWidth="1"/>
    <col min="14332" max="14332" width="46.5703125" style="359" customWidth="1"/>
    <col min="14333" max="14333" width="29.42578125" style="359" customWidth="1"/>
    <col min="14334" max="14586" width="9.140625" style="359"/>
    <col min="14587" max="14587" width="6.42578125" style="359" customWidth="1"/>
    <col min="14588" max="14588" width="46.5703125" style="359" customWidth="1"/>
    <col min="14589" max="14589" width="29.42578125" style="359" customWidth="1"/>
    <col min="14590" max="14842" width="9.140625" style="359"/>
    <col min="14843" max="14843" width="6.42578125" style="359" customWidth="1"/>
    <col min="14844" max="14844" width="46.5703125" style="359" customWidth="1"/>
    <col min="14845" max="14845" width="29.42578125" style="359" customWidth="1"/>
    <col min="14846" max="15098" width="9.140625" style="359"/>
    <col min="15099" max="15099" width="6.42578125" style="359" customWidth="1"/>
    <col min="15100" max="15100" width="46.5703125" style="359" customWidth="1"/>
    <col min="15101" max="15101" width="29.42578125" style="359" customWidth="1"/>
    <col min="15102" max="15354" width="9.140625" style="359"/>
    <col min="15355" max="15355" width="6.42578125" style="359" customWidth="1"/>
    <col min="15356" max="15356" width="46.5703125" style="359" customWidth="1"/>
    <col min="15357" max="15357" width="29.42578125" style="359" customWidth="1"/>
    <col min="15358" max="15610" width="9.140625" style="359"/>
    <col min="15611" max="15611" width="6.42578125" style="359" customWidth="1"/>
    <col min="15612" max="15612" width="46.5703125" style="359" customWidth="1"/>
    <col min="15613" max="15613" width="29.42578125" style="359" customWidth="1"/>
    <col min="15614" max="15866" width="9.140625" style="359"/>
    <col min="15867" max="15867" width="6.42578125" style="359" customWidth="1"/>
    <col min="15868" max="15868" width="46.5703125" style="359" customWidth="1"/>
    <col min="15869" max="15869" width="29.42578125" style="359" customWidth="1"/>
    <col min="15870" max="16122" width="9.140625" style="359"/>
    <col min="16123" max="16123" width="6.42578125" style="359" customWidth="1"/>
    <col min="16124" max="16124" width="46.5703125" style="359" customWidth="1"/>
    <col min="16125" max="16125" width="29.42578125" style="359" customWidth="1"/>
    <col min="16126" max="16384" width="9.140625" style="359"/>
  </cols>
  <sheetData>
    <row r="1" spans="1:9" x14ac:dyDescent="0.2">
      <c r="B1" s="84" t="s">
        <v>225</v>
      </c>
      <c r="E1" s="81" t="s">
        <v>1408</v>
      </c>
    </row>
    <row r="2" spans="1:9" x14ac:dyDescent="0.2">
      <c r="B2" s="84" t="s">
        <v>346</v>
      </c>
      <c r="E2" s="733" t="s">
        <v>1425</v>
      </c>
    </row>
    <row r="3" spans="1:9" x14ac:dyDescent="0.2">
      <c r="B3" s="84"/>
      <c r="C3" s="84" t="s">
        <v>288</v>
      </c>
      <c r="E3" s="359" t="s">
        <v>76</v>
      </c>
    </row>
    <row r="4" spans="1:9" ht="13.5" thickBot="1" x14ac:dyDescent="0.25">
      <c r="B4" s="84"/>
    </row>
    <row r="5" spans="1:9" ht="38.25" x14ac:dyDescent="0.2">
      <c r="A5" s="424" t="s">
        <v>1</v>
      </c>
      <c r="B5" s="367" t="s">
        <v>278</v>
      </c>
      <c r="C5" s="98" t="s">
        <v>390</v>
      </c>
      <c r="D5" s="265" t="s">
        <v>39</v>
      </c>
      <c r="E5" s="364" t="s">
        <v>349</v>
      </c>
      <c r="F5" s="364" t="s">
        <v>41</v>
      </c>
      <c r="G5" s="364" t="s">
        <v>347</v>
      </c>
      <c r="H5" s="364" t="s">
        <v>348</v>
      </c>
    </row>
    <row r="6" spans="1:9" x14ac:dyDescent="0.2">
      <c r="A6" s="427">
        <v>27</v>
      </c>
      <c r="B6" s="446" t="s">
        <v>3</v>
      </c>
      <c r="C6" s="429">
        <f t="shared" ref="C6:C37" si="0">SUM(D6:H6)</f>
        <v>404944767</v>
      </c>
      <c r="D6" s="447">
        <v>45423129</v>
      </c>
      <c r="E6" s="447">
        <v>163190832</v>
      </c>
      <c r="F6" s="447">
        <v>89626533</v>
      </c>
      <c r="G6" s="447">
        <v>26210877</v>
      </c>
      <c r="H6" s="447">
        <v>80493396</v>
      </c>
      <c r="I6" s="186">
        <f>C6/'2d'!C6*100</f>
        <v>89.82964000670917</v>
      </c>
    </row>
    <row r="7" spans="1:9" ht="25.5" x14ac:dyDescent="0.2">
      <c r="A7" s="427">
        <v>28</v>
      </c>
      <c r="B7" s="446" t="s">
        <v>4</v>
      </c>
      <c r="C7" s="429">
        <f t="shared" si="0"/>
        <v>59965335</v>
      </c>
      <c r="D7" s="447">
        <v>4733329</v>
      </c>
      <c r="E7" s="447">
        <v>27191882</v>
      </c>
      <c r="F7" s="447">
        <v>11519975</v>
      </c>
      <c r="G7" s="447">
        <v>4170833</v>
      </c>
      <c r="H7" s="447">
        <v>12349316</v>
      </c>
      <c r="I7" s="186">
        <f>C7/'2d'!C7*100</f>
        <v>79.891010165919369</v>
      </c>
    </row>
    <row r="8" spans="1:9" x14ac:dyDescent="0.2">
      <c r="A8" s="427">
        <v>87</v>
      </c>
      <c r="B8" s="446" t="s">
        <v>5</v>
      </c>
      <c r="C8" s="429">
        <f t="shared" si="0"/>
        <v>216819705</v>
      </c>
      <c r="D8" s="447">
        <v>57456852</v>
      </c>
      <c r="E8" s="447">
        <v>31102094</v>
      </c>
      <c r="F8" s="447">
        <v>67103398</v>
      </c>
      <c r="G8" s="447">
        <v>21630768</v>
      </c>
      <c r="H8" s="447">
        <v>39526593</v>
      </c>
      <c r="I8" s="186">
        <f>C8/'2d'!C8*100</f>
        <v>58.593226706739351</v>
      </c>
    </row>
    <row r="9" spans="1:9" x14ac:dyDescent="0.2">
      <c r="A9" s="427">
        <v>88</v>
      </c>
      <c r="B9" s="448" t="s">
        <v>6</v>
      </c>
      <c r="C9" s="270">
        <f t="shared" si="0"/>
        <v>0</v>
      </c>
      <c r="D9" s="449"/>
      <c r="E9" s="442"/>
      <c r="F9" s="442"/>
      <c r="G9" s="442"/>
      <c r="H9" s="442"/>
      <c r="I9" s="186" t="e">
        <f>C9/'2d'!C9*100</f>
        <v>#DIV/0!</v>
      </c>
    </row>
    <row r="10" spans="1:9" ht="25.5" x14ac:dyDescent="0.2">
      <c r="A10" s="427">
        <v>89</v>
      </c>
      <c r="B10" s="448" t="s">
        <v>7</v>
      </c>
      <c r="C10" s="270">
        <f t="shared" si="0"/>
        <v>0</v>
      </c>
      <c r="D10" s="450"/>
      <c r="E10" s="430"/>
      <c r="F10" s="430"/>
      <c r="G10" s="430"/>
      <c r="H10" s="430"/>
      <c r="I10" s="186" t="e">
        <f>C10/'2d'!C10*100</f>
        <v>#DIV/0!</v>
      </c>
    </row>
    <row r="11" spans="1:9" x14ac:dyDescent="0.2">
      <c r="A11" s="427">
        <v>90</v>
      </c>
      <c r="B11" s="448" t="s">
        <v>8</v>
      </c>
      <c r="C11" s="270">
        <f t="shared" si="0"/>
        <v>200000</v>
      </c>
      <c r="D11" s="449">
        <f>D12</f>
        <v>200000</v>
      </c>
      <c r="E11" s="442">
        <f>E12</f>
        <v>0</v>
      </c>
      <c r="F11" s="442">
        <f>F12</f>
        <v>0</v>
      </c>
      <c r="G11" s="442">
        <f>G12</f>
        <v>0</v>
      </c>
      <c r="H11" s="442">
        <f>H12</f>
        <v>0</v>
      </c>
      <c r="I11" s="186">
        <f>C11/'2d'!C11*100</f>
        <v>100</v>
      </c>
    </row>
    <row r="12" spans="1:9" ht="25.5" x14ac:dyDescent="0.2">
      <c r="A12" s="427">
        <v>91</v>
      </c>
      <c r="B12" s="448" t="s">
        <v>9</v>
      </c>
      <c r="C12" s="270">
        <f t="shared" si="0"/>
        <v>200000</v>
      </c>
      <c r="D12" s="449">
        <v>200000</v>
      </c>
      <c r="E12" s="442"/>
      <c r="F12" s="442"/>
      <c r="G12" s="442"/>
      <c r="H12" s="442"/>
      <c r="I12" s="186">
        <f>C12/'2d'!C12*100</f>
        <v>100</v>
      </c>
    </row>
    <row r="13" spans="1:9" x14ac:dyDescent="0.2">
      <c r="A13" s="427">
        <v>92</v>
      </c>
      <c r="B13" s="448" t="s">
        <v>10</v>
      </c>
      <c r="C13" s="270">
        <f t="shared" si="0"/>
        <v>2513030</v>
      </c>
      <c r="D13" s="442">
        <f>SUM(D14:D15)</f>
        <v>2513030</v>
      </c>
      <c r="E13" s="442">
        <f>SUM(E14:E15)</f>
        <v>0</v>
      </c>
      <c r="F13" s="442">
        <f>SUM(F14:F15)</f>
        <v>0</v>
      </c>
      <c r="G13" s="442">
        <f>SUM(G14:G15)</f>
        <v>0</v>
      </c>
      <c r="H13" s="442">
        <f>SUM(H14:H15)</f>
        <v>0</v>
      </c>
      <c r="I13" s="186">
        <f>C13/'2d'!C13*100</f>
        <v>31.29927818224731</v>
      </c>
    </row>
    <row r="14" spans="1:9" x14ac:dyDescent="0.2">
      <c r="A14" s="427">
        <v>93</v>
      </c>
      <c r="B14" s="448" t="s">
        <v>11</v>
      </c>
      <c r="C14" s="270">
        <f t="shared" si="0"/>
        <v>160000</v>
      </c>
      <c r="D14" s="450">
        <v>160000</v>
      </c>
      <c r="E14" s="430"/>
      <c r="F14" s="430"/>
      <c r="G14" s="430"/>
      <c r="H14" s="430"/>
      <c r="I14" s="186" t="e">
        <f>C14/'2d'!C14*100</f>
        <v>#DIV/0!</v>
      </c>
    </row>
    <row r="15" spans="1:9" x14ac:dyDescent="0.2">
      <c r="A15" s="427">
        <v>94</v>
      </c>
      <c r="B15" s="448" t="s">
        <v>12</v>
      </c>
      <c r="C15" s="270">
        <f t="shared" si="0"/>
        <v>2353030</v>
      </c>
      <c r="D15" s="450">
        <v>2353030</v>
      </c>
      <c r="E15" s="430"/>
      <c r="F15" s="430"/>
      <c r="G15" s="430"/>
      <c r="H15" s="430"/>
      <c r="I15" s="186">
        <f>C15/'2d'!C15*100</f>
        <v>29.306510682790648</v>
      </c>
    </row>
    <row r="16" spans="1:9" x14ac:dyDescent="0.2">
      <c r="A16" s="427">
        <v>96</v>
      </c>
      <c r="B16" s="451" t="s">
        <v>13</v>
      </c>
      <c r="C16" s="270">
        <f t="shared" si="0"/>
        <v>2713030</v>
      </c>
      <c r="D16" s="452">
        <f>D9+D11+D13</f>
        <v>2713030</v>
      </c>
      <c r="E16" s="453">
        <f>E9+E11+E13</f>
        <v>0</v>
      </c>
      <c r="F16" s="453">
        <f>F9+F11+F13</f>
        <v>0</v>
      </c>
      <c r="G16" s="453">
        <f>G9+G11+G13</f>
        <v>0</v>
      </c>
      <c r="H16" s="453">
        <f>H9+H11+H13</f>
        <v>0</v>
      </c>
      <c r="I16" s="186">
        <f>C16/'2d'!C16*100</f>
        <v>32.968993326678039</v>
      </c>
    </row>
    <row r="17" spans="1:9" ht="18.75" customHeight="1" x14ac:dyDescent="0.2">
      <c r="A17" s="427">
        <v>97</v>
      </c>
      <c r="B17" s="448" t="s">
        <v>1113</v>
      </c>
      <c r="C17" s="270">
        <f t="shared" si="0"/>
        <v>46333688</v>
      </c>
      <c r="D17" s="450">
        <v>46333688</v>
      </c>
      <c r="E17" s="430"/>
      <c r="F17" s="430"/>
      <c r="G17" s="430"/>
      <c r="H17" s="430"/>
      <c r="I17" s="186">
        <f>C17/'2d'!C17*100</f>
        <v>100</v>
      </c>
    </row>
    <row r="18" spans="1:9" ht="25.5" x14ac:dyDescent="0.2">
      <c r="A18" s="427">
        <v>98</v>
      </c>
      <c r="B18" s="448" t="s">
        <v>15</v>
      </c>
      <c r="C18" s="270">
        <f t="shared" si="0"/>
        <v>189791188</v>
      </c>
      <c r="D18" s="454">
        <f>SUM(D19:D22)</f>
        <v>189791188</v>
      </c>
      <c r="E18" s="435">
        <f>SUM(E19:E22)</f>
        <v>0</v>
      </c>
      <c r="F18" s="435">
        <f>SUM(F19:F22)</f>
        <v>0</v>
      </c>
      <c r="G18" s="435">
        <f>SUM(G19:G22)</f>
        <v>0</v>
      </c>
      <c r="H18" s="435">
        <f>SUM(H19:H22)</f>
        <v>0</v>
      </c>
      <c r="I18" s="186">
        <f>C18/'2d'!C18*100</f>
        <v>92.478916909921139</v>
      </c>
    </row>
    <row r="19" spans="1:9" x14ac:dyDescent="0.2">
      <c r="A19" s="427">
        <v>99</v>
      </c>
      <c r="B19" s="448" t="s">
        <v>279</v>
      </c>
      <c r="C19" s="270">
        <f t="shared" si="0"/>
        <v>1900000</v>
      </c>
      <c r="D19" s="450">
        <v>1900000</v>
      </c>
      <c r="E19" s="430"/>
      <c r="F19" s="430"/>
      <c r="G19" s="430"/>
      <c r="H19" s="430"/>
      <c r="I19" s="186">
        <f>C19/'2d'!C19*100</f>
        <v>100</v>
      </c>
    </row>
    <row r="20" spans="1:9" x14ac:dyDescent="0.2">
      <c r="A20" s="427">
        <v>100</v>
      </c>
      <c r="B20" s="448" t="s">
        <v>16</v>
      </c>
      <c r="C20" s="270">
        <f t="shared" si="0"/>
        <v>0</v>
      </c>
      <c r="D20" s="450"/>
      <c r="E20" s="430"/>
      <c r="F20" s="430"/>
      <c r="G20" s="430"/>
      <c r="H20" s="430"/>
      <c r="I20" s="186" t="e">
        <f>C20/'2d'!C20*100</f>
        <v>#DIV/0!</v>
      </c>
    </row>
    <row r="21" spans="1:9" ht="25.5" x14ac:dyDescent="0.2">
      <c r="A21" s="427">
        <v>101</v>
      </c>
      <c r="B21" s="448" t="s">
        <v>17</v>
      </c>
      <c r="C21" s="270">
        <f t="shared" si="0"/>
        <v>100965</v>
      </c>
      <c r="D21" s="450">
        <v>100965</v>
      </c>
      <c r="E21" s="430"/>
      <c r="F21" s="430"/>
      <c r="G21" s="430"/>
      <c r="H21" s="430"/>
      <c r="I21" s="186">
        <f>C21/'2d'!C21*100</f>
        <v>100</v>
      </c>
    </row>
    <row r="22" spans="1:9" x14ac:dyDescent="0.2">
      <c r="A22" s="427">
        <v>102</v>
      </c>
      <c r="B22" s="448" t="s">
        <v>18</v>
      </c>
      <c r="C22" s="270">
        <f t="shared" si="0"/>
        <v>187790223</v>
      </c>
      <c r="D22" s="450">
        <v>187790223</v>
      </c>
      <c r="E22" s="430"/>
      <c r="F22" s="430"/>
      <c r="G22" s="430"/>
      <c r="H22" s="430"/>
      <c r="I22" s="186">
        <f>C22/'2d'!C22*100</f>
        <v>92.404864067385574</v>
      </c>
    </row>
    <row r="23" spans="1:9" ht="25.5" x14ac:dyDescent="0.2">
      <c r="A23" s="427">
        <v>103</v>
      </c>
      <c r="B23" s="448" t="s">
        <v>321</v>
      </c>
      <c r="C23" s="270">
        <f t="shared" si="0"/>
        <v>35944651</v>
      </c>
      <c r="D23" s="450">
        <v>35944651</v>
      </c>
      <c r="E23" s="430"/>
      <c r="F23" s="430"/>
      <c r="G23" s="430"/>
      <c r="H23" s="430"/>
      <c r="I23" s="186">
        <f>C23/'2d'!C23*100</f>
        <v>99.166794954348902</v>
      </c>
    </row>
    <row r="24" spans="1:9" ht="16.5" customHeight="1" x14ac:dyDescent="0.2">
      <c r="A24" s="427"/>
      <c r="B24" s="448" t="s">
        <v>281</v>
      </c>
      <c r="C24" s="270">
        <f t="shared" si="0"/>
        <v>0</v>
      </c>
      <c r="D24" s="450"/>
      <c r="E24" s="430"/>
      <c r="F24" s="430"/>
      <c r="G24" s="430"/>
      <c r="H24" s="430"/>
      <c r="I24" s="186" t="e">
        <f>C24/'2d'!C24*100</f>
        <v>#DIV/0!</v>
      </c>
    </row>
    <row r="25" spans="1:9" ht="16.5" customHeight="1" x14ac:dyDescent="0.2">
      <c r="A25" s="427">
        <v>104</v>
      </c>
      <c r="B25" s="448" t="s">
        <v>19</v>
      </c>
      <c r="C25" s="270">
        <f t="shared" si="0"/>
        <v>0</v>
      </c>
      <c r="D25" s="450"/>
      <c r="E25" s="430"/>
      <c r="F25" s="430"/>
      <c r="G25" s="430"/>
      <c r="H25" s="430"/>
      <c r="I25" s="186">
        <f>C25/'2d'!C25*100</f>
        <v>0</v>
      </c>
    </row>
    <row r="26" spans="1:9" ht="18" customHeight="1" x14ac:dyDescent="0.2">
      <c r="A26" s="427">
        <v>105</v>
      </c>
      <c r="B26" s="451" t="s">
        <v>20</v>
      </c>
      <c r="C26" s="270">
        <f t="shared" si="0"/>
        <v>272069527</v>
      </c>
      <c r="D26" s="452">
        <f>D17+D18+D23+D24+D25</f>
        <v>272069527</v>
      </c>
      <c r="E26" s="453">
        <f>E17+E18+E23+E24+E25</f>
        <v>0</v>
      </c>
      <c r="F26" s="453">
        <f>F17+F18+F23+F24+F25</f>
        <v>0</v>
      </c>
      <c r="G26" s="453">
        <f>G17+G18+G23+G24+G25</f>
        <v>0</v>
      </c>
      <c r="H26" s="453">
        <f>H17+H18+H23+H24+H25</f>
        <v>0</v>
      </c>
      <c r="I26" s="186">
        <f>C26/'2d'!C26*100</f>
        <v>64.45192281039337</v>
      </c>
    </row>
    <row r="27" spans="1:9" x14ac:dyDescent="0.2">
      <c r="A27" s="427">
        <v>106</v>
      </c>
      <c r="B27" s="448" t="s">
        <v>21</v>
      </c>
      <c r="C27" s="270">
        <f t="shared" si="0"/>
        <v>37850</v>
      </c>
      <c r="D27" s="450"/>
      <c r="E27" s="430"/>
      <c r="F27" s="430"/>
      <c r="G27" s="430">
        <v>37850</v>
      </c>
      <c r="H27" s="430"/>
      <c r="I27" s="186">
        <f>C27/'2d'!C27*100</f>
        <v>0.73781676413255359</v>
      </c>
    </row>
    <row r="28" spans="1:9" x14ac:dyDescent="0.2">
      <c r="A28" s="427">
        <v>107</v>
      </c>
      <c r="B28" s="448" t="s">
        <v>22</v>
      </c>
      <c r="C28" s="270">
        <f t="shared" si="0"/>
        <v>103058385</v>
      </c>
      <c r="D28" s="450">
        <v>103058385</v>
      </c>
      <c r="E28" s="430"/>
      <c r="F28" s="430"/>
      <c r="G28" s="430"/>
      <c r="H28" s="430"/>
      <c r="I28" s="186">
        <f>C28/'2d'!C28*100</f>
        <v>20.669585613821592</v>
      </c>
    </row>
    <row r="29" spans="1:9" x14ac:dyDescent="0.2">
      <c r="A29" s="427">
        <v>108</v>
      </c>
      <c r="B29" s="448" t="s">
        <v>23</v>
      </c>
      <c r="C29" s="270">
        <f t="shared" si="0"/>
        <v>2319978</v>
      </c>
      <c r="D29" s="450">
        <v>499110</v>
      </c>
      <c r="E29" s="430">
        <v>1287896</v>
      </c>
      <c r="F29" s="430">
        <v>175175</v>
      </c>
      <c r="G29" s="430">
        <v>164135</v>
      </c>
      <c r="H29" s="430">
        <v>193662</v>
      </c>
      <c r="I29" s="186">
        <f>C29/'2d'!C29*100</f>
        <v>53.988056425500666</v>
      </c>
    </row>
    <row r="30" spans="1:9" x14ac:dyDescent="0.2">
      <c r="A30" s="427">
        <v>109</v>
      </c>
      <c r="B30" s="448" t="s">
        <v>24</v>
      </c>
      <c r="C30" s="270">
        <f t="shared" si="0"/>
        <v>23673769</v>
      </c>
      <c r="D30" s="450">
        <v>11657235</v>
      </c>
      <c r="E30" s="430">
        <v>1348591</v>
      </c>
      <c r="F30" s="430">
        <v>4413495</v>
      </c>
      <c r="G30" s="430">
        <v>5369240</v>
      </c>
      <c r="H30" s="430">
        <v>885208</v>
      </c>
      <c r="I30" s="186">
        <f>C30/'2d'!C30*100</f>
        <v>48.193743998498107</v>
      </c>
    </row>
    <row r="31" spans="1:9" ht="25.5" x14ac:dyDescent="0.2">
      <c r="A31" s="427">
        <v>110</v>
      </c>
      <c r="B31" s="448" t="s">
        <v>25</v>
      </c>
      <c r="C31" s="270">
        <f t="shared" si="0"/>
        <v>14172905</v>
      </c>
      <c r="D31" s="450">
        <v>11097738</v>
      </c>
      <c r="E31" s="430">
        <v>711855</v>
      </c>
      <c r="F31" s="430">
        <v>1028496</v>
      </c>
      <c r="G31" s="430">
        <v>1043522</v>
      </c>
      <c r="H31" s="430">
        <v>291294</v>
      </c>
      <c r="I31" s="186">
        <f>C31/'2d'!C31*100</f>
        <v>19.015412045797543</v>
      </c>
    </row>
    <row r="32" spans="1:9" x14ac:dyDescent="0.2">
      <c r="A32" s="427">
        <v>111</v>
      </c>
      <c r="B32" s="451" t="s">
        <v>26</v>
      </c>
      <c r="C32" s="270">
        <f t="shared" si="0"/>
        <v>143262887</v>
      </c>
      <c r="D32" s="452">
        <f>SUM(D27:D31)</f>
        <v>126312468</v>
      </c>
      <c r="E32" s="453">
        <f>SUM(E27:E31)</f>
        <v>3348342</v>
      </c>
      <c r="F32" s="453">
        <f>SUM(F27:F31)</f>
        <v>5617166</v>
      </c>
      <c r="G32" s="453">
        <f>SUM(G27:G31)</f>
        <v>6614747</v>
      </c>
      <c r="H32" s="453">
        <f>SUM(H27:H31)</f>
        <v>1370164</v>
      </c>
      <c r="I32" s="186">
        <f>C32/'2d'!C32*100</f>
        <v>22.679581056327489</v>
      </c>
    </row>
    <row r="33" spans="1:9" x14ac:dyDescent="0.2">
      <c r="A33" s="427">
        <v>112</v>
      </c>
      <c r="B33" s="448" t="s">
        <v>27</v>
      </c>
      <c r="C33" s="270">
        <f t="shared" si="0"/>
        <v>41975697</v>
      </c>
      <c r="D33" s="450">
        <v>41975697</v>
      </c>
      <c r="E33" s="430"/>
      <c r="F33" s="430"/>
      <c r="G33" s="430"/>
      <c r="H33" s="430"/>
      <c r="I33" s="186">
        <f>C33/'2d'!C33*100</f>
        <v>16.447738977545118</v>
      </c>
    </row>
    <row r="34" spans="1:9" x14ac:dyDescent="0.2">
      <c r="A34" s="427"/>
      <c r="B34" s="448" t="s">
        <v>282</v>
      </c>
      <c r="C34" s="270">
        <f t="shared" si="0"/>
        <v>94442</v>
      </c>
      <c r="D34" s="450"/>
      <c r="E34" s="430">
        <v>94442</v>
      </c>
      <c r="F34" s="430"/>
      <c r="G34" s="430"/>
      <c r="H34" s="430"/>
      <c r="I34" s="186">
        <f>C34/'2d'!C34*100</f>
        <v>33.881753605510511</v>
      </c>
    </row>
    <row r="35" spans="1:9" x14ac:dyDescent="0.2">
      <c r="A35" s="427">
        <v>113</v>
      </c>
      <c r="B35" s="448" t="s">
        <v>28</v>
      </c>
      <c r="C35" s="270">
        <f t="shared" si="0"/>
        <v>0</v>
      </c>
      <c r="D35" s="450"/>
      <c r="E35" s="430"/>
      <c r="F35" s="430"/>
      <c r="G35" s="430"/>
      <c r="H35" s="430"/>
      <c r="I35" s="186" t="e">
        <f>C35/'2d'!C35*100</f>
        <v>#DIV/0!</v>
      </c>
    </row>
    <row r="36" spans="1:9" ht="25.5" x14ac:dyDescent="0.2">
      <c r="A36" s="427">
        <v>114</v>
      </c>
      <c r="B36" s="448" t="s">
        <v>29</v>
      </c>
      <c r="C36" s="270">
        <f t="shared" si="0"/>
        <v>10880216</v>
      </c>
      <c r="D36" s="450">
        <v>10854718</v>
      </c>
      <c r="E36" s="430">
        <v>25498</v>
      </c>
      <c r="F36" s="430"/>
      <c r="G36" s="430"/>
      <c r="H36" s="430"/>
      <c r="I36" s="186">
        <f>C36/'2d'!C36*100</f>
        <v>19.710817968032188</v>
      </c>
    </row>
    <row r="37" spans="1:9" x14ac:dyDescent="0.2">
      <c r="A37" s="427">
        <v>115</v>
      </c>
      <c r="B37" s="451" t="s">
        <v>30</v>
      </c>
      <c r="C37" s="270">
        <f t="shared" si="0"/>
        <v>52950355</v>
      </c>
      <c r="D37" s="452">
        <f>SUM(D33:D36)</f>
        <v>52830415</v>
      </c>
      <c r="E37" s="453">
        <f>SUM(E33:E36)</f>
        <v>119940</v>
      </c>
      <c r="F37" s="453">
        <f>SUM(F33:F36)</f>
        <v>0</v>
      </c>
      <c r="G37" s="453">
        <f>SUM(G33:G36)</f>
        <v>0</v>
      </c>
      <c r="H37" s="453">
        <f>SUM(H33:H36)</f>
        <v>0</v>
      </c>
      <c r="I37" s="186">
        <f>C37/'2d'!C37*100</f>
        <v>17.043130698927602</v>
      </c>
    </row>
    <row r="38" spans="1:9" ht="25.5" x14ac:dyDescent="0.2">
      <c r="A38" s="427">
        <v>116</v>
      </c>
      <c r="B38" s="448" t="s">
        <v>322</v>
      </c>
      <c r="C38" s="270">
        <f>SUM(D38:H38)</f>
        <v>1338565</v>
      </c>
      <c r="D38" s="449">
        <v>1338565</v>
      </c>
      <c r="E38" s="442">
        <f>SUM(E39:E41)</f>
        <v>0</v>
      </c>
      <c r="F38" s="442">
        <f>SUM(F39:F41)</f>
        <v>0</v>
      </c>
      <c r="G38" s="442">
        <f>SUM(G39:G41)</f>
        <v>0</v>
      </c>
      <c r="H38" s="442">
        <f>SUM(H39:H41)</f>
        <v>0</v>
      </c>
      <c r="I38" s="186">
        <f>C38/'2d'!C38*100</f>
        <v>3.9081776712316212</v>
      </c>
    </row>
    <row r="39" spans="1:9" ht="25.5" x14ac:dyDescent="0.2">
      <c r="A39" s="427">
        <v>119</v>
      </c>
      <c r="B39" s="448" t="s">
        <v>323</v>
      </c>
      <c r="C39" s="270">
        <f t="shared" ref="C39:C48" si="1">SUM(D39:H39)</f>
        <v>1948631</v>
      </c>
      <c r="D39" s="450">
        <v>1948631</v>
      </c>
      <c r="E39" s="430"/>
      <c r="F39" s="430"/>
      <c r="G39" s="430"/>
      <c r="H39" s="430"/>
      <c r="I39" s="186">
        <f>C39/'2d'!C39*100</f>
        <v>77.58042580569132</v>
      </c>
    </row>
    <row r="40" spans="1:9" ht="25.5" x14ac:dyDescent="0.2">
      <c r="A40" s="427">
        <v>118</v>
      </c>
      <c r="B40" s="448" t="s">
        <v>283</v>
      </c>
      <c r="C40" s="270">
        <f t="shared" si="1"/>
        <v>0</v>
      </c>
      <c r="D40" s="450"/>
      <c r="E40" s="430"/>
      <c r="F40" s="430"/>
      <c r="G40" s="430"/>
      <c r="H40" s="430"/>
      <c r="I40" s="186" t="e">
        <f>C40/'2d'!C40*100</f>
        <v>#DIV/0!</v>
      </c>
    </row>
    <row r="41" spans="1:9" x14ac:dyDescent="0.2">
      <c r="A41" s="427">
        <v>117</v>
      </c>
      <c r="B41" s="448" t="s">
        <v>284</v>
      </c>
      <c r="C41" s="270">
        <f t="shared" si="1"/>
        <v>1948631</v>
      </c>
      <c r="D41" s="450">
        <v>1948631</v>
      </c>
      <c r="E41" s="430"/>
      <c r="F41" s="430"/>
      <c r="G41" s="430"/>
      <c r="H41" s="430"/>
      <c r="I41" s="186" t="e">
        <f>C41/'2d'!C41*100</f>
        <v>#DIV/0!</v>
      </c>
    </row>
    <row r="42" spans="1:9" x14ac:dyDescent="0.2">
      <c r="A42" s="427">
        <v>120</v>
      </c>
      <c r="B42" s="451" t="s">
        <v>31</v>
      </c>
      <c r="C42" s="270">
        <f t="shared" si="1"/>
        <v>3287196</v>
      </c>
      <c r="D42" s="452">
        <f>D38+D39</f>
        <v>3287196</v>
      </c>
      <c r="E42" s="452">
        <f t="shared" ref="E42:H42" si="2">E38+E39</f>
        <v>0</v>
      </c>
      <c r="F42" s="452">
        <f t="shared" si="2"/>
        <v>0</v>
      </c>
      <c r="G42" s="452">
        <f t="shared" si="2"/>
        <v>0</v>
      </c>
      <c r="H42" s="452">
        <f t="shared" si="2"/>
        <v>0</v>
      </c>
      <c r="I42" s="186">
        <f>C42/'2d'!C42*100</f>
        <v>8.9418025370573044</v>
      </c>
    </row>
    <row r="43" spans="1:9" x14ac:dyDescent="0.2">
      <c r="A43" s="427">
        <v>121</v>
      </c>
      <c r="B43" s="455" t="s">
        <v>32</v>
      </c>
      <c r="C43" s="270">
        <f t="shared" si="1"/>
        <v>1156012802</v>
      </c>
      <c r="D43" s="456">
        <f>D6+D7+D8+D16+D26+D32+D37+D42</f>
        <v>564825946</v>
      </c>
      <c r="E43" s="457">
        <f>E6+E7+E8+E16+E26+E32+E37+E42</f>
        <v>224953090</v>
      </c>
      <c r="F43" s="457">
        <f>F6+F7+F8+F16+F26+F32+F37+F42</f>
        <v>173867072</v>
      </c>
      <c r="G43" s="457">
        <f>G6+G7+G8+G16+G26+G32+G37+G42</f>
        <v>58627225</v>
      </c>
      <c r="H43" s="457">
        <f>H6+H7+H8+H16+H26+H32+H37+H42</f>
        <v>133739469</v>
      </c>
      <c r="I43" s="186">
        <f>C43/'2d'!C43*100</f>
        <v>50.144157977777624</v>
      </c>
    </row>
    <row r="44" spans="1:9" ht="25.5" x14ac:dyDescent="0.2">
      <c r="A44" s="427">
        <v>122</v>
      </c>
      <c r="B44" s="448" t="s">
        <v>33</v>
      </c>
      <c r="C44" s="270">
        <f t="shared" si="1"/>
        <v>31447644</v>
      </c>
      <c r="D44" s="458">
        <v>31447644</v>
      </c>
      <c r="E44" s="430"/>
      <c r="F44" s="430"/>
      <c r="G44" s="430"/>
      <c r="H44" s="430"/>
      <c r="I44" s="186">
        <f>C44/'2d'!C44*100</f>
        <v>64.142797418423072</v>
      </c>
    </row>
    <row r="45" spans="1:9" ht="25.5" x14ac:dyDescent="0.2">
      <c r="A45" s="427">
        <v>123</v>
      </c>
      <c r="B45" s="448" t="s">
        <v>34</v>
      </c>
      <c r="C45" s="270">
        <f>SUM(D45:H45)</f>
        <v>532277902</v>
      </c>
      <c r="D45" s="158">
        <v>532277902</v>
      </c>
      <c r="E45" s="430"/>
      <c r="F45" s="430"/>
      <c r="G45" s="430"/>
      <c r="H45" s="430"/>
      <c r="I45" s="186">
        <f>C45/'2d'!C45*100</f>
        <v>90.204361389251403</v>
      </c>
    </row>
    <row r="46" spans="1:9" x14ac:dyDescent="0.2">
      <c r="A46" s="427">
        <v>124</v>
      </c>
      <c r="B46" s="448" t="s">
        <v>35</v>
      </c>
      <c r="C46" s="270">
        <f t="shared" si="1"/>
        <v>563725546</v>
      </c>
      <c r="D46" s="449">
        <f>SUM(D44:D45)</f>
        <v>563725546</v>
      </c>
      <c r="E46" s="442">
        <f>SUM(E44:E45)</f>
        <v>0</v>
      </c>
      <c r="F46" s="442">
        <f>SUM(F44:F45)</f>
        <v>0</v>
      </c>
      <c r="G46" s="442">
        <f>SUM(G44:G45)</f>
        <v>0</v>
      </c>
      <c r="H46" s="442">
        <f>SUM(H44:H45)</f>
        <v>0</v>
      </c>
      <c r="I46" s="186">
        <f>C46/'2d'!C46*100</f>
        <v>88.205113079870316</v>
      </c>
    </row>
    <row r="47" spans="1:9" ht="13.5" thickBot="1" x14ac:dyDescent="0.25">
      <c r="A47" s="427">
        <v>125</v>
      </c>
      <c r="B47" s="365" t="s">
        <v>36</v>
      </c>
      <c r="C47" s="270">
        <f t="shared" si="1"/>
        <v>563725546</v>
      </c>
      <c r="D47" s="282">
        <f>D46</f>
        <v>563725546</v>
      </c>
      <c r="E47" s="366">
        <f>E46</f>
        <v>0</v>
      </c>
      <c r="F47" s="366">
        <f>F46</f>
        <v>0</v>
      </c>
      <c r="G47" s="366">
        <f>G46</f>
        <v>0</v>
      </c>
      <c r="H47" s="366">
        <f>H46</f>
        <v>0</v>
      </c>
      <c r="I47" s="186">
        <f>C47/'2d'!C47*100</f>
        <v>88.205113079870316</v>
      </c>
    </row>
    <row r="48" spans="1:9" ht="14.25" thickTop="1" thickBot="1" x14ac:dyDescent="0.25">
      <c r="A48" s="427">
        <v>126</v>
      </c>
      <c r="B48" s="5" t="s">
        <v>37</v>
      </c>
      <c r="C48" s="270">
        <f t="shared" si="1"/>
        <v>1719738348</v>
      </c>
      <c r="D48" s="3">
        <f>D43+D47</f>
        <v>1128551492</v>
      </c>
      <c r="E48" s="1">
        <f>E43+E47</f>
        <v>224953090</v>
      </c>
      <c r="F48" s="1">
        <f>F43+F47</f>
        <v>173867072</v>
      </c>
      <c r="G48" s="1">
        <f>G43+G47</f>
        <v>58627225</v>
      </c>
      <c r="H48" s="1">
        <f>H43+H47</f>
        <v>133739469</v>
      </c>
      <c r="I48" s="186">
        <f>C48/'2d'!C48*100</f>
        <v>58.405376041967507</v>
      </c>
    </row>
    <row r="49" spans="3:8" ht="13.5" thickTop="1" x14ac:dyDescent="0.2">
      <c r="C49" s="83">
        <f>'1d'!C79</f>
        <v>2934789473</v>
      </c>
      <c r="D49" s="83">
        <f>D48-'1d'!D79</f>
        <v>-1152349564</v>
      </c>
      <c r="E49" s="83">
        <f>E48-'1d'!E79</f>
        <v>-14729789</v>
      </c>
      <c r="F49" s="83">
        <f>F48-'1d'!F79</f>
        <v>-24001021</v>
      </c>
      <c r="G49" s="83">
        <f>G48-'1d'!G79</f>
        <v>-9420952</v>
      </c>
      <c r="H49" s="83">
        <f>H48-'1d'!H79</f>
        <v>-14549799</v>
      </c>
    </row>
    <row r="50" spans="3:8" x14ac:dyDescent="0.2">
      <c r="C50" s="83">
        <f>C49-C48</f>
        <v>1215051125</v>
      </c>
    </row>
  </sheetData>
  <pageMargins left="0" right="0" top="0.19685039370078741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40</vt:i4>
      </vt:variant>
      <vt:variant>
        <vt:lpstr>Névvel ellátott tartományok</vt:lpstr>
      </vt:variant>
      <vt:variant>
        <vt:i4>2</vt:i4>
      </vt:variant>
    </vt:vector>
  </HeadingPairs>
  <TitlesOfParts>
    <vt:vector size="42" baseType="lpstr">
      <vt:lpstr>1</vt:lpstr>
      <vt:lpstr>1a</vt:lpstr>
      <vt:lpstr>1c</vt:lpstr>
      <vt:lpstr>1d</vt:lpstr>
      <vt:lpstr>2</vt:lpstr>
      <vt:lpstr>2a</vt:lpstr>
      <vt:lpstr>2b</vt:lpstr>
      <vt:lpstr>2d</vt:lpstr>
      <vt:lpstr>2e</vt:lpstr>
      <vt:lpstr>3a</vt:lpstr>
      <vt:lpstr>3b</vt:lpstr>
      <vt:lpstr>3c</vt:lpstr>
      <vt:lpstr>3d</vt:lpstr>
      <vt:lpstr>4a</vt:lpstr>
      <vt:lpstr>4 b</vt:lpstr>
      <vt:lpstr>5</vt:lpstr>
      <vt:lpstr>6</vt:lpstr>
      <vt:lpstr>7</vt:lpstr>
      <vt:lpstr>8</vt:lpstr>
      <vt:lpstr>9</vt:lpstr>
      <vt:lpstr>9a</vt:lpstr>
      <vt:lpstr>9b</vt:lpstr>
      <vt:lpstr>10</vt:lpstr>
      <vt:lpstr>11</vt:lpstr>
      <vt:lpstr>12</vt:lpstr>
      <vt:lpstr>12a</vt:lpstr>
      <vt:lpstr>13</vt:lpstr>
      <vt:lpstr>14</vt:lpstr>
      <vt:lpstr>15</vt:lpstr>
      <vt:lpstr>16</vt:lpstr>
      <vt:lpstr>17a</vt:lpstr>
      <vt:lpstr>17b</vt:lpstr>
      <vt:lpstr>17c</vt:lpstr>
      <vt:lpstr>18</vt:lpstr>
      <vt:lpstr>19</vt:lpstr>
      <vt:lpstr>20</vt:lpstr>
      <vt:lpstr>21</vt:lpstr>
      <vt:lpstr>22</vt:lpstr>
      <vt:lpstr>23</vt:lpstr>
      <vt:lpstr>24</vt:lpstr>
      <vt:lpstr>'9a'!adat</vt:lpstr>
      <vt:lpstr>'9a'!Nyomtatási_cím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Berhida</dc:creator>
  <cp:lastModifiedBy>Titkarsag</cp:lastModifiedBy>
  <cp:lastPrinted>2022-05-19T05:12:13Z</cp:lastPrinted>
  <dcterms:created xsi:type="dcterms:W3CDTF">2017-02-09T14:59:06Z</dcterms:created>
  <dcterms:modified xsi:type="dcterms:W3CDTF">2022-05-27T09:39:36Z</dcterms:modified>
</cp:coreProperties>
</file>