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ocuments\Titkársági dokumentumok\2 Rendeletek\2021. évi  rendeletek\"/>
    </mc:Choice>
  </mc:AlternateContent>
  <xr:revisionPtr revIDLastSave="0" documentId="13_ncr:1_{9FFB2DC0-864B-4395-9C91-1979F5C31D04}" xr6:coauthVersionLast="45" xr6:coauthVersionMax="45" xr10:uidLastSave="{00000000-0000-0000-0000-000000000000}"/>
  <bookViews>
    <workbookView xWindow="-108" yWindow="-108" windowWidth="23256" windowHeight="12600" firstSheet="29" activeTab="48" xr2:uid="{00000000-000D-0000-FFFF-FFFF00000000}"/>
  </bookViews>
  <sheets>
    <sheet name="1" sheetId="61" r:id="rId1"/>
    <sheet name="1a" sheetId="51" r:id="rId2"/>
    <sheet name="1c" sheetId="63" r:id="rId3"/>
    <sheet name="1d" sheetId="52" r:id="rId4"/>
    <sheet name="2" sheetId="62" r:id="rId5"/>
    <sheet name="2a" sheetId="96" r:id="rId6"/>
    <sheet name="2b" sheetId="97" r:id="rId7"/>
    <sheet name="2d" sheetId="64" r:id="rId8"/>
    <sheet name="2 e" sheetId="54" r:id="rId9"/>
    <sheet name="3a" sheetId="68" r:id="rId10"/>
    <sheet name="3b" sheetId="70" r:id="rId11"/>
    <sheet name="3c" sheetId="73" r:id="rId12"/>
    <sheet name="3d" sheetId="72" r:id="rId13"/>
    <sheet name="4a" sheetId="74" r:id="rId14"/>
    <sheet name="4 b" sheetId="66" r:id="rId15"/>
    <sheet name="5" sheetId="95" r:id="rId16"/>
    <sheet name="6" sheetId="56" r:id="rId17"/>
    <sheet name="7." sheetId="78" r:id="rId18"/>
    <sheet name="8." sheetId="77" r:id="rId19"/>
    <sheet name="9." sheetId="75" r:id="rId20"/>
    <sheet name="9a" sheetId="94" r:id="rId21"/>
    <sheet name="9b" sheetId="55" r:id="rId22"/>
    <sheet name="10." sheetId="76" r:id="rId23"/>
    <sheet name="11" sheetId="80" r:id="rId24"/>
    <sheet name="12" sheetId="81" r:id="rId25"/>
    <sheet name="12a" sheetId="82" r:id="rId26"/>
    <sheet name="13" sheetId="83" r:id="rId27"/>
    <sheet name="14" sheetId="84" r:id="rId28"/>
    <sheet name="15" sheetId="85" r:id="rId29"/>
    <sheet name="16" sheetId="86" r:id="rId30"/>
    <sheet name="17a" sheetId="57" r:id="rId31"/>
    <sheet name="17b" sheetId="58" r:id="rId32"/>
    <sheet name="17c" sheetId="59" r:id="rId33"/>
    <sheet name="18" sheetId="88" r:id="rId34"/>
    <sheet name="19" sheetId="89" r:id="rId35"/>
    <sheet name="20" sheetId="90" r:id="rId36"/>
    <sheet name="21" sheetId="91" r:id="rId37"/>
    <sheet name="22" sheetId="92" r:id="rId38"/>
    <sheet name="23" sheetId="93" r:id="rId39"/>
    <sheet name="24" sheetId="87" r:id="rId40"/>
    <sheet name="25" sheetId="98" r:id="rId41"/>
    <sheet name="26" sheetId="99" r:id="rId42"/>
    <sheet name="26a" sheetId="45" r:id="rId43"/>
    <sheet name="26b" sheetId="46" r:id="rId44"/>
    <sheet name="27" sheetId="100" r:id="rId45"/>
    <sheet name="28a" sheetId="102" r:id="rId46"/>
    <sheet name="28b" sheetId="103" r:id="rId47"/>
    <sheet name="28c" sheetId="104" r:id="rId48"/>
    <sheet name="29" sheetId="105" r:id="rId49"/>
  </sheets>
  <externalReferences>
    <externalReference r:id="rId50"/>
    <externalReference r:id="rId51"/>
    <externalReference r:id="rId52"/>
  </externalReferences>
  <definedNames>
    <definedName name="adat">'9a'!$A$8:$AU$119</definedName>
    <definedName name="_xlnm.Print_Titles" localSheetId="20">'9a'!$4:$7</definedName>
    <definedName name="_xlnm.Print_Area" localSheetId="0">#REF!</definedName>
    <definedName name="_xlnm.Print_Area" localSheetId="23">#REF!</definedName>
    <definedName name="_xlnm.Print_Area" localSheetId="24">#REF!</definedName>
    <definedName name="_xlnm.Print_Area" localSheetId="25">#REF!</definedName>
    <definedName name="_xlnm.Print_Area" localSheetId="26">#REF!</definedName>
    <definedName name="_xlnm.Print_Area" localSheetId="28">#REF!</definedName>
    <definedName name="_xlnm.Print_Area" localSheetId="29">#REF!</definedName>
    <definedName name="_xlnm.Print_Area" localSheetId="30">#REF!</definedName>
    <definedName name="_xlnm.Print_Area" localSheetId="31">#REF!</definedName>
    <definedName name="_xlnm.Print_Area" localSheetId="32">#REF!</definedName>
    <definedName name="_xlnm.Print_Area" localSheetId="1">#REF!</definedName>
    <definedName name="_xlnm.Print_Area" localSheetId="2">#REF!</definedName>
    <definedName name="_xlnm.Print_Area" localSheetId="4">#REF!</definedName>
    <definedName name="_xlnm.Print_Area" localSheetId="39">#REF!</definedName>
    <definedName name="_xlnm.Print_Area" localSheetId="45">#REF!</definedName>
    <definedName name="_xlnm.Print_Area" localSheetId="46">#REF!</definedName>
    <definedName name="_xlnm.Print_Area" localSheetId="47">#REF!</definedName>
    <definedName name="_xlnm.Print_Area" localSheetId="48">'29'!$B$1:$O$33</definedName>
    <definedName name="_xlnm.Print_Area" localSheetId="7">#REF!</definedName>
    <definedName name="_xlnm.Print_Area" localSheetId="14">#REF!</definedName>
    <definedName name="_xlnm.Print_Area" localSheetId="15">#REF!</definedName>
    <definedName name="_xlnm.Print_Area" localSheetId="16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105" l="1"/>
  <c r="D17" i="105"/>
  <c r="C17" i="105" s="1"/>
  <c r="H120" i="104"/>
  <c r="H121" i="104" s="1"/>
  <c r="G120" i="104"/>
  <c r="G121" i="104" s="1"/>
  <c r="F120" i="104"/>
  <c r="F121" i="104" s="1"/>
  <c r="E120" i="104"/>
  <c r="E121" i="104" s="1"/>
  <c r="C118" i="104"/>
  <c r="D116" i="104"/>
  <c r="C115" i="104"/>
  <c r="C114" i="104"/>
  <c r="C113" i="104"/>
  <c r="H112" i="104"/>
  <c r="H116" i="104" s="1"/>
  <c r="G112" i="104"/>
  <c r="G116" i="104" s="1"/>
  <c r="F112" i="104"/>
  <c r="F116" i="104" s="1"/>
  <c r="E112" i="104"/>
  <c r="H111" i="104"/>
  <c r="G111" i="104"/>
  <c r="F111" i="104"/>
  <c r="E111" i="104"/>
  <c r="D111" i="104"/>
  <c r="C110" i="104"/>
  <c r="C109" i="104"/>
  <c r="C108" i="104"/>
  <c r="C107" i="104"/>
  <c r="H106" i="104"/>
  <c r="G106" i="104"/>
  <c r="F106" i="104"/>
  <c r="E106" i="104"/>
  <c r="D106" i="104"/>
  <c r="C105" i="104"/>
  <c r="C104" i="104"/>
  <c r="C103" i="104"/>
  <c r="C102" i="104"/>
  <c r="C101" i="104"/>
  <c r="C99" i="104"/>
  <c r="C98" i="104"/>
  <c r="C97" i="104"/>
  <c r="C96" i="104"/>
  <c r="C95" i="104"/>
  <c r="C94" i="104"/>
  <c r="C93" i="104"/>
  <c r="H92" i="104"/>
  <c r="H100" i="104" s="1"/>
  <c r="G92" i="104"/>
  <c r="G100" i="104" s="1"/>
  <c r="F92" i="104"/>
  <c r="F100" i="104" s="1"/>
  <c r="E92" i="104"/>
  <c r="E100" i="104" s="1"/>
  <c r="D92" i="104"/>
  <c r="C92" i="104" s="1"/>
  <c r="C91" i="104"/>
  <c r="C89" i="104"/>
  <c r="C88" i="104"/>
  <c r="H87" i="104"/>
  <c r="G87" i="104"/>
  <c r="F87" i="104"/>
  <c r="E87" i="104"/>
  <c r="D87" i="104"/>
  <c r="C86" i="104"/>
  <c r="H85" i="104"/>
  <c r="G85" i="104"/>
  <c r="G90" i="104" s="1"/>
  <c r="F85" i="104"/>
  <c r="E85" i="104"/>
  <c r="D85" i="104"/>
  <c r="C85" i="104"/>
  <c r="C84" i="104"/>
  <c r="H83" i="104"/>
  <c r="H90" i="104" s="1"/>
  <c r="G83" i="104"/>
  <c r="F83" i="104"/>
  <c r="F90" i="104" s="1"/>
  <c r="E83" i="104"/>
  <c r="D83" i="104"/>
  <c r="C83" i="104" s="1"/>
  <c r="C82" i="104"/>
  <c r="C81" i="104"/>
  <c r="C80" i="104"/>
  <c r="H77" i="104"/>
  <c r="H78" i="104" s="1"/>
  <c r="G77" i="104"/>
  <c r="G78" i="104" s="1"/>
  <c r="F77" i="104"/>
  <c r="F78" i="104" s="1"/>
  <c r="D77" i="104"/>
  <c r="D78" i="104" s="1"/>
  <c r="C75" i="104"/>
  <c r="C74" i="104"/>
  <c r="C73" i="104"/>
  <c r="H71" i="104"/>
  <c r="G71" i="104"/>
  <c r="F71" i="104"/>
  <c r="E71" i="104"/>
  <c r="D71" i="104"/>
  <c r="C71" i="104"/>
  <c r="C70" i="104"/>
  <c r="C69" i="104"/>
  <c r="C68" i="104"/>
  <c r="H67" i="104"/>
  <c r="G67" i="104"/>
  <c r="F67" i="104"/>
  <c r="E67" i="104"/>
  <c r="D67" i="104"/>
  <c r="C67" i="104" s="1"/>
  <c r="C66" i="104"/>
  <c r="H65" i="104"/>
  <c r="G65" i="104"/>
  <c r="F65" i="104"/>
  <c r="E65" i="104"/>
  <c r="D65" i="104"/>
  <c r="C65" i="104" s="1"/>
  <c r="C64" i="104"/>
  <c r="C63" i="104"/>
  <c r="C61" i="104"/>
  <c r="C60" i="104"/>
  <c r="C59" i="104"/>
  <c r="C58" i="104"/>
  <c r="C57" i="104"/>
  <c r="C56" i="104"/>
  <c r="C55" i="104"/>
  <c r="C54" i="104"/>
  <c r="C53" i="104"/>
  <c r="C52" i="104"/>
  <c r="C51" i="104"/>
  <c r="H50" i="104"/>
  <c r="G50" i="104"/>
  <c r="F50" i="104"/>
  <c r="E50" i="104"/>
  <c r="D50" i="104"/>
  <c r="C49" i="104"/>
  <c r="C48" i="104"/>
  <c r="H47" i="104"/>
  <c r="G47" i="104"/>
  <c r="F47" i="104"/>
  <c r="E47" i="104"/>
  <c r="D47" i="104"/>
  <c r="C47" i="104" s="1"/>
  <c r="C46" i="104"/>
  <c r="C45" i="104"/>
  <c r="C44" i="104"/>
  <c r="C43" i="104"/>
  <c r="H42" i="104"/>
  <c r="H62" i="104" s="1"/>
  <c r="G42" i="104"/>
  <c r="G62" i="104" s="1"/>
  <c r="F42" i="104"/>
  <c r="E42" i="104"/>
  <c r="E62" i="104" s="1"/>
  <c r="D42" i="104"/>
  <c r="C42" i="104"/>
  <c r="C41" i="104"/>
  <c r="C39" i="104"/>
  <c r="C38" i="104"/>
  <c r="H37" i="104"/>
  <c r="G37" i="104"/>
  <c r="F37" i="104"/>
  <c r="F40" i="104" s="1"/>
  <c r="E37" i="104"/>
  <c r="D37" i="104"/>
  <c r="H36" i="104"/>
  <c r="G36" i="104"/>
  <c r="F36" i="104"/>
  <c r="E36" i="104"/>
  <c r="D36" i="104"/>
  <c r="C36" i="104"/>
  <c r="C35" i="104"/>
  <c r="C34" i="104"/>
  <c r="C33" i="104"/>
  <c r="C32" i="104"/>
  <c r="H30" i="104"/>
  <c r="G30" i="104"/>
  <c r="F30" i="104"/>
  <c r="E30" i="104"/>
  <c r="C28" i="104"/>
  <c r="C27" i="104"/>
  <c r="C26" i="104"/>
  <c r="C25" i="104"/>
  <c r="H24" i="104"/>
  <c r="H29" i="104" s="1"/>
  <c r="G24" i="104"/>
  <c r="F24" i="104"/>
  <c r="E24" i="104"/>
  <c r="D24" i="104"/>
  <c r="D29" i="104" s="1"/>
  <c r="C23" i="104"/>
  <c r="H22" i="104"/>
  <c r="G22" i="104"/>
  <c r="G29" i="104" s="1"/>
  <c r="F22" i="104"/>
  <c r="E22" i="104"/>
  <c r="E29" i="104" s="1"/>
  <c r="D22" i="104"/>
  <c r="C22" i="104"/>
  <c r="C20" i="104"/>
  <c r="C19" i="104"/>
  <c r="C18" i="104"/>
  <c r="C17" i="104"/>
  <c r="C16" i="104"/>
  <c r="H15" i="104"/>
  <c r="G15" i="104"/>
  <c r="F15" i="104"/>
  <c r="E15" i="104"/>
  <c r="D15" i="104"/>
  <c r="C15" i="104" s="1"/>
  <c r="C14" i="104"/>
  <c r="H13" i="104"/>
  <c r="G13" i="104"/>
  <c r="G21" i="104" s="1"/>
  <c r="F13" i="104"/>
  <c r="F21" i="104" s="1"/>
  <c r="E13" i="104"/>
  <c r="E21" i="104" s="1"/>
  <c r="D13" i="104"/>
  <c r="C13" i="104" s="1"/>
  <c r="C12" i="104"/>
  <c r="C11" i="104"/>
  <c r="C10" i="104"/>
  <c r="C8" i="104"/>
  <c r="C7" i="104"/>
  <c r="C6" i="104"/>
  <c r="H121" i="103"/>
  <c r="D121" i="103"/>
  <c r="H120" i="103"/>
  <c r="G120" i="103"/>
  <c r="G121" i="103" s="1"/>
  <c r="F120" i="103"/>
  <c r="F121" i="103" s="1"/>
  <c r="E120" i="103"/>
  <c r="E121" i="103" s="1"/>
  <c r="D120" i="103"/>
  <c r="C120" i="103"/>
  <c r="C119" i="103"/>
  <c r="C118" i="103"/>
  <c r="D116" i="103"/>
  <c r="C115" i="103"/>
  <c r="C114" i="103"/>
  <c r="C113" i="103"/>
  <c r="H112" i="103"/>
  <c r="H116" i="103" s="1"/>
  <c r="G112" i="103"/>
  <c r="G116" i="103" s="1"/>
  <c r="F112" i="103"/>
  <c r="F116" i="103" s="1"/>
  <c r="E112" i="103"/>
  <c r="C112" i="103" s="1"/>
  <c r="H111" i="103"/>
  <c r="G111" i="103"/>
  <c r="F111" i="103"/>
  <c r="E111" i="103"/>
  <c r="D111" i="103"/>
  <c r="C111" i="103"/>
  <c r="C110" i="103"/>
  <c r="C109" i="103"/>
  <c r="C108" i="103"/>
  <c r="C107" i="103"/>
  <c r="H106" i="103"/>
  <c r="G106" i="103"/>
  <c r="F106" i="103"/>
  <c r="E106" i="103"/>
  <c r="D106" i="103"/>
  <c r="C105" i="103"/>
  <c r="C104" i="103"/>
  <c r="C103" i="103"/>
  <c r="C102" i="103"/>
  <c r="C101" i="103"/>
  <c r="F100" i="103"/>
  <c r="C99" i="103"/>
  <c r="C98" i="103"/>
  <c r="C97" i="103"/>
  <c r="C96" i="103"/>
  <c r="C95" i="103"/>
  <c r="C94" i="103"/>
  <c r="C93" i="103"/>
  <c r="H92" i="103"/>
  <c r="H100" i="103" s="1"/>
  <c r="G92" i="103"/>
  <c r="G100" i="103" s="1"/>
  <c r="F92" i="103"/>
  <c r="E92" i="103"/>
  <c r="E100" i="103" s="1"/>
  <c r="D92" i="103"/>
  <c r="D100" i="103" s="1"/>
  <c r="C91" i="103"/>
  <c r="C89" i="103"/>
  <c r="C88" i="103"/>
  <c r="H87" i="103"/>
  <c r="H90" i="103" s="1"/>
  <c r="G87" i="103"/>
  <c r="F87" i="103"/>
  <c r="E87" i="103"/>
  <c r="D87" i="103"/>
  <c r="D90" i="103" s="1"/>
  <c r="C86" i="103"/>
  <c r="H85" i="103"/>
  <c r="G85" i="103"/>
  <c r="F85" i="103"/>
  <c r="E85" i="103"/>
  <c r="D85" i="103"/>
  <c r="C84" i="103"/>
  <c r="H83" i="103"/>
  <c r="G83" i="103"/>
  <c r="G90" i="103" s="1"/>
  <c r="G117" i="103" s="1"/>
  <c r="G122" i="103" s="1"/>
  <c r="F83" i="103"/>
  <c r="E83" i="103"/>
  <c r="E90" i="103" s="1"/>
  <c r="D83" i="103"/>
  <c r="C82" i="103"/>
  <c r="C81" i="103"/>
  <c r="C80" i="103"/>
  <c r="E78" i="103"/>
  <c r="H77" i="103"/>
  <c r="H78" i="103" s="1"/>
  <c r="G77" i="103"/>
  <c r="G78" i="103" s="1"/>
  <c r="F77" i="103"/>
  <c r="F78" i="103" s="1"/>
  <c r="E77" i="103"/>
  <c r="D77" i="103"/>
  <c r="D78" i="103" s="1"/>
  <c r="C78" i="103" s="1"/>
  <c r="C76" i="103"/>
  <c r="C75" i="103"/>
  <c r="C74" i="103"/>
  <c r="C73" i="103"/>
  <c r="H71" i="103"/>
  <c r="G71" i="103"/>
  <c r="F71" i="103"/>
  <c r="E71" i="103"/>
  <c r="D71" i="103"/>
  <c r="C70" i="103"/>
  <c r="C69" i="103"/>
  <c r="C68" i="103"/>
  <c r="H67" i="103"/>
  <c r="G67" i="103"/>
  <c r="F67" i="103"/>
  <c r="E67" i="103"/>
  <c r="D67" i="103"/>
  <c r="C67" i="103" s="1"/>
  <c r="C66" i="103"/>
  <c r="H65" i="103"/>
  <c r="G65" i="103"/>
  <c r="F65" i="103"/>
  <c r="E65" i="103"/>
  <c r="D65" i="103"/>
  <c r="C64" i="103"/>
  <c r="C63" i="103"/>
  <c r="C61" i="103"/>
  <c r="C60" i="103"/>
  <c r="C59" i="103"/>
  <c r="C58" i="103"/>
  <c r="C57" i="103"/>
  <c r="C56" i="103"/>
  <c r="C55" i="103"/>
  <c r="C54" i="103"/>
  <c r="C53" i="103"/>
  <c r="C52" i="103"/>
  <c r="C51" i="103"/>
  <c r="H50" i="103"/>
  <c r="G50" i="103"/>
  <c r="F50" i="103"/>
  <c r="E50" i="103"/>
  <c r="D50" i="103"/>
  <c r="C50" i="103" s="1"/>
  <c r="C49" i="103"/>
  <c r="C48" i="103"/>
  <c r="H47" i="103"/>
  <c r="G47" i="103"/>
  <c r="G62" i="103" s="1"/>
  <c r="F47" i="103"/>
  <c r="E47" i="103"/>
  <c r="D47" i="103"/>
  <c r="C46" i="103"/>
  <c r="C45" i="103"/>
  <c r="C44" i="103"/>
  <c r="C43" i="103"/>
  <c r="H42" i="103"/>
  <c r="G42" i="103"/>
  <c r="F42" i="103"/>
  <c r="F62" i="103" s="1"/>
  <c r="E42" i="103"/>
  <c r="D42" i="103"/>
  <c r="C41" i="103"/>
  <c r="C39" i="103"/>
  <c r="C38" i="103"/>
  <c r="H37" i="103"/>
  <c r="G37" i="103"/>
  <c r="F37" i="103"/>
  <c r="E37" i="103"/>
  <c r="D37" i="103"/>
  <c r="H36" i="103"/>
  <c r="G36" i="103"/>
  <c r="F36" i="103"/>
  <c r="E36" i="103"/>
  <c r="D36" i="103"/>
  <c r="C35" i="103"/>
  <c r="C34" i="103"/>
  <c r="C33" i="103"/>
  <c r="C32" i="103"/>
  <c r="C31" i="103"/>
  <c r="H30" i="103"/>
  <c r="H40" i="103" s="1"/>
  <c r="G30" i="103"/>
  <c r="F30" i="103"/>
  <c r="E30" i="103"/>
  <c r="D30" i="103"/>
  <c r="C28" i="103"/>
  <c r="C27" i="103"/>
  <c r="C26" i="103"/>
  <c r="C25" i="103"/>
  <c r="H24" i="103"/>
  <c r="G24" i="103"/>
  <c r="F24" i="103"/>
  <c r="E24" i="103"/>
  <c r="D24" i="103"/>
  <c r="C23" i="103"/>
  <c r="H22" i="103"/>
  <c r="H29" i="103" s="1"/>
  <c r="G22" i="103"/>
  <c r="G29" i="103" s="1"/>
  <c r="F22" i="103"/>
  <c r="E22" i="103"/>
  <c r="D22" i="103"/>
  <c r="C22" i="103" s="1"/>
  <c r="C20" i="103"/>
  <c r="C19" i="103"/>
  <c r="C18" i="103"/>
  <c r="C17" i="103"/>
  <c r="C16" i="103"/>
  <c r="H15" i="103"/>
  <c r="G15" i="103"/>
  <c r="F15" i="103"/>
  <c r="E15" i="103"/>
  <c r="D15" i="103"/>
  <c r="C14" i="103"/>
  <c r="H13" i="103"/>
  <c r="H21" i="103" s="1"/>
  <c r="G13" i="103"/>
  <c r="G21" i="103" s="1"/>
  <c r="F13" i="103"/>
  <c r="E13" i="103"/>
  <c r="E21" i="103" s="1"/>
  <c r="D13" i="103"/>
  <c r="D21" i="103" s="1"/>
  <c r="C12" i="103"/>
  <c r="C11" i="103"/>
  <c r="C10" i="103"/>
  <c r="C8" i="103"/>
  <c r="C7" i="103"/>
  <c r="C6" i="103"/>
  <c r="H119" i="102"/>
  <c r="G119" i="102"/>
  <c r="F119" i="102"/>
  <c r="E119" i="102"/>
  <c r="H118" i="102"/>
  <c r="G118" i="102"/>
  <c r="F118" i="102"/>
  <c r="E118" i="102"/>
  <c r="D118" i="102"/>
  <c r="H115" i="102"/>
  <c r="G115" i="102"/>
  <c r="F115" i="102"/>
  <c r="E115" i="102"/>
  <c r="D115" i="102"/>
  <c r="H114" i="102"/>
  <c r="G114" i="102"/>
  <c r="F114" i="102"/>
  <c r="E114" i="102"/>
  <c r="C114" i="102"/>
  <c r="H113" i="102"/>
  <c r="G113" i="102"/>
  <c r="F113" i="102"/>
  <c r="E113" i="102"/>
  <c r="D113" i="102"/>
  <c r="H110" i="102"/>
  <c r="G110" i="102"/>
  <c r="F110" i="102"/>
  <c r="E110" i="102"/>
  <c r="D110" i="102"/>
  <c r="H109" i="102"/>
  <c r="G109" i="102"/>
  <c r="F109" i="102"/>
  <c r="E109" i="102"/>
  <c r="D109" i="102"/>
  <c r="H108" i="102"/>
  <c r="G108" i="102"/>
  <c r="F108" i="102"/>
  <c r="E108" i="102"/>
  <c r="D108" i="102"/>
  <c r="H107" i="102"/>
  <c r="G107" i="102"/>
  <c r="F107" i="102"/>
  <c r="E107" i="102"/>
  <c r="D107" i="102"/>
  <c r="H105" i="102"/>
  <c r="G105" i="102"/>
  <c r="F105" i="102"/>
  <c r="E105" i="102"/>
  <c r="D105" i="102"/>
  <c r="H104" i="102"/>
  <c r="G104" i="102"/>
  <c r="F104" i="102"/>
  <c r="E104" i="102"/>
  <c r="D104" i="102"/>
  <c r="H103" i="102"/>
  <c r="G103" i="102"/>
  <c r="F103" i="102"/>
  <c r="E103" i="102"/>
  <c r="D103" i="102"/>
  <c r="H102" i="102"/>
  <c r="G102" i="102"/>
  <c r="F102" i="102"/>
  <c r="E102" i="102"/>
  <c r="D102" i="102"/>
  <c r="H101" i="102"/>
  <c r="G101" i="102"/>
  <c r="F101" i="102"/>
  <c r="E101" i="102"/>
  <c r="D101" i="102"/>
  <c r="H99" i="102"/>
  <c r="G99" i="102"/>
  <c r="F99" i="102"/>
  <c r="E99" i="102"/>
  <c r="D99" i="102"/>
  <c r="H98" i="102"/>
  <c r="G98" i="102"/>
  <c r="F98" i="102"/>
  <c r="E98" i="102"/>
  <c r="D98" i="102"/>
  <c r="H97" i="102"/>
  <c r="G97" i="102"/>
  <c r="F97" i="102"/>
  <c r="E97" i="102"/>
  <c r="D97" i="102"/>
  <c r="H96" i="102"/>
  <c r="G96" i="102"/>
  <c r="F96" i="102"/>
  <c r="E96" i="102"/>
  <c r="D96" i="102"/>
  <c r="H95" i="102"/>
  <c r="G95" i="102"/>
  <c r="F95" i="102"/>
  <c r="E95" i="102"/>
  <c r="D95" i="102"/>
  <c r="H94" i="102"/>
  <c r="G94" i="102"/>
  <c r="F94" i="102"/>
  <c r="E94" i="102"/>
  <c r="D94" i="102"/>
  <c r="H93" i="102"/>
  <c r="G93" i="102"/>
  <c r="F93" i="102"/>
  <c r="E93" i="102"/>
  <c r="D93" i="102"/>
  <c r="H91" i="102"/>
  <c r="G91" i="102"/>
  <c r="F91" i="102"/>
  <c r="E91" i="102"/>
  <c r="D91" i="102"/>
  <c r="H89" i="102"/>
  <c r="G89" i="102"/>
  <c r="F89" i="102"/>
  <c r="E89" i="102"/>
  <c r="D89" i="102"/>
  <c r="H88" i="102"/>
  <c r="G88" i="102"/>
  <c r="F88" i="102"/>
  <c r="E88" i="102"/>
  <c r="D88" i="102"/>
  <c r="H86" i="102"/>
  <c r="G86" i="102"/>
  <c r="F86" i="102"/>
  <c r="E86" i="102"/>
  <c r="D86" i="102"/>
  <c r="H84" i="102"/>
  <c r="G84" i="102"/>
  <c r="F84" i="102"/>
  <c r="E84" i="102"/>
  <c r="D84" i="102"/>
  <c r="H82" i="102"/>
  <c r="G82" i="102"/>
  <c r="F82" i="102"/>
  <c r="E82" i="102"/>
  <c r="D82" i="102"/>
  <c r="H81" i="102"/>
  <c r="G81" i="102"/>
  <c r="F81" i="102"/>
  <c r="E81" i="102"/>
  <c r="D81" i="102"/>
  <c r="H80" i="102"/>
  <c r="G80" i="102"/>
  <c r="F80" i="102"/>
  <c r="E80" i="102"/>
  <c r="D80" i="102"/>
  <c r="H76" i="102"/>
  <c r="G76" i="102"/>
  <c r="F76" i="102"/>
  <c r="D76" i="102"/>
  <c r="H75" i="102"/>
  <c r="G75" i="102"/>
  <c r="F75" i="102"/>
  <c r="E75" i="102"/>
  <c r="D75" i="102"/>
  <c r="H74" i="102"/>
  <c r="G74" i="102"/>
  <c r="F74" i="102"/>
  <c r="E74" i="102"/>
  <c r="D74" i="102"/>
  <c r="H73" i="102"/>
  <c r="G73" i="102"/>
  <c r="F73" i="102"/>
  <c r="E73" i="102"/>
  <c r="D73" i="102"/>
  <c r="H70" i="102"/>
  <c r="G70" i="102"/>
  <c r="F70" i="102"/>
  <c r="E70" i="102"/>
  <c r="D70" i="102"/>
  <c r="H69" i="102"/>
  <c r="G69" i="102"/>
  <c r="F69" i="102"/>
  <c r="E69" i="102"/>
  <c r="D69" i="102"/>
  <c r="H68" i="102"/>
  <c r="G68" i="102"/>
  <c r="F68" i="102"/>
  <c r="E68" i="102"/>
  <c r="D68" i="102"/>
  <c r="H66" i="102"/>
  <c r="G66" i="102"/>
  <c r="F66" i="102"/>
  <c r="E66" i="102"/>
  <c r="D66" i="102"/>
  <c r="H64" i="102"/>
  <c r="G64" i="102"/>
  <c r="F64" i="102"/>
  <c r="E64" i="102"/>
  <c r="D64" i="102"/>
  <c r="H63" i="102"/>
  <c r="G63" i="102"/>
  <c r="F63" i="102"/>
  <c r="E63" i="102"/>
  <c r="D63" i="102"/>
  <c r="H61" i="102"/>
  <c r="G61" i="102"/>
  <c r="F61" i="102"/>
  <c r="E61" i="102"/>
  <c r="D61" i="102"/>
  <c r="H60" i="102"/>
  <c r="G60" i="102"/>
  <c r="F60" i="102"/>
  <c r="E60" i="102"/>
  <c r="D60" i="102"/>
  <c r="H59" i="102"/>
  <c r="G59" i="102"/>
  <c r="F59" i="102"/>
  <c r="E59" i="102"/>
  <c r="D59" i="102"/>
  <c r="H58" i="102"/>
  <c r="G58" i="102"/>
  <c r="F58" i="102"/>
  <c r="E58" i="102"/>
  <c r="D58" i="102"/>
  <c r="H57" i="102"/>
  <c r="G57" i="102"/>
  <c r="F57" i="102"/>
  <c r="E57" i="102"/>
  <c r="D57" i="102"/>
  <c r="H56" i="102"/>
  <c r="G56" i="102"/>
  <c r="F56" i="102"/>
  <c r="E56" i="102"/>
  <c r="D56" i="102"/>
  <c r="H55" i="102"/>
  <c r="G55" i="102"/>
  <c r="F55" i="102"/>
  <c r="E55" i="102"/>
  <c r="D55" i="102"/>
  <c r="H54" i="102"/>
  <c r="G54" i="102"/>
  <c r="F54" i="102"/>
  <c r="E54" i="102"/>
  <c r="D54" i="102"/>
  <c r="H53" i="102"/>
  <c r="G53" i="102"/>
  <c r="F53" i="102"/>
  <c r="E53" i="102"/>
  <c r="D53" i="102"/>
  <c r="H52" i="102"/>
  <c r="G52" i="102"/>
  <c r="F52" i="102"/>
  <c r="E52" i="102"/>
  <c r="D52" i="102"/>
  <c r="H51" i="102"/>
  <c r="G51" i="102"/>
  <c r="F51" i="102"/>
  <c r="E51" i="102"/>
  <c r="D51" i="102"/>
  <c r="H49" i="102"/>
  <c r="G49" i="102"/>
  <c r="F49" i="102"/>
  <c r="E49" i="102"/>
  <c r="D49" i="102"/>
  <c r="H48" i="102"/>
  <c r="G48" i="102"/>
  <c r="F48" i="102"/>
  <c r="E48" i="102"/>
  <c r="D48" i="102"/>
  <c r="H46" i="102"/>
  <c r="G46" i="102"/>
  <c r="F46" i="102"/>
  <c r="E46" i="102"/>
  <c r="D46" i="102"/>
  <c r="H45" i="102"/>
  <c r="G45" i="102"/>
  <c r="F45" i="102"/>
  <c r="E45" i="102"/>
  <c r="D45" i="102"/>
  <c r="H44" i="102"/>
  <c r="G44" i="102"/>
  <c r="F44" i="102"/>
  <c r="E44" i="102"/>
  <c r="D44" i="102"/>
  <c r="H43" i="102"/>
  <c r="G43" i="102"/>
  <c r="F43" i="102"/>
  <c r="E43" i="102"/>
  <c r="D43" i="102"/>
  <c r="H41" i="102"/>
  <c r="G41" i="102"/>
  <c r="F41" i="102"/>
  <c r="E41" i="102"/>
  <c r="D41" i="102"/>
  <c r="H39" i="102"/>
  <c r="G39" i="102"/>
  <c r="F39" i="102"/>
  <c r="E39" i="102"/>
  <c r="D39" i="102"/>
  <c r="H38" i="102"/>
  <c r="G38" i="102"/>
  <c r="F38" i="102"/>
  <c r="E38" i="102"/>
  <c r="D38" i="102"/>
  <c r="D37" i="102"/>
  <c r="H35" i="102"/>
  <c r="G35" i="102"/>
  <c r="F35" i="102"/>
  <c r="E35" i="102"/>
  <c r="D35" i="102"/>
  <c r="H34" i="102"/>
  <c r="G34" i="102"/>
  <c r="F34" i="102"/>
  <c r="E34" i="102"/>
  <c r="D34" i="102"/>
  <c r="H33" i="102"/>
  <c r="G33" i="102"/>
  <c r="F33" i="102"/>
  <c r="E33" i="102"/>
  <c r="D33" i="102"/>
  <c r="H32" i="102"/>
  <c r="G32" i="102"/>
  <c r="F32" i="102"/>
  <c r="E32" i="102"/>
  <c r="D32" i="102"/>
  <c r="H31" i="102"/>
  <c r="G31" i="102"/>
  <c r="F31" i="102"/>
  <c r="E31" i="102"/>
  <c r="H28" i="102"/>
  <c r="G28" i="102"/>
  <c r="F28" i="102"/>
  <c r="E28" i="102"/>
  <c r="D28" i="102"/>
  <c r="H27" i="102"/>
  <c r="G27" i="102"/>
  <c r="F27" i="102"/>
  <c r="E27" i="102"/>
  <c r="D27" i="102"/>
  <c r="H26" i="102"/>
  <c r="G26" i="102"/>
  <c r="F26" i="102"/>
  <c r="E26" i="102"/>
  <c r="D26" i="102"/>
  <c r="H25" i="102"/>
  <c r="G25" i="102"/>
  <c r="F25" i="102"/>
  <c r="E25" i="102"/>
  <c r="D25" i="102"/>
  <c r="H23" i="102"/>
  <c r="G23" i="102"/>
  <c r="F23" i="102"/>
  <c r="E23" i="102"/>
  <c r="D23" i="102"/>
  <c r="H20" i="102"/>
  <c r="G20" i="102"/>
  <c r="F20" i="102"/>
  <c r="E20" i="102"/>
  <c r="D20" i="102"/>
  <c r="H19" i="102"/>
  <c r="G19" i="102"/>
  <c r="F19" i="102"/>
  <c r="E19" i="102"/>
  <c r="D19" i="102"/>
  <c r="H18" i="102"/>
  <c r="G18" i="102"/>
  <c r="F18" i="102"/>
  <c r="E18" i="102"/>
  <c r="D18" i="102"/>
  <c r="H17" i="102"/>
  <c r="G17" i="102"/>
  <c r="F17" i="102"/>
  <c r="E17" i="102"/>
  <c r="D17" i="102"/>
  <c r="H16" i="102"/>
  <c r="G16" i="102"/>
  <c r="F16" i="102"/>
  <c r="E16" i="102"/>
  <c r="D16" i="102"/>
  <c r="H14" i="102"/>
  <c r="G14" i="102"/>
  <c r="F14" i="102"/>
  <c r="E14" i="102"/>
  <c r="D14" i="102"/>
  <c r="H12" i="102"/>
  <c r="G12" i="102"/>
  <c r="F12" i="102"/>
  <c r="E12" i="102"/>
  <c r="D12" i="102"/>
  <c r="H11" i="102"/>
  <c r="G11" i="102"/>
  <c r="F11" i="102"/>
  <c r="E11" i="102"/>
  <c r="D11" i="102"/>
  <c r="H10" i="102"/>
  <c r="G10" i="102"/>
  <c r="F10" i="102"/>
  <c r="E10" i="102"/>
  <c r="D10" i="102"/>
  <c r="H9" i="102"/>
  <c r="G9" i="102"/>
  <c r="F9" i="102"/>
  <c r="E9" i="102"/>
  <c r="D9" i="102"/>
  <c r="C9" i="102"/>
  <c r="H8" i="102"/>
  <c r="G8" i="102"/>
  <c r="F8" i="102"/>
  <c r="E8" i="102"/>
  <c r="D8" i="102"/>
  <c r="H7" i="102"/>
  <c r="G7" i="102"/>
  <c r="F7" i="102"/>
  <c r="E7" i="102"/>
  <c r="D7" i="102"/>
  <c r="H6" i="102"/>
  <c r="G6" i="102"/>
  <c r="F6" i="102"/>
  <c r="E6" i="102"/>
  <c r="D6" i="102"/>
  <c r="G47" i="99"/>
  <c r="H46" i="99"/>
  <c r="H120" i="102" s="1"/>
  <c r="G46" i="99"/>
  <c r="G120" i="102" s="1"/>
  <c r="F46" i="99"/>
  <c r="F120" i="102" s="1"/>
  <c r="E46" i="99"/>
  <c r="E120" i="102" s="1"/>
  <c r="C44" i="99"/>
  <c r="C118" i="102" s="1"/>
  <c r="D42" i="99"/>
  <c r="D116" i="102" s="1"/>
  <c r="C41" i="99"/>
  <c r="C115" i="102" s="1"/>
  <c r="C40" i="99"/>
  <c r="C39" i="99"/>
  <c r="H38" i="99"/>
  <c r="G38" i="99"/>
  <c r="G112" i="102" s="1"/>
  <c r="F38" i="99"/>
  <c r="F112" i="102" s="1"/>
  <c r="E38" i="99"/>
  <c r="E112" i="102" s="1"/>
  <c r="C38" i="99"/>
  <c r="H37" i="99"/>
  <c r="H111" i="102" s="1"/>
  <c r="G37" i="99"/>
  <c r="G111" i="102" s="1"/>
  <c r="F37" i="99"/>
  <c r="F111" i="102" s="1"/>
  <c r="E37" i="99"/>
  <c r="D37" i="99"/>
  <c r="D111" i="102" s="1"/>
  <c r="C36" i="99"/>
  <c r="C110" i="102" s="1"/>
  <c r="C35" i="99"/>
  <c r="C109" i="102" s="1"/>
  <c r="C34" i="99"/>
  <c r="C108" i="102" s="1"/>
  <c r="C33" i="99"/>
  <c r="C107" i="102" s="1"/>
  <c r="H32" i="99"/>
  <c r="H106" i="102" s="1"/>
  <c r="G32" i="99"/>
  <c r="G106" i="102" s="1"/>
  <c r="F32" i="99"/>
  <c r="F106" i="102" s="1"/>
  <c r="E32" i="99"/>
  <c r="E106" i="102" s="1"/>
  <c r="D32" i="99"/>
  <c r="D106" i="102" s="1"/>
  <c r="C31" i="99"/>
  <c r="C105" i="102" s="1"/>
  <c r="C30" i="99"/>
  <c r="C104" i="102" s="1"/>
  <c r="C29" i="99"/>
  <c r="C103" i="102" s="1"/>
  <c r="C28" i="99"/>
  <c r="C102" i="102" s="1"/>
  <c r="C27" i="99"/>
  <c r="C101" i="102" s="1"/>
  <c r="C25" i="99"/>
  <c r="C99" i="102" s="1"/>
  <c r="C24" i="99"/>
  <c r="C98" i="102" s="1"/>
  <c r="C23" i="99"/>
  <c r="C97" i="102" s="1"/>
  <c r="C22" i="99"/>
  <c r="C96" i="102" s="1"/>
  <c r="C21" i="99"/>
  <c r="C95" i="102" s="1"/>
  <c r="C20" i="99"/>
  <c r="C94" i="102" s="1"/>
  <c r="C19" i="99"/>
  <c r="C93" i="102" s="1"/>
  <c r="H18" i="99"/>
  <c r="H92" i="102" s="1"/>
  <c r="G18" i="99"/>
  <c r="F18" i="99"/>
  <c r="F92" i="102" s="1"/>
  <c r="E18" i="99"/>
  <c r="E92" i="102" s="1"/>
  <c r="D18" i="99"/>
  <c r="D92" i="102" s="1"/>
  <c r="C17" i="99"/>
  <c r="C91" i="102" s="1"/>
  <c r="F16" i="99"/>
  <c r="C15" i="99"/>
  <c r="C89" i="102" s="1"/>
  <c r="C14" i="99"/>
  <c r="C88" i="102" s="1"/>
  <c r="H13" i="99"/>
  <c r="H87" i="102" s="1"/>
  <c r="G13" i="99"/>
  <c r="G87" i="102" s="1"/>
  <c r="F13" i="99"/>
  <c r="E13" i="99"/>
  <c r="E87" i="102" s="1"/>
  <c r="D13" i="99"/>
  <c r="D87" i="102" s="1"/>
  <c r="C12" i="99"/>
  <c r="C86" i="102" s="1"/>
  <c r="H11" i="99"/>
  <c r="H85" i="102" s="1"/>
  <c r="G11" i="99"/>
  <c r="G85" i="102" s="1"/>
  <c r="F11" i="99"/>
  <c r="F85" i="102" s="1"/>
  <c r="E11" i="99"/>
  <c r="E85" i="102" s="1"/>
  <c r="D11" i="99"/>
  <c r="D85" i="102" s="1"/>
  <c r="C10" i="99"/>
  <c r="C84" i="102" s="1"/>
  <c r="H9" i="99"/>
  <c r="G9" i="99"/>
  <c r="G83" i="102" s="1"/>
  <c r="F9" i="99"/>
  <c r="F83" i="102" s="1"/>
  <c r="E9" i="99"/>
  <c r="E83" i="102" s="1"/>
  <c r="D9" i="99"/>
  <c r="C8" i="99"/>
  <c r="G10" i="100" s="1"/>
  <c r="C7" i="99"/>
  <c r="C6" i="99"/>
  <c r="H77" i="98"/>
  <c r="H77" i="102" s="1"/>
  <c r="G77" i="98"/>
  <c r="G77" i="102" s="1"/>
  <c r="F77" i="98"/>
  <c r="F78" i="98" s="1"/>
  <c r="F78" i="102" s="1"/>
  <c r="E77" i="98"/>
  <c r="D77" i="98"/>
  <c r="D77" i="102" s="1"/>
  <c r="C76" i="98"/>
  <c r="C75" i="98"/>
  <c r="C75" i="102" s="1"/>
  <c r="C74" i="98"/>
  <c r="D35" i="100" s="1"/>
  <c r="C73" i="98"/>
  <c r="C73" i="102" s="1"/>
  <c r="H71" i="98"/>
  <c r="H71" i="102" s="1"/>
  <c r="G71" i="98"/>
  <c r="G71" i="102" s="1"/>
  <c r="F71" i="98"/>
  <c r="F71" i="102" s="1"/>
  <c r="E71" i="98"/>
  <c r="D71" i="98"/>
  <c r="D71" i="102" s="1"/>
  <c r="C70" i="98"/>
  <c r="C70" i="102" s="1"/>
  <c r="C69" i="98"/>
  <c r="C69" i="102" s="1"/>
  <c r="C68" i="98"/>
  <c r="C68" i="102" s="1"/>
  <c r="H67" i="98"/>
  <c r="H67" i="102" s="1"/>
  <c r="G67" i="98"/>
  <c r="G67" i="102" s="1"/>
  <c r="F67" i="98"/>
  <c r="E67" i="98"/>
  <c r="E67" i="102" s="1"/>
  <c r="D67" i="98"/>
  <c r="D67" i="102" s="1"/>
  <c r="C66" i="98"/>
  <c r="C66" i="102" s="1"/>
  <c r="H65" i="98"/>
  <c r="H65" i="102" s="1"/>
  <c r="G65" i="98"/>
  <c r="G65" i="102" s="1"/>
  <c r="F65" i="98"/>
  <c r="F65" i="102" s="1"/>
  <c r="E65" i="98"/>
  <c r="E65" i="102" s="1"/>
  <c r="D65" i="98"/>
  <c r="D65" i="102" s="1"/>
  <c r="C64" i="98"/>
  <c r="C64" i="102" s="1"/>
  <c r="C63" i="98"/>
  <c r="C63" i="102" s="1"/>
  <c r="E62" i="98"/>
  <c r="C61" i="98"/>
  <c r="C61" i="102" s="1"/>
  <c r="C60" i="98"/>
  <c r="C60" i="102" s="1"/>
  <c r="C59" i="98"/>
  <c r="C59" i="102" s="1"/>
  <c r="C58" i="98"/>
  <c r="C58" i="102" s="1"/>
  <c r="C57" i="98"/>
  <c r="C57" i="102" s="1"/>
  <c r="C56" i="98"/>
  <c r="C56" i="102" s="1"/>
  <c r="C55" i="98"/>
  <c r="C55" i="102" s="1"/>
  <c r="C54" i="98"/>
  <c r="C54" i="102" s="1"/>
  <c r="C53" i="98"/>
  <c r="C53" i="102" s="1"/>
  <c r="C52" i="98"/>
  <c r="C52" i="102" s="1"/>
  <c r="C51" i="98"/>
  <c r="C51" i="102" s="1"/>
  <c r="H50" i="98"/>
  <c r="H50" i="102" s="1"/>
  <c r="G50" i="98"/>
  <c r="G50" i="102" s="1"/>
  <c r="F50" i="98"/>
  <c r="F50" i="102" s="1"/>
  <c r="E50" i="98"/>
  <c r="E50" i="102" s="1"/>
  <c r="D50" i="98"/>
  <c r="D50" i="102" s="1"/>
  <c r="C49" i="98"/>
  <c r="C49" i="102" s="1"/>
  <c r="C48" i="98"/>
  <c r="C48" i="102" s="1"/>
  <c r="H47" i="98"/>
  <c r="H47" i="102" s="1"/>
  <c r="G47" i="98"/>
  <c r="G47" i="102" s="1"/>
  <c r="F47" i="98"/>
  <c r="F47" i="102" s="1"/>
  <c r="E47" i="98"/>
  <c r="E47" i="102" s="1"/>
  <c r="D47" i="98"/>
  <c r="D47" i="102" s="1"/>
  <c r="C46" i="98"/>
  <c r="C46" i="102" s="1"/>
  <c r="C45" i="98"/>
  <c r="C45" i="102" s="1"/>
  <c r="C44" i="98"/>
  <c r="C44" i="102" s="1"/>
  <c r="C43" i="98"/>
  <c r="C43" i="102" s="1"/>
  <c r="H42" i="98"/>
  <c r="G42" i="98"/>
  <c r="G42" i="102" s="1"/>
  <c r="F42" i="98"/>
  <c r="F42" i="102" s="1"/>
  <c r="E42" i="98"/>
  <c r="E42" i="102" s="1"/>
  <c r="D42" i="98"/>
  <c r="C41" i="98"/>
  <c r="C41" i="102" s="1"/>
  <c r="C39" i="98"/>
  <c r="C39" i="102" s="1"/>
  <c r="C38" i="98"/>
  <c r="C38" i="102" s="1"/>
  <c r="H37" i="98"/>
  <c r="H37" i="102" s="1"/>
  <c r="G37" i="98"/>
  <c r="G37" i="102" s="1"/>
  <c r="F37" i="98"/>
  <c r="F37" i="102" s="1"/>
  <c r="E37" i="98"/>
  <c r="E37" i="102" s="1"/>
  <c r="H36" i="98"/>
  <c r="H36" i="102" s="1"/>
  <c r="G36" i="98"/>
  <c r="G36" i="102" s="1"/>
  <c r="F36" i="98"/>
  <c r="F36" i="102" s="1"/>
  <c r="E36" i="98"/>
  <c r="E36" i="102" s="1"/>
  <c r="D36" i="98"/>
  <c r="C35" i="98"/>
  <c r="C35" i="102" s="1"/>
  <c r="C34" i="98"/>
  <c r="C34" i="102" s="1"/>
  <c r="C33" i="98"/>
  <c r="C33" i="102" s="1"/>
  <c r="C32" i="98"/>
  <c r="C32" i="102" s="1"/>
  <c r="C31" i="98"/>
  <c r="H30" i="98"/>
  <c r="H30" i="102" s="1"/>
  <c r="G30" i="98"/>
  <c r="G30" i="102" s="1"/>
  <c r="F30" i="98"/>
  <c r="F40" i="98" s="1"/>
  <c r="E30" i="98"/>
  <c r="E40" i="98" s="1"/>
  <c r="D30" i="98"/>
  <c r="D40" i="98" s="1"/>
  <c r="C28" i="98"/>
  <c r="C28" i="102" s="1"/>
  <c r="C27" i="98"/>
  <c r="C27" i="102" s="1"/>
  <c r="C26" i="98"/>
  <c r="C26" i="102" s="1"/>
  <c r="C25" i="98"/>
  <c r="C25" i="102" s="1"/>
  <c r="H24" i="98"/>
  <c r="G24" i="98"/>
  <c r="G24" i="102" s="1"/>
  <c r="F24" i="98"/>
  <c r="F24" i="102" s="1"/>
  <c r="E24" i="98"/>
  <c r="E24" i="102" s="1"/>
  <c r="D24" i="98"/>
  <c r="C23" i="98"/>
  <c r="C23" i="102" s="1"/>
  <c r="H22" i="98"/>
  <c r="H22" i="102" s="1"/>
  <c r="G22" i="98"/>
  <c r="F22" i="98"/>
  <c r="F22" i="102" s="1"/>
  <c r="E22" i="98"/>
  <c r="E22" i="102" s="1"/>
  <c r="D22" i="98"/>
  <c r="D22" i="102" s="1"/>
  <c r="C22" i="98"/>
  <c r="C22" i="102" s="1"/>
  <c r="C20" i="98"/>
  <c r="C20" i="102" s="1"/>
  <c r="C19" i="98"/>
  <c r="C19" i="102" s="1"/>
  <c r="C18" i="98"/>
  <c r="C18" i="102" s="1"/>
  <c r="C17" i="98"/>
  <c r="C17" i="102" s="1"/>
  <c r="C16" i="98"/>
  <c r="C16" i="102" s="1"/>
  <c r="H15" i="98"/>
  <c r="H15" i="102" s="1"/>
  <c r="G15" i="98"/>
  <c r="G15" i="102" s="1"/>
  <c r="F15" i="98"/>
  <c r="F15" i="102" s="1"/>
  <c r="E15" i="98"/>
  <c r="E15" i="102" s="1"/>
  <c r="D15" i="98"/>
  <c r="D15" i="102" s="1"/>
  <c r="C14" i="98"/>
  <c r="C14" i="102" s="1"/>
  <c r="H13" i="98"/>
  <c r="H13" i="102" s="1"/>
  <c r="G13" i="98"/>
  <c r="F13" i="98"/>
  <c r="E13" i="98"/>
  <c r="E13" i="102" s="1"/>
  <c r="D13" i="98"/>
  <c r="D13" i="102" s="1"/>
  <c r="C12" i="98"/>
  <c r="C12" i="102" s="1"/>
  <c r="C11" i="98"/>
  <c r="C11" i="102" s="1"/>
  <c r="C10" i="98"/>
  <c r="C10" i="102" s="1"/>
  <c r="C8" i="98"/>
  <c r="C8" i="102" s="1"/>
  <c r="C7" i="98"/>
  <c r="C7" i="102" s="1"/>
  <c r="C6" i="98"/>
  <c r="C6" i="102" s="1"/>
  <c r="F29" i="103" l="1"/>
  <c r="C36" i="103"/>
  <c r="C71" i="103"/>
  <c r="H21" i="104"/>
  <c r="D21" i="104"/>
  <c r="C21" i="104" s="1"/>
  <c r="F117" i="104"/>
  <c r="F122" i="104" s="1"/>
  <c r="G117" i="104"/>
  <c r="G122" i="104" s="1"/>
  <c r="C111" i="104"/>
  <c r="D21" i="98"/>
  <c r="D21" i="102" s="1"/>
  <c r="E29" i="98"/>
  <c r="E62" i="102"/>
  <c r="F26" i="99"/>
  <c r="F100" i="102" s="1"/>
  <c r="G121" i="102"/>
  <c r="C15" i="98"/>
  <c r="E21" i="98"/>
  <c r="E72" i="98" s="1"/>
  <c r="C24" i="98"/>
  <c r="F29" i="98"/>
  <c r="F29" i="102" s="1"/>
  <c r="C47" i="98"/>
  <c r="C50" i="98"/>
  <c r="F62" i="98"/>
  <c r="G42" i="99"/>
  <c r="G116" i="102" s="1"/>
  <c r="F47" i="99"/>
  <c r="F121" i="102" s="1"/>
  <c r="D36" i="100"/>
  <c r="F21" i="103"/>
  <c r="D29" i="103"/>
  <c r="G40" i="103"/>
  <c r="D40" i="103"/>
  <c r="C40" i="103" s="1"/>
  <c r="E62" i="103"/>
  <c r="C47" i="103"/>
  <c r="C65" i="103"/>
  <c r="C77" i="103"/>
  <c r="C85" i="103"/>
  <c r="C87" i="103"/>
  <c r="F29" i="104"/>
  <c r="C24" i="104"/>
  <c r="H40" i="104"/>
  <c r="E40" i="104"/>
  <c r="E72" i="104" s="1"/>
  <c r="F62" i="104"/>
  <c r="E90" i="104"/>
  <c r="D90" i="104"/>
  <c r="C106" i="104"/>
  <c r="C32" i="99"/>
  <c r="C12" i="105" s="1"/>
  <c r="C18" i="99"/>
  <c r="H78" i="98"/>
  <c r="H78" i="102" s="1"/>
  <c r="G78" i="98"/>
  <c r="G78" i="102" s="1"/>
  <c r="D78" i="98"/>
  <c r="D78" i="102" s="1"/>
  <c r="F13" i="102"/>
  <c r="F21" i="98"/>
  <c r="C13" i="98"/>
  <c r="G21" i="98"/>
  <c r="G13" i="102"/>
  <c r="H21" i="98"/>
  <c r="C30" i="98"/>
  <c r="C37" i="98"/>
  <c r="D42" i="102"/>
  <c r="D62" i="98"/>
  <c r="C42" i="98"/>
  <c r="H42" i="102"/>
  <c r="H62" i="98"/>
  <c r="E78" i="98"/>
  <c r="C77" i="98"/>
  <c r="C9" i="99"/>
  <c r="D16" i="99"/>
  <c r="D83" i="102"/>
  <c r="H83" i="102"/>
  <c r="H16" i="99"/>
  <c r="E21" i="102"/>
  <c r="D36" i="102"/>
  <c r="C36" i="98"/>
  <c r="C36" i="102" s="1"/>
  <c r="E111" i="102"/>
  <c r="C37" i="99"/>
  <c r="H112" i="102"/>
  <c r="H42" i="99"/>
  <c r="H116" i="102" s="1"/>
  <c r="G22" i="102"/>
  <c r="G29" i="98"/>
  <c r="G29" i="102" s="1"/>
  <c r="D24" i="102"/>
  <c r="D29" i="98"/>
  <c r="H24" i="102"/>
  <c r="H29" i="98"/>
  <c r="H29" i="102" s="1"/>
  <c r="G40" i="98"/>
  <c r="E71" i="102"/>
  <c r="C71" i="98"/>
  <c r="C7" i="105"/>
  <c r="C80" i="102"/>
  <c r="G8" i="100"/>
  <c r="G92" i="102"/>
  <c r="G26" i="99"/>
  <c r="G100" i="102" s="1"/>
  <c r="C21" i="98"/>
  <c r="D72" i="98"/>
  <c r="H40" i="98"/>
  <c r="H40" i="102" s="1"/>
  <c r="F67" i="102"/>
  <c r="C67" i="98"/>
  <c r="F87" i="102"/>
  <c r="C13" i="99"/>
  <c r="C87" i="102" s="1"/>
  <c r="C8" i="105"/>
  <c r="C81" i="102"/>
  <c r="G16" i="99"/>
  <c r="C112" i="102"/>
  <c r="E30" i="102"/>
  <c r="F77" i="102"/>
  <c r="C100" i="103"/>
  <c r="C31" i="105"/>
  <c r="G62" i="98"/>
  <c r="G62" i="102" s="1"/>
  <c r="C65" i="98"/>
  <c r="C9" i="105"/>
  <c r="C82" i="102"/>
  <c r="C11" i="99"/>
  <c r="C85" i="102" s="1"/>
  <c r="D26" i="99"/>
  <c r="H26" i="99"/>
  <c r="H100" i="102" s="1"/>
  <c r="E42" i="99"/>
  <c r="D45" i="99"/>
  <c r="H47" i="99"/>
  <c r="H121" i="102" s="1"/>
  <c r="F30" i="102"/>
  <c r="E40" i="103"/>
  <c r="E40" i="102" s="1"/>
  <c r="C29" i="105"/>
  <c r="C74" i="102"/>
  <c r="E16" i="99"/>
  <c r="E26" i="99"/>
  <c r="E100" i="102" s="1"/>
  <c r="F42" i="99"/>
  <c r="F116" i="102" s="1"/>
  <c r="E47" i="99"/>
  <c r="E121" i="102" s="1"/>
  <c r="G9" i="100"/>
  <c r="D34" i="100"/>
  <c r="G35" i="100"/>
  <c r="C113" i="102"/>
  <c r="G72" i="103"/>
  <c r="G79" i="103" s="1"/>
  <c r="H117" i="104"/>
  <c r="H122" i="104" s="1"/>
  <c r="F72" i="103"/>
  <c r="F79" i="103" s="1"/>
  <c r="D117" i="103"/>
  <c r="H117" i="103"/>
  <c r="H122" i="103" s="1"/>
  <c r="E116" i="103"/>
  <c r="E117" i="103" s="1"/>
  <c r="E122" i="103" s="1"/>
  <c r="F72" i="104"/>
  <c r="F79" i="104" s="1"/>
  <c r="H72" i="104"/>
  <c r="H79" i="104" s="1"/>
  <c r="C90" i="104"/>
  <c r="C15" i="103"/>
  <c r="C15" i="102" s="1"/>
  <c r="E29" i="103"/>
  <c r="E29" i="102" s="1"/>
  <c r="F40" i="103"/>
  <c r="F40" i="102" s="1"/>
  <c r="C83" i="103"/>
  <c r="C106" i="103"/>
  <c r="C50" i="104"/>
  <c r="C50" i="102" s="1"/>
  <c r="C87" i="104"/>
  <c r="C13" i="103"/>
  <c r="C24" i="103"/>
  <c r="D62" i="103"/>
  <c r="H62" i="103"/>
  <c r="H72" i="103" s="1"/>
  <c r="H79" i="103" s="1"/>
  <c r="C121" i="103"/>
  <c r="G40" i="104"/>
  <c r="G72" i="104" s="1"/>
  <c r="G79" i="104" s="1"/>
  <c r="C37" i="104"/>
  <c r="D62" i="104"/>
  <c r="C62" i="104" s="1"/>
  <c r="C21" i="103"/>
  <c r="C30" i="103"/>
  <c r="C37" i="103"/>
  <c r="F90" i="103"/>
  <c r="F117" i="103" s="1"/>
  <c r="F122" i="103" s="1"/>
  <c r="C92" i="103"/>
  <c r="C92" i="102" s="1"/>
  <c r="C29" i="104"/>
  <c r="D100" i="104"/>
  <c r="C100" i="104" s="1"/>
  <c r="C112" i="104"/>
  <c r="E116" i="104"/>
  <c r="E117" i="104" s="1"/>
  <c r="E122" i="104" s="1"/>
  <c r="C42" i="103"/>
  <c r="P17" i="105"/>
  <c r="C24" i="102" l="1"/>
  <c r="C90" i="103"/>
  <c r="F62" i="102"/>
  <c r="C47" i="102"/>
  <c r="C106" i="102"/>
  <c r="G21" i="100"/>
  <c r="D119" i="104"/>
  <c r="E76" i="104"/>
  <c r="C116" i="104"/>
  <c r="C62" i="103"/>
  <c r="D117" i="104"/>
  <c r="C29" i="103"/>
  <c r="D37" i="100"/>
  <c r="D100" i="102"/>
  <c r="C26" i="99"/>
  <c r="C24" i="105"/>
  <c r="D22" i="100"/>
  <c r="C65" i="102"/>
  <c r="G90" i="102"/>
  <c r="G43" i="99"/>
  <c r="E72" i="103"/>
  <c r="E79" i="103" s="1"/>
  <c r="C13" i="105"/>
  <c r="C111" i="102"/>
  <c r="G22" i="100"/>
  <c r="H90" i="102"/>
  <c r="H43" i="99"/>
  <c r="C83" i="102"/>
  <c r="H62" i="102"/>
  <c r="C37" i="102"/>
  <c r="G21" i="102"/>
  <c r="G72" i="98"/>
  <c r="C40" i="98"/>
  <c r="E90" i="102"/>
  <c r="E43" i="99"/>
  <c r="D119" i="102"/>
  <c r="D46" i="99"/>
  <c r="C45" i="99"/>
  <c r="D79" i="98"/>
  <c r="C116" i="103"/>
  <c r="D122" i="103"/>
  <c r="C122" i="103" s="1"/>
  <c r="C117" i="103"/>
  <c r="E116" i="102"/>
  <c r="C42" i="99"/>
  <c r="L8" i="105"/>
  <c r="H8" i="105"/>
  <c r="D8" i="105"/>
  <c r="O8" i="105"/>
  <c r="K8" i="105"/>
  <c r="G8" i="105"/>
  <c r="M8" i="105"/>
  <c r="E8" i="105"/>
  <c r="J8" i="105"/>
  <c r="I8" i="105"/>
  <c r="F8" i="105"/>
  <c r="N8" i="105"/>
  <c r="N7" i="105"/>
  <c r="J7" i="105"/>
  <c r="F7" i="105"/>
  <c r="M7" i="105"/>
  <c r="I7" i="105"/>
  <c r="E7" i="105"/>
  <c r="K7" i="105"/>
  <c r="H7" i="105"/>
  <c r="O7" i="105"/>
  <c r="G7" i="105"/>
  <c r="L7" i="105"/>
  <c r="D7" i="105"/>
  <c r="G40" i="102"/>
  <c r="D29" i="102"/>
  <c r="C29" i="98"/>
  <c r="F43" i="99"/>
  <c r="E72" i="102"/>
  <c r="E79" i="98"/>
  <c r="C78" i="98"/>
  <c r="C42" i="102"/>
  <c r="C13" i="102"/>
  <c r="D72" i="103"/>
  <c r="C28" i="105"/>
  <c r="D29" i="105"/>
  <c r="N9" i="105"/>
  <c r="J9" i="105"/>
  <c r="F9" i="105"/>
  <c r="M9" i="105"/>
  <c r="I9" i="105"/>
  <c r="E9" i="105"/>
  <c r="O9" i="105"/>
  <c r="G9" i="105"/>
  <c r="L9" i="105"/>
  <c r="D9" i="105"/>
  <c r="K9" i="105"/>
  <c r="H9" i="105"/>
  <c r="M31" i="105"/>
  <c r="M28" i="105" s="1"/>
  <c r="I31" i="105"/>
  <c r="I28" i="105" s="1"/>
  <c r="E31" i="105"/>
  <c r="E28" i="105" s="1"/>
  <c r="L31" i="105"/>
  <c r="L28" i="105" s="1"/>
  <c r="H31" i="105"/>
  <c r="H28" i="105" s="1"/>
  <c r="D31" i="105"/>
  <c r="N31" i="105"/>
  <c r="N28" i="105" s="1"/>
  <c r="F31" i="105"/>
  <c r="F28" i="105" s="1"/>
  <c r="K31" i="105"/>
  <c r="K28" i="105" s="1"/>
  <c r="J31" i="105"/>
  <c r="J28" i="105" s="1"/>
  <c r="O31" i="105"/>
  <c r="O28" i="105" s="1"/>
  <c r="G31" i="105"/>
  <c r="G28" i="105" s="1"/>
  <c r="C67" i="102"/>
  <c r="C25" i="105"/>
  <c r="C20" i="105"/>
  <c r="D8" i="100"/>
  <c r="C21" i="102"/>
  <c r="C26" i="105"/>
  <c r="C71" i="102"/>
  <c r="D23" i="100"/>
  <c r="F90" i="102"/>
  <c r="L12" i="105"/>
  <c r="H12" i="105"/>
  <c r="D12" i="105"/>
  <c r="O12" i="105"/>
  <c r="K12" i="105"/>
  <c r="G12" i="105"/>
  <c r="M12" i="105"/>
  <c r="E12" i="105"/>
  <c r="J12" i="105"/>
  <c r="I12" i="105"/>
  <c r="N12" i="105"/>
  <c r="F12" i="105"/>
  <c r="D90" i="102"/>
  <c r="D43" i="99"/>
  <c r="C16" i="99"/>
  <c r="D62" i="102"/>
  <c r="C62" i="98"/>
  <c r="H21" i="102"/>
  <c r="H72" i="98"/>
  <c r="F21" i="102"/>
  <c r="F72" i="98"/>
  <c r="O24" i="105" l="1"/>
  <c r="K24" i="105"/>
  <c r="G24" i="105"/>
  <c r="N24" i="105"/>
  <c r="J24" i="105"/>
  <c r="F24" i="105"/>
  <c r="H24" i="105"/>
  <c r="M24" i="105"/>
  <c r="E24" i="105"/>
  <c r="L24" i="105"/>
  <c r="D24" i="105"/>
  <c r="I24" i="105"/>
  <c r="F72" i="102"/>
  <c r="F79" i="98"/>
  <c r="F79" i="102" s="1"/>
  <c r="C23" i="105"/>
  <c r="C62" i="102"/>
  <c r="D10" i="100"/>
  <c r="O26" i="105"/>
  <c r="K26" i="105"/>
  <c r="G26" i="105"/>
  <c r="N26" i="105"/>
  <c r="J26" i="105"/>
  <c r="F26" i="105"/>
  <c r="L26" i="105"/>
  <c r="D26" i="105"/>
  <c r="I26" i="105"/>
  <c r="H26" i="105"/>
  <c r="M26" i="105"/>
  <c r="E26" i="105"/>
  <c r="M25" i="105"/>
  <c r="I25" i="105"/>
  <c r="E25" i="105"/>
  <c r="L25" i="105"/>
  <c r="H25" i="105"/>
  <c r="D25" i="105"/>
  <c r="J25" i="105"/>
  <c r="O25" i="105"/>
  <c r="G25" i="105"/>
  <c r="N25" i="105"/>
  <c r="F25" i="105"/>
  <c r="K25" i="105"/>
  <c r="P31" i="105"/>
  <c r="P9" i="105"/>
  <c r="C72" i="103"/>
  <c r="D79" i="103"/>
  <c r="C79" i="103" s="1"/>
  <c r="F117" i="102"/>
  <c r="F48" i="99"/>
  <c r="P7" i="105"/>
  <c r="E117" i="102"/>
  <c r="E48" i="99"/>
  <c r="C21" i="105"/>
  <c r="C29" i="102"/>
  <c r="D21" i="100"/>
  <c r="D29" i="100" s="1"/>
  <c r="C14" i="105"/>
  <c r="C116" i="102"/>
  <c r="G23" i="100"/>
  <c r="G29" i="100" s="1"/>
  <c r="G117" i="102"/>
  <c r="G48" i="99"/>
  <c r="H72" i="102"/>
  <c r="H79" i="98"/>
  <c r="H79" i="102" s="1"/>
  <c r="C10" i="105"/>
  <c r="C90" i="102"/>
  <c r="G11" i="100"/>
  <c r="P12" i="105"/>
  <c r="P29" i="105"/>
  <c r="D28" i="105"/>
  <c r="P28" i="105" s="1"/>
  <c r="P8" i="105"/>
  <c r="C72" i="98"/>
  <c r="C46" i="99"/>
  <c r="D47" i="99"/>
  <c r="C22" i="105"/>
  <c r="D9" i="100"/>
  <c r="D16" i="100" s="1"/>
  <c r="H117" i="102"/>
  <c r="H48" i="99"/>
  <c r="N13" i="105"/>
  <c r="J13" i="105"/>
  <c r="F13" i="105"/>
  <c r="M13" i="105"/>
  <c r="I13" i="105"/>
  <c r="E13" i="105"/>
  <c r="O13" i="105"/>
  <c r="G13" i="105"/>
  <c r="L13" i="105"/>
  <c r="D13" i="105"/>
  <c r="K13" i="105"/>
  <c r="H13" i="105"/>
  <c r="C11" i="105"/>
  <c r="C100" i="102"/>
  <c r="G12" i="100"/>
  <c r="E77" i="104"/>
  <c r="C76" i="104"/>
  <c r="C76" i="102" s="1"/>
  <c r="E76" i="102"/>
  <c r="C18" i="105"/>
  <c r="G34" i="100"/>
  <c r="D117" i="102"/>
  <c r="D48" i="99"/>
  <c r="C43" i="99"/>
  <c r="O20" i="105"/>
  <c r="K20" i="105"/>
  <c r="G20" i="105"/>
  <c r="N20" i="105"/>
  <c r="J20" i="105"/>
  <c r="F20" i="105"/>
  <c r="H20" i="105"/>
  <c r="M20" i="105"/>
  <c r="E20" i="105"/>
  <c r="L20" i="105"/>
  <c r="D20" i="105"/>
  <c r="I20" i="105"/>
  <c r="G72" i="102"/>
  <c r="G79" i="98"/>
  <c r="G79" i="102" s="1"/>
  <c r="C117" i="104"/>
  <c r="D120" i="104"/>
  <c r="D120" i="102" s="1"/>
  <c r="D31" i="104"/>
  <c r="C119" i="104"/>
  <c r="C119" i="102" s="1"/>
  <c r="P13" i="105" l="1"/>
  <c r="D33" i="100"/>
  <c r="G17" i="100"/>
  <c r="L14" i="105"/>
  <c r="H14" i="105"/>
  <c r="D14" i="105"/>
  <c r="O14" i="105"/>
  <c r="K14" i="105"/>
  <c r="G14" i="105"/>
  <c r="I14" i="105"/>
  <c r="N14" i="105"/>
  <c r="F14" i="105"/>
  <c r="M14" i="105"/>
  <c r="E14" i="105"/>
  <c r="J14" i="105"/>
  <c r="C120" i="104"/>
  <c r="D121" i="104"/>
  <c r="F27" i="105"/>
  <c r="F32" i="105" s="1"/>
  <c r="D121" i="102"/>
  <c r="C47" i="99"/>
  <c r="G16" i="100"/>
  <c r="C79" i="98"/>
  <c r="P25" i="105"/>
  <c r="M23" i="105"/>
  <c r="I23" i="105"/>
  <c r="E23" i="105"/>
  <c r="L23" i="105"/>
  <c r="H23" i="105"/>
  <c r="D23" i="105"/>
  <c r="N23" i="105"/>
  <c r="F23" i="105"/>
  <c r="K23" i="105"/>
  <c r="J23" i="105"/>
  <c r="O23" i="105"/>
  <c r="G23" i="105"/>
  <c r="P24" i="105"/>
  <c r="G122" i="102"/>
  <c r="G49" i="99"/>
  <c r="M21" i="105"/>
  <c r="I21" i="105"/>
  <c r="E21" i="105"/>
  <c r="L21" i="105"/>
  <c r="H21" i="105"/>
  <c r="D21" i="105"/>
  <c r="J21" i="105"/>
  <c r="O21" i="105"/>
  <c r="G21" i="105"/>
  <c r="N21" i="105"/>
  <c r="F21" i="105"/>
  <c r="K21" i="105"/>
  <c r="K27" i="105" s="1"/>
  <c r="K32" i="105" s="1"/>
  <c r="P20" i="105"/>
  <c r="C27" i="105"/>
  <c r="C32" i="105" s="1"/>
  <c r="C117" i="102"/>
  <c r="N11" i="105"/>
  <c r="J11" i="105"/>
  <c r="F11" i="105"/>
  <c r="M11" i="105"/>
  <c r="I11" i="105"/>
  <c r="E11" i="105"/>
  <c r="K11" i="105"/>
  <c r="H11" i="105"/>
  <c r="O11" i="105"/>
  <c r="G11" i="105"/>
  <c r="L11" i="105"/>
  <c r="D11" i="105"/>
  <c r="C120" i="102"/>
  <c r="L10" i="105"/>
  <c r="H10" i="105"/>
  <c r="D10" i="105"/>
  <c r="O10" i="105"/>
  <c r="K10" i="105"/>
  <c r="G10" i="105"/>
  <c r="I10" i="105"/>
  <c r="N10" i="105"/>
  <c r="F10" i="105"/>
  <c r="M10" i="105"/>
  <c r="E10" i="105"/>
  <c r="J10" i="105"/>
  <c r="C15" i="105"/>
  <c r="E122" i="102"/>
  <c r="E49" i="99"/>
  <c r="P26" i="105"/>
  <c r="G37" i="100"/>
  <c r="H34" i="100"/>
  <c r="C31" i="104"/>
  <c r="C31" i="102" s="1"/>
  <c r="D30" i="104"/>
  <c r="D31" i="102"/>
  <c r="C48" i="99"/>
  <c r="D49" i="99"/>
  <c r="O18" i="105"/>
  <c r="O16" i="105" s="1"/>
  <c r="K18" i="105"/>
  <c r="K16" i="105" s="1"/>
  <c r="G18" i="105"/>
  <c r="G16" i="105" s="1"/>
  <c r="N18" i="105"/>
  <c r="N16" i="105" s="1"/>
  <c r="J18" i="105"/>
  <c r="J16" i="105" s="1"/>
  <c r="F18" i="105"/>
  <c r="F16" i="105" s="1"/>
  <c r="L18" i="105"/>
  <c r="L16" i="105" s="1"/>
  <c r="D18" i="105"/>
  <c r="I18" i="105"/>
  <c r="I16" i="105" s="1"/>
  <c r="H18" i="105"/>
  <c r="H16" i="105" s="1"/>
  <c r="M18" i="105"/>
  <c r="M16" i="105" s="1"/>
  <c r="E18" i="105"/>
  <c r="E16" i="105" s="1"/>
  <c r="C16" i="105"/>
  <c r="C77" i="104"/>
  <c r="C77" i="102" s="1"/>
  <c r="E78" i="104"/>
  <c r="E77" i="102"/>
  <c r="H122" i="102"/>
  <c r="H49" i="99"/>
  <c r="O22" i="105"/>
  <c r="K22" i="105"/>
  <c r="G22" i="105"/>
  <c r="N22" i="105"/>
  <c r="J22" i="105"/>
  <c r="J27" i="105" s="1"/>
  <c r="J32" i="105" s="1"/>
  <c r="F22" i="105"/>
  <c r="L22" i="105"/>
  <c r="L27" i="105" s="1"/>
  <c r="L32" i="105" s="1"/>
  <c r="D22" i="105"/>
  <c r="I22" i="105"/>
  <c r="I27" i="105" s="1"/>
  <c r="I32" i="105" s="1"/>
  <c r="H22" i="105"/>
  <c r="E22" i="105"/>
  <c r="M22" i="105"/>
  <c r="G30" i="100"/>
  <c r="G31" i="100" s="1"/>
  <c r="H29" i="100"/>
  <c r="F122" i="102"/>
  <c r="F49" i="99"/>
  <c r="O27" i="105" l="1"/>
  <c r="O32" i="105" s="1"/>
  <c r="P22" i="105"/>
  <c r="N27" i="105"/>
  <c r="N32" i="105" s="1"/>
  <c r="F15" i="105"/>
  <c r="F19" i="105" s="1"/>
  <c r="G27" i="105"/>
  <c r="G32" i="105" s="1"/>
  <c r="H27" i="105"/>
  <c r="H32" i="105" s="1"/>
  <c r="E27" i="105"/>
  <c r="E32" i="105" s="1"/>
  <c r="M27" i="105"/>
  <c r="M32" i="105" s="1"/>
  <c r="P23" i="105"/>
  <c r="E15" i="105"/>
  <c r="E19" i="105" s="1"/>
  <c r="I15" i="105"/>
  <c r="I19" i="105" s="1"/>
  <c r="P11" i="105"/>
  <c r="G15" i="105"/>
  <c r="G19" i="105" s="1"/>
  <c r="E79" i="104"/>
  <c r="E79" i="102" s="1"/>
  <c r="C78" i="104"/>
  <c r="C78" i="102" s="1"/>
  <c r="E78" i="102"/>
  <c r="J15" i="105"/>
  <c r="J19" i="105" s="1"/>
  <c r="N15" i="105"/>
  <c r="N19" i="105" s="1"/>
  <c r="O15" i="105"/>
  <c r="O19" i="105" s="1"/>
  <c r="P21" i="105"/>
  <c r="C49" i="99"/>
  <c r="C50" i="99" s="1"/>
  <c r="G18" i="100"/>
  <c r="G33" i="100"/>
  <c r="G38" i="100" s="1"/>
  <c r="D40" i="104"/>
  <c r="C30" i="104"/>
  <c r="C30" i="102" s="1"/>
  <c r="D30" i="102"/>
  <c r="M15" i="105"/>
  <c r="M19" i="105" s="1"/>
  <c r="H15" i="105"/>
  <c r="H19" i="105" s="1"/>
  <c r="P14" i="105"/>
  <c r="P10" i="105"/>
  <c r="D15" i="105"/>
  <c r="D27" i="105"/>
  <c r="H16" i="100"/>
  <c r="P18" i="105"/>
  <c r="D16" i="105"/>
  <c r="P16" i="105" s="1"/>
  <c r="C19" i="105"/>
  <c r="K15" i="105"/>
  <c r="K19" i="105" s="1"/>
  <c r="L15" i="105"/>
  <c r="L19" i="105" s="1"/>
  <c r="C121" i="104"/>
  <c r="C121" i="102" s="1"/>
  <c r="D122" i="104"/>
  <c r="D38" i="100"/>
  <c r="H33" i="100" l="1"/>
  <c r="P27" i="105"/>
  <c r="D32" i="105"/>
  <c r="P32" i="105" s="1"/>
  <c r="C122" i="104"/>
  <c r="C122" i="102" s="1"/>
  <c r="D122" i="102"/>
  <c r="D19" i="105"/>
  <c r="P19" i="105" s="1"/>
  <c r="P15" i="105"/>
  <c r="C40" i="104"/>
  <c r="C40" i="102" s="1"/>
  <c r="D40" i="102"/>
  <c r="D72" i="104"/>
  <c r="D79" i="104" l="1"/>
  <c r="C72" i="104"/>
  <c r="C72" i="102" s="1"/>
  <c r="D72" i="102"/>
  <c r="C79" i="104" l="1"/>
  <c r="C79" i="102" s="1"/>
  <c r="D79" i="102"/>
  <c r="D50" i="58" l="1"/>
  <c r="E24" i="45"/>
  <c r="C71" i="97"/>
  <c r="C70" i="97"/>
  <c r="C69" i="97"/>
  <c r="C68" i="97"/>
  <c r="C67" i="97"/>
  <c r="C72" i="97" s="1"/>
  <c r="E62" i="97"/>
  <c r="D62" i="97"/>
  <c r="C62" i="97"/>
  <c r="C48" i="96"/>
  <c r="C47" i="96"/>
  <c r="E43" i="96"/>
  <c r="D43" i="96"/>
  <c r="C43" i="96"/>
  <c r="C49" i="96" l="1"/>
  <c r="M127" i="66"/>
  <c r="M126" i="66"/>
  <c r="D70" i="66"/>
  <c r="E70" i="66"/>
  <c r="F70" i="66"/>
  <c r="G70" i="66"/>
  <c r="H70" i="66"/>
  <c r="I70" i="66"/>
  <c r="J70" i="66"/>
  <c r="K70" i="66"/>
  <c r="L70" i="66"/>
  <c r="M70" i="66"/>
  <c r="N70" i="66"/>
  <c r="C67" i="66" l="1"/>
  <c r="O67" i="66" s="1"/>
  <c r="C68" i="66"/>
  <c r="O68" i="66" s="1"/>
  <c r="C69" i="66"/>
  <c r="O69" i="66" s="1"/>
  <c r="C51" i="66" l="1"/>
  <c r="O51" i="66" s="1"/>
  <c r="C23" i="66" l="1"/>
  <c r="O23" i="66" s="1"/>
  <c r="C22" i="66"/>
  <c r="O22" i="66" s="1"/>
  <c r="C21" i="66"/>
  <c r="O21" i="66" s="1"/>
  <c r="C20" i="66"/>
  <c r="O20" i="66" s="1"/>
  <c r="C19" i="66"/>
  <c r="O19" i="66" s="1"/>
  <c r="C24" i="66"/>
  <c r="O24" i="66" s="1"/>
  <c r="C25" i="66"/>
  <c r="O25" i="66" s="1"/>
  <c r="C26" i="66"/>
  <c r="O26" i="66" s="1"/>
  <c r="C27" i="66"/>
  <c r="O27" i="66" s="1"/>
  <c r="C42" i="66"/>
  <c r="C43" i="66"/>
  <c r="C44" i="66"/>
  <c r="P8" i="66" l="1"/>
  <c r="G123" i="66" l="1"/>
  <c r="H123" i="66"/>
  <c r="I123" i="66"/>
  <c r="J123" i="66"/>
  <c r="C100" i="66"/>
  <c r="O100" i="66" s="1"/>
  <c r="C101" i="66"/>
  <c r="O101" i="66" s="1"/>
  <c r="C102" i="66"/>
  <c r="O102" i="66" s="1"/>
  <c r="C103" i="66"/>
  <c r="O103" i="66" s="1"/>
  <c r="C104" i="66"/>
  <c r="O104" i="66" s="1"/>
  <c r="C105" i="66"/>
  <c r="O105" i="66" s="1"/>
  <c r="C106" i="66"/>
  <c r="O106" i="66" s="1"/>
  <c r="C107" i="66"/>
  <c r="O107" i="66" s="1"/>
  <c r="C108" i="66"/>
  <c r="O108" i="66" s="1"/>
  <c r="C109" i="66"/>
  <c r="O109" i="66" s="1"/>
  <c r="C110" i="66"/>
  <c r="O110" i="66" s="1"/>
  <c r="C111" i="66"/>
  <c r="O111" i="66" s="1"/>
  <c r="C112" i="66"/>
  <c r="O112" i="66" s="1"/>
  <c r="C30" i="66"/>
  <c r="C31" i="66"/>
  <c r="C32" i="66"/>
  <c r="C33" i="66"/>
  <c r="C34" i="66"/>
  <c r="C35" i="66"/>
  <c r="C36" i="66"/>
  <c r="C37" i="66"/>
  <c r="C38" i="66"/>
  <c r="C39" i="66"/>
  <c r="C40" i="66"/>
  <c r="C41" i="66"/>
  <c r="C45" i="66"/>
  <c r="C16" i="66"/>
  <c r="C17" i="66"/>
  <c r="C18" i="66"/>
  <c r="C8" i="66"/>
  <c r="C9" i="66"/>
  <c r="C10" i="66"/>
  <c r="C11" i="66"/>
  <c r="C12" i="66"/>
  <c r="C13" i="66"/>
  <c r="C14" i="66"/>
  <c r="G12" i="56" l="1"/>
  <c r="G16" i="56"/>
  <c r="G17" i="56"/>
  <c r="G18" i="56"/>
  <c r="E42" i="95"/>
  <c r="D42" i="95"/>
  <c r="E35" i="95"/>
  <c r="E48" i="95" s="1"/>
  <c r="D35" i="95"/>
  <c r="D29" i="95"/>
  <c r="D23" i="95"/>
  <c r="D12" i="95"/>
  <c r="D48" i="95" l="1"/>
  <c r="D32" i="95"/>
  <c r="I9" i="52" l="1"/>
  <c r="E68" i="52" l="1"/>
  <c r="F68" i="52"/>
  <c r="G68" i="52"/>
  <c r="H68" i="52"/>
  <c r="D68" i="52"/>
  <c r="D50" i="52"/>
  <c r="E25" i="45" l="1"/>
  <c r="E26" i="45"/>
  <c r="E27" i="45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8" i="45"/>
  <c r="E6" i="45"/>
  <c r="D29" i="45"/>
  <c r="E7" i="46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6" i="46"/>
  <c r="D48" i="46"/>
  <c r="C19" i="87"/>
  <c r="C13" i="87"/>
  <c r="H46" i="86"/>
  <c r="H47" i="86" s="1"/>
  <c r="G46" i="86"/>
  <c r="G47" i="86" s="1"/>
  <c r="F46" i="86"/>
  <c r="F47" i="86" s="1"/>
  <c r="E46" i="86"/>
  <c r="E47" i="86" s="1"/>
  <c r="D46" i="86"/>
  <c r="D47" i="86" s="1"/>
  <c r="C45" i="86"/>
  <c r="I45" i="86" s="1"/>
  <c r="I44" i="86"/>
  <c r="C44" i="86"/>
  <c r="I41" i="86"/>
  <c r="C41" i="86"/>
  <c r="C40" i="86"/>
  <c r="I40" i="86" s="1"/>
  <c r="D39" i="86"/>
  <c r="D42" i="86" s="1"/>
  <c r="H38" i="86"/>
  <c r="H42" i="86" s="1"/>
  <c r="G38" i="86"/>
  <c r="G42" i="86" s="1"/>
  <c r="F38" i="86"/>
  <c r="F42" i="86" s="1"/>
  <c r="E38" i="86"/>
  <c r="E42" i="86" s="1"/>
  <c r="H37" i="86"/>
  <c r="G37" i="86"/>
  <c r="F37" i="86"/>
  <c r="E37" i="86"/>
  <c r="D37" i="86"/>
  <c r="C37" i="86" s="1"/>
  <c r="I37" i="86" s="1"/>
  <c r="C36" i="86"/>
  <c r="I36" i="86" s="1"/>
  <c r="C35" i="86"/>
  <c r="I35" i="86" s="1"/>
  <c r="I34" i="86"/>
  <c r="C34" i="86"/>
  <c r="C33" i="86"/>
  <c r="I33" i="86" s="1"/>
  <c r="H32" i="86"/>
  <c r="G32" i="86"/>
  <c r="F32" i="86"/>
  <c r="E32" i="86"/>
  <c r="D32" i="86"/>
  <c r="C31" i="86"/>
  <c r="I31" i="86" s="1"/>
  <c r="C30" i="86"/>
  <c r="I30" i="86" s="1"/>
  <c r="C29" i="86"/>
  <c r="I29" i="86" s="1"/>
  <c r="I28" i="86"/>
  <c r="C28" i="86"/>
  <c r="C27" i="86"/>
  <c r="I27" i="86" s="1"/>
  <c r="C25" i="86"/>
  <c r="I25" i="86" s="1"/>
  <c r="C24" i="86"/>
  <c r="I24" i="86" s="1"/>
  <c r="C23" i="86"/>
  <c r="I23" i="86" s="1"/>
  <c r="I22" i="86"/>
  <c r="C22" i="86"/>
  <c r="C21" i="86"/>
  <c r="I21" i="86" s="1"/>
  <c r="C20" i="86"/>
  <c r="I20" i="86" s="1"/>
  <c r="C19" i="86"/>
  <c r="I19" i="86" s="1"/>
  <c r="H18" i="86"/>
  <c r="H26" i="86" s="1"/>
  <c r="G18" i="86"/>
  <c r="G26" i="86" s="1"/>
  <c r="F18" i="86"/>
  <c r="E18" i="86"/>
  <c r="E26" i="86" s="1"/>
  <c r="D18" i="86"/>
  <c r="D26" i="86" s="1"/>
  <c r="C17" i="86"/>
  <c r="I17" i="86" s="1"/>
  <c r="C15" i="86"/>
  <c r="I15" i="86" s="1"/>
  <c r="C14" i="86"/>
  <c r="I14" i="86" s="1"/>
  <c r="H13" i="86"/>
  <c r="G13" i="86"/>
  <c r="F13" i="86"/>
  <c r="E13" i="86"/>
  <c r="C12" i="86"/>
  <c r="I12" i="86" s="1"/>
  <c r="H11" i="86"/>
  <c r="G11" i="86"/>
  <c r="F11" i="86"/>
  <c r="E11" i="86"/>
  <c r="D11" i="86"/>
  <c r="I10" i="86"/>
  <c r="C10" i="86"/>
  <c r="H9" i="86"/>
  <c r="H16" i="86" s="1"/>
  <c r="G9" i="86"/>
  <c r="F9" i="86"/>
  <c r="F16" i="86" s="1"/>
  <c r="E9" i="86"/>
  <c r="D9" i="86"/>
  <c r="D16" i="86" s="1"/>
  <c r="I8" i="86"/>
  <c r="C8" i="86"/>
  <c r="C7" i="86"/>
  <c r="I7" i="86" s="1"/>
  <c r="C6" i="86"/>
  <c r="I6" i="86" s="1"/>
  <c r="G77" i="85"/>
  <c r="H76" i="85"/>
  <c r="H77" i="85" s="1"/>
  <c r="G76" i="85"/>
  <c r="F76" i="85"/>
  <c r="F77" i="85" s="1"/>
  <c r="E76" i="85"/>
  <c r="E77" i="85" s="1"/>
  <c r="D76" i="85"/>
  <c r="D77" i="85" s="1"/>
  <c r="C75" i="85"/>
  <c r="I75" i="85" s="1"/>
  <c r="C74" i="85"/>
  <c r="I74" i="85" s="1"/>
  <c r="I73" i="85"/>
  <c r="C73" i="85"/>
  <c r="C72" i="85"/>
  <c r="I72" i="85" s="1"/>
  <c r="H70" i="85"/>
  <c r="G70" i="85"/>
  <c r="F70" i="85"/>
  <c r="E70" i="85"/>
  <c r="D70" i="85"/>
  <c r="C69" i="85"/>
  <c r="I69" i="85" s="1"/>
  <c r="C68" i="85"/>
  <c r="I68" i="85" s="1"/>
  <c r="C67" i="85"/>
  <c r="I67" i="85" s="1"/>
  <c r="H66" i="85"/>
  <c r="G66" i="85"/>
  <c r="F66" i="85"/>
  <c r="E66" i="85"/>
  <c r="D66" i="85"/>
  <c r="C66" i="85" s="1"/>
  <c r="I66" i="85" s="1"/>
  <c r="C65" i="85"/>
  <c r="I65" i="85" s="1"/>
  <c r="H64" i="85"/>
  <c r="G64" i="85"/>
  <c r="F64" i="85"/>
  <c r="E64" i="85"/>
  <c r="D64" i="85"/>
  <c r="C63" i="85"/>
  <c r="I63" i="85" s="1"/>
  <c r="C62" i="85"/>
  <c r="I62" i="85" s="1"/>
  <c r="C60" i="85"/>
  <c r="I60" i="85" s="1"/>
  <c r="C59" i="85"/>
  <c r="I59" i="85" s="1"/>
  <c r="C58" i="85"/>
  <c r="I58" i="85" s="1"/>
  <c r="I57" i="85"/>
  <c r="C57" i="85"/>
  <c r="C56" i="85"/>
  <c r="I56" i="85" s="1"/>
  <c r="C55" i="85"/>
  <c r="I55" i="85" s="1"/>
  <c r="C54" i="85"/>
  <c r="I54" i="85" s="1"/>
  <c r="I53" i="85"/>
  <c r="C53" i="85"/>
  <c r="C52" i="85"/>
  <c r="I52" i="85" s="1"/>
  <c r="C51" i="85"/>
  <c r="I51" i="85" s="1"/>
  <c r="C50" i="85"/>
  <c r="I50" i="85" s="1"/>
  <c r="H49" i="85"/>
  <c r="G49" i="85"/>
  <c r="F49" i="85"/>
  <c r="E49" i="85"/>
  <c r="D49" i="85"/>
  <c r="C48" i="85"/>
  <c r="I48" i="85" s="1"/>
  <c r="C47" i="85"/>
  <c r="I47" i="85" s="1"/>
  <c r="H46" i="85"/>
  <c r="G46" i="85"/>
  <c r="F46" i="85"/>
  <c r="F61" i="85" s="1"/>
  <c r="E46" i="85"/>
  <c r="D46" i="85"/>
  <c r="C46" i="85" s="1"/>
  <c r="I46" i="85" s="1"/>
  <c r="C45" i="85"/>
  <c r="I45" i="85" s="1"/>
  <c r="I44" i="85"/>
  <c r="C44" i="85"/>
  <c r="C43" i="85"/>
  <c r="I43" i="85" s="1"/>
  <c r="C42" i="85"/>
  <c r="I42" i="85" s="1"/>
  <c r="H41" i="85"/>
  <c r="G41" i="85"/>
  <c r="G61" i="85" s="1"/>
  <c r="F41" i="85"/>
  <c r="E41" i="85"/>
  <c r="D41" i="85"/>
  <c r="C40" i="85"/>
  <c r="I40" i="85" s="1"/>
  <c r="C38" i="85"/>
  <c r="I38" i="85" s="1"/>
  <c r="I37" i="85"/>
  <c r="C37" i="85"/>
  <c r="H36" i="85"/>
  <c r="G36" i="85"/>
  <c r="F36" i="85"/>
  <c r="H35" i="85"/>
  <c r="G35" i="85"/>
  <c r="F35" i="85"/>
  <c r="E35" i="85"/>
  <c r="D35" i="85"/>
  <c r="C34" i="85"/>
  <c r="I34" i="85" s="1"/>
  <c r="C33" i="85"/>
  <c r="I33" i="85" s="1"/>
  <c r="C32" i="85"/>
  <c r="I32" i="85" s="1"/>
  <c r="I31" i="85"/>
  <c r="C31" i="85"/>
  <c r="C30" i="85"/>
  <c r="I30" i="85" s="1"/>
  <c r="H29" i="85"/>
  <c r="G29" i="85"/>
  <c r="G39" i="85" s="1"/>
  <c r="F29" i="85"/>
  <c r="E29" i="85"/>
  <c r="D29" i="85"/>
  <c r="C27" i="85"/>
  <c r="I27" i="85" s="1"/>
  <c r="C26" i="85"/>
  <c r="I26" i="85" s="1"/>
  <c r="C25" i="85"/>
  <c r="I25" i="85" s="1"/>
  <c r="I24" i="85"/>
  <c r="C24" i="85"/>
  <c r="H23" i="85"/>
  <c r="G23" i="85"/>
  <c r="F23" i="85"/>
  <c r="E23" i="85"/>
  <c r="D23" i="85"/>
  <c r="C23" i="85" s="1"/>
  <c r="I23" i="85" s="1"/>
  <c r="C22" i="85"/>
  <c r="I22" i="85" s="1"/>
  <c r="H21" i="85"/>
  <c r="H28" i="85" s="1"/>
  <c r="G21" i="85"/>
  <c r="G28" i="85" s="1"/>
  <c r="F21" i="85"/>
  <c r="F28" i="85" s="1"/>
  <c r="E21" i="85"/>
  <c r="E28" i="85" s="1"/>
  <c r="D21" i="85"/>
  <c r="D28" i="85" s="1"/>
  <c r="C19" i="85"/>
  <c r="I19" i="85" s="1"/>
  <c r="I18" i="85"/>
  <c r="C18" i="85"/>
  <c r="C17" i="85"/>
  <c r="I17" i="85" s="1"/>
  <c r="C16" i="85"/>
  <c r="I16" i="85" s="1"/>
  <c r="C15" i="85"/>
  <c r="I15" i="85" s="1"/>
  <c r="H14" i="85"/>
  <c r="G14" i="85"/>
  <c r="F14" i="85"/>
  <c r="E14" i="85"/>
  <c r="D14" i="85"/>
  <c r="C14" i="85" s="1"/>
  <c r="I14" i="85" s="1"/>
  <c r="C13" i="85"/>
  <c r="I13" i="85" s="1"/>
  <c r="H12" i="85"/>
  <c r="H20" i="85" s="1"/>
  <c r="G12" i="85"/>
  <c r="G20" i="85" s="1"/>
  <c r="F12" i="85"/>
  <c r="F20" i="85" s="1"/>
  <c r="E12" i="85"/>
  <c r="D12" i="85"/>
  <c r="D20" i="85" s="1"/>
  <c r="C11" i="85"/>
  <c r="I11" i="85" s="1"/>
  <c r="C10" i="85"/>
  <c r="I10" i="85" s="1"/>
  <c r="I9" i="85"/>
  <c r="C9" i="85"/>
  <c r="C8" i="85"/>
  <c r="I8" i="85" s="1"/>
  <c r="C7" i="85"/>
  <c r="I7" i="85" s="1"/>
  <c r="C6" i="85"/>
  <c r="I6" i="85" s="1"/>
  <c r="G48" i="84"/>
  <c r="H47" i="84"/>
  <c r="H48" i="84" s="1"/>
  <c r="G47" i="84"/>
  <c r="F47" i="84"/>
  <c r="F48" i="84" s="1"/>
  <c r="E47" i="84"/>
  <c r="E48" i="84" s="1"/>
  <c r="D47" i="84"/>
  <c r="D48" i="84" s="1"/>
  <c r="C46" i="84"/>
  <c r="I46" i="84" s="1"/>
  <c r="C45" i="84"/>
  <c r="I45" i="84" s="1"/>
  <c r="H43" i="84"/>
  <c r="D43" i="84"/>
  <c r="C42" i="84"/>
  <c r="I42" i="84" s="1"/>
  <c r="C41" i="84"/>
  <c r="I41" i="84" s="1"/>
  <c r="C40" i="84"/>
  <c r="I40" i="84" s="1"/>
  <c r="C39" i="84"/>
  <c r="I39" i="84" s="1"/>
  <c r="H38" i="84"/>
  <c r="G38" i="84"/>
  <c r="G43" i="84" s="1"/>
  <c r="F38" i="84"/>
  <c r="E38" i="84"/>
  <c r="E43" i="84" s="1"/>
  <c r="D38" i="84"/>
  <c r="H37" i="84"/>
  <c r="G37" i="84"/>
  <c r="F37" i="84"/>
  <c r="E37" i="84"/>
  <c r="D37" i="84"/>
  <c r="C36" i="84"/>
  <c r="I36" i="84" s="1"/>
  <c r="C35" i="84"/>
  <c r="I35" i="84" s="1"/>
  <c r="C34" i="84"/>
  <c r="I34" i="84" s="1"/>
  <c r="C33" i="84"/>
  <c r="I33" i="84" s="1"/>
  <c r="H32" i="84"/>
  <c r="G32" i="84"/>
  <c r="F32" i="84"/>
  <c r="E32" i="84"/>
  <c r="D32" i="84"/>
  <c r="C31" i="84"/>
  <c r="I31" i="84" s="1"/>
  <c r="C30" i="84"/>
  <c r="I30" i="84" s="1"/>
  <c r="C29" i="84"/>
  <c r="I29" i="84" s="1"/>
  <c r="I28" i="84"/>
  <c r="C28" i="84"/>
  <c r="C27" i="84"/>
  <c r="I27" i="84" s="1"/>
  <c r="C25" i="84"/>
  <c r="I25" i="84" s="1"/>
  <c r="C24" i="84"/>
  <c r="I24" i="84" s="1"/>
  <c r="C23" i="84"/>
  <c r="I23" i="84" s="1"/>
  <c r="I22" i="84"/>
  <c r="C22" i="84"/>
  <c r="C21" i="84"/>
  <c r="I21" i="84" s="1"/>
  <c r="C20" i="84"/>
  <c r="I20" i="84" s="1"/>
  <c r="C19" i="84"/>
  <c r="I19" i="84" s="1"/>
  <c r="H18" i="84"/>
  <c r="H26" i="84" s="1"/>
  <c r="G18" i="84"/>
  <c r="G26" i="84" s="1"/>
  <c r="F18" i="84"/>
  <c r="E18" i="84"/>
  <c r="E26" i="84" s="1"/>
  <c r="D18" i="84"/>
  <c r="D26" i="84" s="1"/>
  <c r="C17" i="84"/>
  <c r="I17" i="84" s="1"/>
  <c r="I15" i="84"/>
  <c r="C15" i="84"/>
  <c r="C14" i="84"/>
  <c r="I14" i="84" s="1"/>
  <c r="H13" i="84"/>
  <c r="G13" i="84"/>
  <c r="F13" i="84"/>
  <c r="E13" i="84"/>
  <c r="C13" i="84" s="1"/>
  <c r="I13" i="84" s="1"/>
  <c r="C12" i="84"/>
  <c r="I12" i="84" s="1"/>
  <c r="H11" i="84"/>
  <c r="G11" i="84"/>
  <c r="F11" i="84"/>
  <c r="E11" i="84"/>
  <c r="D11" i="84"/>
  <c r="C10" i="84"/>
  <c r="I10" i="84" s="1"/>
  <c r="H9" i="84"/>
  <c r="G9" i="84"/>
  <c r="G16" i="84" s="1"/>
  <c r="F9" i="84"/>
  <c r="E9" i="84"/>
  <c r="E16" i="84" s="1"/>
  <c r="D9" i="84"/>
  <c r="C9" i="84"/>
  <c r="I9" i="84" s="1"/>
  <c r="C8" i="84"/>
  <c r="I8" i="84" s="1"/>
  <c r="C7" i="84"/>
  <c r="I7" i="84" s="1"/>
  <c r="I6" i="84"/>
  <c r="C6" i="84"/>
  <c r="H77" i="83"/>
  <c r="D77" i="83"/>
  <c r="H76" i="83"/>
  <c r="G76" i="83"/>
  <c r="G77" i="83" s="1"/>
  <c r="F76" i="83"/>
  <c r="E76" i="83"/>
  <c r="E77" i="83" s="1"/>
  <c r="D76" i="83"/>
  <c r="I75" i="83"/>
  <c r="C75" i="83"/>
  <c r="C74" i="83"/>
  <c r="I74" i="83" s="1"/>
  <c r="C73" i="83"/>
  <c r="I73" i="83" s="1"/>
  <c r="C72" i="83"/>
  <c r="I72" i="83" s="1"/>
  <c r="H70" i="83"/>
  <c r="G70" i="83"/>
  <c r="F70" i="83"/>
  <c r="E70" i="83"/>
  <c r="D70" i="83"/>
  <c r="C70" i="83" s="1"/>
  <c r="I70" i="83" s="1"/>
  <c r="C69" i="83"/>
  <c r="I69" i="83" s="1"/>
  <c r="I68" i="83"/>
  <c r="C68" i="83"/>
  <c r="C67" i="83"/>
  <c r="I67" i="83" s="1"/>
  <c r="H66" i="83"/>
  <c r="G66" i="83"/>
  <c r="F66" i="83"/>
  <c r="E66" i="83"/>
  <c r="D66" i="83"/>
  <c r="C65" i="83"/>
  <c r="I65" i="83" s="1"/>
  <c r="H64" i="83"/>
  <c r="G64" i="83"/>
  <c r="F64" i="83"/>
  <c r="E64" i="83"/>
  <c r="D64" i="83"/>
  <c r="I63" i="83"/>
  <c r="C63" i="83"/>
  <c r="C62" i="83"/>
  <c r="I62" i="83" s="1"/>
  <c r="C60" i="83"/>
  <c r="I60" i="83" s="1"/>
  <c r="C59" i="83"/>
  <c r="I59" i="83" s="1"/>
  <c r="C58" i="83"/>
  <c r="I58" i="83" s="1"/>
  <c r="I57" i="83"/>
  <c r="C57" i="83"/>
  <c r="C56" i="83"/>
  <c r="I56" i="83" s="1"/>
  <c r="C55" i="83"/>
  <c r="I55" i="83" s="1"/>
  <c r="C54" i="83"/>
  <c r="I54" i="83" s="1"/>
  <c r="I53" i="83"/>
  <c r="C53" i="83"/>
  <c r="C52" i="83"/>
  <c r="I52" i="83" s="1"/>
  <c r="C51" i="83"/>
  <c r="I51" i="83" s="1"/>
  <c r="C50" i="83"/>
  <c r="I50" i="83" s="1"/>
  <c r="H49" i="83"/>
  <c r="G49" i="83"/>
  <c r="F49" i="83"/>
  <c r="E49" i="83"/>
  <c r="D49" i="83"/>
  <c r="C48" i="83"/>
  <c r="I48" i="83" s="1"/>
  <c r="C47" i="83"/>
  <c r="I47" i="83" s="1"/>
  <c r="H46" i="83"/>
  <c r="H61" i="83" s="1"/>
  <c r="G46" i="83"/>
  <c r="G61" i="83" s="1"/>
  <c r="F46" i="83"/>
  <c r="F61" i="83" s="1"/>
  <c r="E46" i="83"/>
  <c r="D46" i="83"/>
  <c r="C45" i="83"/>
  <c r="I45" i="83" s="1"/>
  <c r="I44" i="83"/>
  <c r="C44" i="83"/>
  <c r="C43" i="83"/>
  <c r="I43" i="83" s="1"/>
  <c r="C42" i="83"/>
  <c r="I42" i="83" s="1"/>
  <c r="E41" i="83"/>
  <c r="E61" i="83" s="1"/>
  <c r="D41" i="83"/>
  <c r="D61" i="83" s="1"/>
  <c r="C40" i="83"/>
  <c r="I40" i="83" s="1"/>
  <c r="C38" i="83"/>
  <c r="I38" i="83" s="1"/>
  <c r="C37" i="83"/>
  <c r="I37" i="83" s="1"/>
  <c r="H36" i="83"/>
  <c r="G36" i="83"/>
  <c r="F36" i="83"/>
  <c r="C36" i="83" s="1"/>
  <c r="I36" i="83" s="1"/>
  <c r="H35" i="83"/>
  <c r="G35" i="83"/>
  <c r="G39" i="83" s="1"/>
  <c r="F35" i="83"/>
  <c r="E35" i="83"/>
  <c r="E39" i="83" s="1"/>
  <c r="D35" i="83"/>
  <c r="I34" i="83"/>
  <c r="C34" i="83"/>
  <c r="C33" i="83"/>
  <c r="I33" i="83" s="1"/>
  <c r="C32" i="83"/>
  <c r="I32" i="83" s="1"/>
  <c r="C31" i="83"/>
  <c r="I31" i="83" s="1"/>
  <c r="I30" i="83"/>
  <c r="C30" i="83"/>
  <c r="H29" i="83"/>
  <c r="H39" i="83" s="1"/>
  <c r="G29" i="83"/>
  <c r="F29" i="83"/>
  <c r="E29" i="83"/>
  <c r="D29" i="83"/>
  <c r="D39" i="83" s="1"/>
  <c r="I27" i="83"/>
  <c r="C27" i="83"/>
  <c r="C26" i="83"/>
  <c r="I26" i="83" s="1"/>
  <c r="C25" i="83"/>
  <c r="I25" i="83" s="1"/>
  <c r="C24" i="83"/>
  <c r="I24" i="83" s="1"/>
  <c r="H23" i="83"/>
  <c r="G23" i="83"/>
  <c r="F23" i="83"/>
  <c r="E23" i="83"/>
  <c r="D23" i="83"/>
  <c r="C23" i="83" s="1"/>
  <c r="I23" i="83" s="1"/>
  <c r="C22" i="83"/>
  <c r="I22" i="83" s="1"/>
  <c r="H21" i="83"/>
  <c r="H28" i="83" s="1"/>
  <c r="G21" i="83"/>
  <c r="G28" i="83" s="1"/>
  <c r="F21" i="83"/>
  <c r="F28" i="83" s="1"/>
  <c r="E21" i="83"/>
  <c r="D21" i="83"/>
  <c r="D28" i="83" s="1"/>
  <c r="I19" i="83"/>
  <c r="C19" i="83"/>
  <c r="I18" i="83"/>
  <c r="C18" i="83"/>
  <c r="I17" i="83"/>
  <c r="C17" i="83"/>
  <c r="I16" i="83"/>
  <c r="C16" i="83"/>
  <c r="I15" i="83"/>
  <c r="C15" i="83"/>
  <c r="H14" i="83"/>
  <c r="G14" i="83"/>
  <c r="F14" i="83"/>
  <c r="F20" i="83" s="1"/>
  <c r="E14" i="83"/>
  <c r="D14" i="83"/>
  <c r="C13" i="83"/>
  <c r="I13" i="83" s="1"/>
  <c r="H12" i="83"/>
  <c r="G12" i="83"/>
  <c r="G20" i="83" s="1"/>
  <c r="F12" i="83"/>
  <c r="E12" i="83"/>
  <c r="E20" i="83" s="1"/>
  <c r="D12" i="83"/>
  <c r="C12" i="83"/>
  <c r="I12" i="83" s="1"/>
  <c r="C11" i="83"/>
  <c r="I11" i="83" s="1"/>
  <c r="C10" i="83"/>
  <c r="I10" i="83" s="1"/>
  <c r="I9" i="83"/>
  <c r="C9" i="83"/>
  <c r="C8" i="83"/>
  <c r="I8" i="83" s="1"/>
  <c r="C7" i="83"/>
  <c r="I7" i="83" s="1"/>
  <c r="C6" i="83"/>
  <c r="I6" i="83" s="1"/>
  <c r="J15" i="82"/>
  <c r="I15" i="82"/>
  <c r="H15" i="82"/>
  <c r="G15" i="82"/>
  <c r="D15" i="82"/>
  <c r="C15" i="82"/>
  <c r="F14" i="82"/>
  <c r="E14" i="82"/>
  <c r="F13" i="82"/>
  <c r="E13" i="82"/>
  <c r="F11" i="82"/>
  <c r="E11" i="82"/>
  <c r="F10" i="82"/>
  <c r="E10" i="82"/>
  <c r="F9" i="82"/>
  <c r="E9" i="82"/>
  <c r="F8" i="82"/>
  <c r="E8" i="82"/>
  <c r="E15" i="82" s="1"/>
  <c r="K27" i="81"/>
  <c r="J27" i="81"/>
  <c r="I27" i="81"/>
  <c r="H27" i="81"/>
  <c r="G27" i="81"/>
  <c r="F27" i="81"/>
  <c r="E27" i="81"/>
  <c r="M26" i="81"/>
  <c r="M23" i="81"/>
  <c r="M22" i="81"/>
  <c r="M21" i="81"/>
  <c r="M20" i="81"/>
  <c r="M19" i="81"/>
  <c r="M27" i="81" s="1"/>
  <c r="G44" i="84" l="1"/>
  <c r="G49" i="84" s="1"/>
  <c r="C61" i="83"/>
  <c r="I61" i="83" s="1"/>
  <c r="C49" i="83"/>
  <c r="I49" i="83" s="1"/>
  <c r="E44" i="84"/>
  <c r="E49" i="84" s="1"/>
  <c r="C11" i="84"/>
  <c r="I11" i="84" s="1"/>
  <c r="E39" i="85"/>
  <c r="C36" i="85"/>
  <c r="I36" i="85" s="1"/>
  <c r="C49" i="85"/>
  <c r="I49" i="85" s="1"/>
  <c r="C64" i="85"/>
  <c r="I64" i="85" s="1"/>
  <c r="C18" i="86"/>
  <c r="I18" i="86" s="1"/>
  <c r="C47" i="86"/>
  <c r="I47" i="86" s="1"/>
  <c r="F15" i="82"/>
  <c r="D20" i="83"/>
  <c r="H20" i="83"/>
  <c r="F39" i="83"/>
  <c r="C64" i="83"/>
  <c r="I64" i="83" s="1"/>
  <c r="D16" i="84"/>
  <c r="D44" i="84" s="1"/>
  <c r="H16" i="84"/>
  <c r="H44" i="84" s="1"/>
  <c r="H49" i="84" s="1"/>
  <c r="C32" i="84"/>
  <c r="I32" i="84" s="1"/>
  <c r="C37" i="84"/>
  <c r="I37" i="84" s="1"/>
  <c r="G71" i="85"/>
  <c r="G78" i="85" s="1"/>
  <c r="E20" i="85"/>
  <c r="E71" i="85" s="1"/>
  <c r="E78" i="85" s="1"/>
  <c r="C29" i="85"/>
  <c r="I29" i="85" s="1"/>
  <c r="D39" i="85"/>
  <c r="D71" i="85" s="1"/>
  <c r="D78" i="85" s="1"/>
  <c r="H39" i="85"/>
  <c r="H71" i="85" s="1"/>
  <c r="H78" i="85" s="1"/>
  <c r="D61" i="85"/>
  <c r="H61" i="85"/>
  <c r="E61" i="85"/>
  <c r="C70" i="85"/>
  <c r="I70" i="85" s="1"/>
  <c r="C77" i="85"/>
  <c r="I77" i="85" s="1"/>
  <c r="C9" i="86"/>
  <c r="I9" i="86" s="1"/>
  <c r="E16" i="86"/>
  <c r="E43" i="86" s="1"/>
  <c r="E48" i="86" s="1"/>
  <c r="G16" i="86"/>
  <c r="G43" i="86" s="1"/>
  <c r="G48" i="86" s="1"/>
  <c r="C11" i="86"/>
  <c r="I11" i="86" s="1"/>
  <c r="C13" i="86"/>
  <c r="I13" i="86" s="1"/>
  <c r="C32" i="86"/>
  <c r="I32" i="86" s="1"/>
  <c r="E48" i="46"/>
  <c r="E29" i="45"/>
  <c r="C28" i="85"/>
  <c r="I28" i="85" s="1"/>
  <c r="D43" i="86"/>
  <c r="D48" i="86" s="1"/>
  <c r="H43" i="86"/>
  <c r="H48" i="86" s="1"/>
  <c r="C61" i="85"/>
  <c r="I61" i="85" s="1"/>
  <c r="C42" i="86"/>
  <c r="I42" i="86" s="1"/>
  <c r="C12" i="85"/>
  <c r="I12" i="85" s="1"/>
  <c r="F39" i="85"/>
  <c r="F71" i="85" s="1"/>
  <c r="F26" i="86"/>
  <c r="C26" i="86" s="1"/>
  <c r="I26" i="86" s="1"/>
  <c r="C38" i="86"/>
  <c r="I38" i="86" s="1"/>
  <c r="C21" i="85"/>
  <c r="I21" i="85" s="1"/>
  <c r="C35" i="85"/>
  <c r="I35" i="85" s="1"/>
  <c r="C76" i="85"/>
  <c r="I76" i="85" s="1"/>
  <c r="C41" i="85"/>
  <c r="I41" i="85" s="1"/>
  <c r="C39" i="86"/>
  <c r="I39" i="86" s="1"/>
  <c r="C46" i="86"/>
  <c r="I46" i="86" s="1"/>
  <c r="D49" i="84"/>
  <c r="C77" i="83"/>
  <c r="I77" i="83" s="1"/>
  <c r="F71" i="83"/>
  <c r="C39" i="83"/>
  <c r="I39" i="83" s="1"/>
  <c r="C21" i="83"/>
  <c r="I21" i="83" s="1"/>
  <c r="H71" i="83"/>
  <c r="H78" i="83" s="1"/>
  <c r="E28" i="83"/>
  <c r="C28" i="83" s="1"/>
  <c r="I28" i="83" s="1"/>
  <c r="C46" i="83"/>
  <c r="I46" i="83" s="1"/>
  <c r="G71" i="83"/>
  <c r="G78" i="83" s="1"/>
  <c r="C14" i="83"/>
  <c r="I14" i="83" s="1"/>
  <c r="C35" i="83"/>
  <c r="I35" i="83" s="1"/>
  <c r="F16" i="84"/>
  <c r="C16" i="84" s="1"/>
  <c r="I16" i="84" s="1"/>
  <c r="F26" i="84"/>
  <c r="C26" i="84" s="1"/>
  <c r="I26" i="84" s="1"/>
  <c r="C18" i="84"/>
  <c r="I18" i="84" s="1"/>
  <c r="D71" i="83"/>
  <c r="C20" i="83"/>
  <c r="I20" i="83" s="1"/>
  <c r="C29" i="83"/>
  <c r="I29" i="83" s="1"/>
  <c r="C66" i="83"/>
  <c r="I66" i="83" s="1"/>
  <c r="C48" i="84"/>
  <c r="I48" i="84" s="1"/>
  <c r="F77" i="83"/>
  <c r="C76" i="83"/>
  <c r="I76" i="83" s="1"/>
  <c r="F43" i="84"/>
  <c r="C43" i="84" s="1"/>
  <c r="I43" i="84" s="1"/>
  <c r="C38" i="84"/>
  <c r="I38" i="84" s="1"/>
  <c r="C41" i="83"/>
  <c r="I41" i="83" s="1"/>
  <c r="C47" i="84"/>
  <c r="I47" i="84" s="1"/>
  <c r="C20" i="85" l="1"/>
  <c r="I20" i="85" s="1"/>
  <c r="F43" i="86"/>
  <c r="F48" i="86" s="1"/>
  <c r="C16" i="86"/>
  <c r="I16" i="86" s="1"/>
  <c r="F78" i="85"/>
  <c r="C78" i="85" s="1"/>
  <c r="I78" i="85" s="1"/>
  <c r="C71" i="85"/>
  <c r="I71" i="85" s="1"/>
  <c r="C43" i="86"/>
  <c r="I43" i="86" s="1"/>
  <c r="C39" i="85"/>
  <c r="I39" i="85" s="1"/>
  <c r="C48" i="86"/>
  <c r="I48" i="86" s="1"/>
  <c r="F44" i="84"/>
  <c r="E71" i="83"/>
  <c r="E78" i="83" s="1"/>
  <c r="D78" i="83"/>
  <c r="C78" i="83" s="1"/>
  <c r="I78" i="83" s="1"/>
  <c r="F78" i="83"/>
  <c r="C71" i="83" l="1"/>
  <c r="I71" i="83" s="1"/>
  <c r="F49" i="84"/>
  <c r="C49" i="84" s="1"/>
  <c r="C44" i="84"/>
  <c r="I44" i="84" s="1"/>
  <c r="C52" i="84" l="1"/>
  <c r="I49" i="84"/>
  <c r="D19" i="80" l="1"/>
  <c r="C19" i="80"/>
  <c r="C128" i="66" l="1"/>
  <c r="C127" i="66"/>
  <c r="N123" i="66"/>
  <c r="M123" i="66"/>
  <c r="L123" i="66"/>
  <c r="K123" i="66"/>
  <c r="F123" i="66"/>
  <c r="E123" i="66"/>
  <c r="D123" i="66"/>
  <c r="C122" i="66"/>
  <c r="O122" i="66" s="1"/>
  <c r="C121" i="66"/>
  <c r="O121" i="66" s="1"/>
  <c r="C120" i="66"/>
  <c r="O120" i="66" s="1"/>
  <c r="C119" i="66"/>
  <c r="C118" i="66"/>
  <c r="C117" i="66"/>
  <c r="C116" i="66"/>
  <c r="O116" i="66" s="1"/>
  <c r="C115" i="66"/>
  <c r="O115" i="66" s="1"/>
  <c r="C114" i="66"/>
  <c r="O114" i="66" s="1"/>
  <c r="C113" i="66"/>
  <c r="O113" i="66" s="1"/>
  <c r="C99" i="66"/>
  <c r="O99" i="66" s="1"/>
  <c r="C98" i="66"/>
  <c r="O98" i="66" s="1"/>
  <c r="C97" i="66"/>
  <c r="O97" i="66" s="1"/>
  <c r="C96" i="66"/>
  <c r="O96" i="66" s="1"/>
  <c r="C95" i="66"/>
  <c r="O95" i="66" s="1"/>
  <c r="C94" i="66"/>
  <c r="O94" i="66" s="1"/>
  <c r="C93" i="66"/>
  <c r="O93" i="66" s="1"/>
  <c r="C92" i="66"/>
  <c r="O92" i="66" s="1"/>
  <c r="C91" i="66"/>
  <c r="O91" i="66" s="1"/>
  <c r="C90" i="66"/>
  <c r="O90" i="66" s="1"/>
  <c r="C89" i="66"/>
  <c r="O89" i="66" s="1"/>
  <c r="C88" i="66"/>
  <c r="O88" i="66" s="1"/>
  <c r="C87" i="66"/>
  <c r="O87" i="66" s="1"/>
  <c r="C86" i="66"/>
  <c r="O86" i="66" s="1"/>
  <c r="C85" i="66"/>
  <c r="O85" i="66" s="1"/>
  <c r="C84" i="66"/>
  <c r="O84" i="66" s="1"/>
  <c r="C83" i="66"/>
  <c r="O83" i="66" s="1"/>
  <c r="C82" i="66"/>
  <c r="O82" i="66" s="1"/>
  <c r="C81" i="66"/>
  <c r="O81" i="66" s="1"/>
  <c r="C80" i="66"/>
  <c r="O80" i="66" s="1"/>
  <c r="C79" i="66"/>
  <c r="O79" i="66" s="1"/>
  <c r="C77" i="66"/>
  <c r="O77" i="66" s="1"/>
  <c r="C76" i="66"/>
  <c r="O76" i="66" s="1"/>
  <c r="C75" i="66"/>
  <c r="O75" i="66" s="1"/>
  <c r="C74" i="66"/>
  <c r="O74" i="66" s="1"/>
  <c r="N73" i="66"/>
  <c r="M73" i="66"/>
  <c r="L73" i="66"/>
  <c r="K73" i="66"/>
  <c r="J73" i="66"/>
  <c r="I73" i="66"/>
  <c r="H73" i="66"/>
  <c r="G73" i="66"/>
  <c r="F73" i="66"/>
  <c r="E73" i="66"/>
  <c r="D73" i="66"/>
  <c r="C72" i="66"/>
  <c r="O72" i="66" s="1"/>
  <c r="C71" i="66"/>
  <c r="C66" i="66"/>
  <c r="O66" i="66" s="1"/>
  <c r="C65" i="66"/>
  <c r="N64" i="66"/>
  <c r="M64" i="66"/>
  <c r="L64" i="66"/>
  <c r="K64" i="66"/>
  <c r="J64" i="66"/>
  <c r="I64" i="66"/>
  <c r="H64" i="66"/>
  <c r="G64" i="66"/>
  <c r="F64" i="66"/>
  <c r="E64" i="66"/>
  <c r="D64" i="66"/>
  <c r="C63" i="66"/>
  <c r="O63" i="66" s="1"/>
  <c r="C62" i="66"/>
  <c r="O62" i="66" s="1"/>
  <c r="C61" i="66"/>
  <c r="O61" i="66" s="1"/>
  <c r="N60" i="66"/>
  <c r="M60" i="66"/>
  <c r="L60" i="66"/>
  <c r="K60" i="66"/>
  <c r="J60" i="66"/>
  <c r="I60" i="66"/>
  <c r="H60" i="66"/>
  <c r="G60" i="66"/>
  <c r="F60" i="66"/>
  <c r="E60" i="66"/>
  <c r="D60" i="66"/>
  <c r="C59" i="66"/>
  <c r="O59" i="66" s="1"/>
  <c r="C58" i="66"/>
  <c r="O58" i="66" s="1"/>
  <c r="N57" i="66"/>
  <c r="M57" i="66"/>
  <c r="L57" i="66"/>
  <c r="K57" i="66"/>
  <c r="J57" i="66"/>
  <c r="I57" i="66"/>
  <c r="H57" i="66"/>
  <c r="G57" i="66"/>
  <c r="F57" i="66"/>
  <c r="E57" i="66"/>
  <c r="D57" i="66"/>
  <c r="C56" i="66"/>
  <c r="O56" i="66" s="1"/>
  <c r="C55" i="66"/>
  <c r="O55" i="66" s="1"/>
  <c r="N54" i="66"/>
  <c r="M54" i="66"/>
  <c r="L54" i="66"/>
  <c r="L53" i="66" s="1"/>
  <c r="K54" i="66"/>
  <c r="J54" i="66"/>
  <c r="J53" i="66" s="1"/>
  <c r="I54" i="66"/>
  <c r="H54" i="66"/>
  <c r="H53" i="66" s="1"/>
  <c r="G54" i="66"/>
  <c r="F54" i="66"/>
  <c r="F53" i="66" s="1"/>
  <c r="E54" i="66"/>
  <c r="D54" i="66"/>
  <c r="D53" i="66" s="1"/>
  <c r="C52" i="66"/>
  <c r="O52" i="66" s="1"/>
  <c r="C50" i="66"/>
  <c r="O50" i="66" s="1"/>
  <c r="C49" i="66"/>
  <c r="O49" i="66" s="1"/>
  <c r="C48" i="66"/>
  <c r="O48" i="66" s="1"/>
  <c r="C47" i="66"/>
  <c r="O47" i="66" s="1"/>
  <c r="N46" i="66"/>
  <c r="M46" i="66"/>
  <c r="L46" i="66"/>
  <c r="K46" i="66"/>
  <c r="J46" i="66"/>
  <c r="I46" i="66"/>
  <c r="H46" i="66"/>
  <c r="G46" i="66"/>
  <c r="F46" i="66"/>
  <c r="E46" i="66"/>
  <c r="D46" i="66"/>
  <c r="O45" i="66"/>
  <c r="O44" i="66"/>
  <c r="O43" i="66"/>
  <c r="O42" i="66"/>
  <c r="O41" i="66"/>
  <c r="O40" i="66"/>
  <c r="O39" i="66"/>
  <c r="O38" i="66"/>
  <c r="O37" i="66"/>
  <c r="O36" i="66"/>
  <c r="O35" i="66"/>
  <c r="O34" i="66"/>
  <c r="O33" i="66"/>
  <c r="O32" i="66"/>
  <c r="O31" i="66"/>
  <c r="O30" i="66"/>
  <c r="N29" i="66"/>
  <c r="M29" i="66"/>
  <c r="L29" i="66"/>
  <c r="K29" i="66"/>
  <c r="J29" i="66"/>
  <c r="I29" i="66"/>
  <c r="H29" i="66"/>
  <c r="G29" i="66"/>
  <c r="F29" i="66"/>
  <c r="E29" i="66"/>
  <c r="D29" i="66"/>
  <c r="N15" i="66"/>
  <c r="M15" i="66"/>
  <c r="L15" i="66"/>
  <c r="J15" i="66"/>
  <c r="I15" i="66"/>
  <c r="H15" i="66"/>
  <c r="G15" i="66"/>
  <c r="F15" i="66"/>
  <c r="D15" i="66"/>
  <c r="C28" i="66"/>
  <c r="O28" i="66" s="1"/>
  <c r="O18" i="66"/>
  <c r="O17" i="66"/>
  <c r="O16" i="66"/>
  <c r="K15" i="66"/>
  <c r="O14" i="66"/>
  <c r="O13" i="66"/>
  <c r="O12" i="66"/>
  <c r="O11" i="66"/>
  <c r="O10" i="66"/>
  <c r="O9" i="66"/>
  <c r="O8" i="66"/>
  <c r="N7" i="66"/>
  <c r="M7" i="66"/>
  <c r="L7" i="66"/>
  <c r="K7" i="66"/>
  <c r="J7" i="66"/>
  <c r="I7" i="66"/>
  <c r="H7" i="66"/>
  <c r="G7" i="66"/>
  <c r="F7" i="66"/>
  <c r="E7" i="66"/>
  <c r="D7" i="66"/>
  <c r="N53" i="66" l="1"/>
  <c r="E53" i="66"/>
  <c r="G53" i="66"/>
  <c r="I53" i="66"/>
  <c r="I78" i="66" s="1"/>
  <c r="I124" i="66" s="1"/>
  <c r="I126" i="66" s="1"/>
  <c r="I129" i="66" s="1"/>
  <c r="K53" i="66"/>
  <c r="M53" i="66"/>
  <c r="F78" i="66"/>
  <c r="F124" i="66" s="1"/>
  <c r="F126" i="66" s="1"/>
  <c r="F129" i="66" s="1"/>
  <c r="K78" i="66"/>
  <c r="K124" i="66" s="1"/>
  <c r="K127" i="66" s="1"/>
  <c r="K129" i="66" s="1"/>
  <c r="M78" i="66"/>
  <c r="M124" i="66" s="1"/>
  <c r="L78" i="66"/>
  <c r="L124" i="66" s="1"/>
  <c r="L127" i="66" s="1"/>
  <c r="L129" i="66" s="1"/>
  <c r="O71" i="66"/>
  <c r="O70" i="66" s="1"/>
  <c r="C70" i="66"/>
  <c r="N78" i="66"/>
  <c r="N124" i="66" s="1"/>
  <c r="N128" i="66" s="1"/>
  <c r="O128" i="66" s="1"/>
  <c r="O117" i="66"/>
  <c r="Q46" i="66" s="1"/>
  <c r="P47" i="66" s="1"/>
  <c r="O118" i="66"/>
  <c r="Q29" i="66" s="1"/>
  <c r="P30" i="66" s="1"/>
  <c r="O119" i="66"/>
  <c r="Q15" i="66" s="1"/>
  <c r="P16" i="66" s="1"/>
  <c r="Q53" i="66"/>
  <c r="P54" i="66" s="1"/>
  <c r="C57" i="66"/>
  <c r="C60" i="66"/>
  <c r="O60" i="66" s="1"/>
  <c r="C64" i="66"/>
  <c r="O54" i="66"/>
  <c r="C46" i="66"/>
  <c r="O46" i="66" s="1"/>
  <c r="C54" i="66"/>
  <c r="C53" i="66" s="1"/>
  <c r="C73" i="66"/>
  <c r="O73" i="66" s="1"/>
  <c r="D78" i="66"/>
  <c r="D124" i="66" s="1"/>
  <c r="D126" i="66" s="1"/>
  <c r="D129" i="66" s="1"/>
  <c r="J78" i="66"/>
  <c r="J124" i="66" s="1"/>
  <c r="J127" i="66" s="1"/>
  <c r="M129" i="66"/>
  <c r="G78" i="66"/>
  <c r="G124" i="66" s="1"/>
  <c r="G126" i="66" s="1"/>
  <c r="G129" i="66" s="1"/>
  <c r="O57" i="66"/>
  <c r="H78" i="66"/>
  <c r="H124" i="66" s="1"/>
  <c r="H126" i="66" s="1"/>
  <c r="H129" i="66" s="1"/>
  <c r="C7" i="66"/>
  <c r="O7" i="66" s="1"/>
  <c r="Q8" i="66" s="1"/>
  <c r="C29" i="66"/>
  <c r="O29" i="66" s="1"/>
  <c r="C123" i="66"/>
  <c r="O123" i="66" s="1"/>
  <c r="O65" i="66"/>
  <c r="O64" i="66" s="1"/>
  <c r="E15" i="66"/>
  <c r="C15" i="66" s="1"/>
  <c r="O15" i="66" s="1"/>
  <c r="O53" i="66" l="1"/>
  <c r="J129" i="66"/>
  <c r="O127" i="66"/>
  <c r="C78" i="66"/>
  <c r="C124" i="66" s="1"/>
  <c r="Q54" i="66"/>
  <c r="Q30" i="66"/>
  <c r="Q16" i="66"/>
  <c r="Q47" i="66"/>
  <c r="N129" i="66"/>
  <c r="E78" i="66"/>
  <c r="E124" i="66" s="1"/>
  <c r="E126" i="66" s="1"/>
  <c r="G47" i="64"/>
  <c r="H46" i="64"/>
  <c r="H47" i="64" s="1"/>
  <c r="G46" i="64"/>
  <c r="F46" i="64"/>
  <c r="F47" i="64" s="1"/>
  <c r="E46" i="64"/>
  <c r="E47" i="64" s="1"/>
  <c r="D46" i="64"/>
  <c r="C46" i="64" s="1"/>
  <c r="C45" i="64"/>
  <c r="C44" i="64"/>
  <c r="F42" i="64"/>
  <c r="D42" i="64"/>
  <c r="C41" i="64"/>
  <c r="C40" i="64"/>
  <c r="C39" i="64"/>
  <c r="H38" i="64"/>
  <c r="H42" i="64" s="1"/>
  <c r="G38" i="64"/>
  <c r="G42" i="64" s="1"/>
  <c r="F38" i="64"/>
  <c r="E38" i="64"/>
  <c r="E42" i="64" s="1"/>
  <c r="H37" i="64"/>
  <c r="G37" i="64"/>
  <c r="F37" i="64"/>
  <c r="E37" i="64"/>
  <c r="D37" i="64"/>
  <c r="C36" i="64"/>
  <c r="C35" i="64"/>
  <c r="C34" i="64"/>
  <c r="C33" i="64"/>
  <c r="H32" i="64"/>
  <c r="G32" i="64"/>
  <c r="F32" i="64"/>
  <c r="E32" i="64"/>
  <c r="D32" i="64"/>
  <c r="C32" i="64" s="1"/>
  <c r="C31" i="64"/>
  <c r="C30" i="64"/>
  <c r="C29" i="64"/>
  <c r="C28" i="64"/>
  <c r="C27" i="64"/>
  <c r="C25" i="64"/>
  <c r="C24" i="64"/>
  <c r="C23" i="64"/>
  <c r="C22" i="64"/>
  <c r="C21" i="64"/>
  <c r="C20" i="64"/>
  <c r="C19" i="64"/>
  <c r="H18" i="64"/>
  <c r="H26" i="64" s="1"/>
  <c r="G18" i="64"/>
  <c r="G26" i="64" s="1"/>
  <c r="F18" i="64"/>
  <c r="F26" i="64" s="1"/>
  <c r="E18" i="64"/>
  <c r="E26" i="64" s="1"/>
  <c r="D18" i="64"/>
  <c r="D26" i="64" s="1"/>
  <c r="C17" i="64"/>
  <c r="C15" i="64"/>
  <c r="C14" i="64"/>
  <c r="H13" i="64"/>
  <c r="G13" i="64"/>
  <c r="F13" i="64"/>
  <c r="E13" i="64"/>
  <c r="D13" i="64"/>
  <c r="C12" i="64"/>
  <c r="H11" i="64"/>
  <c r="G11" i="64"/>
  <c r="F11" i="64"/>
  <c r="E11" i="64"/>
  <c r="D11" i="64"/>
  <c r="C10" i="64"/>
  <c r="H9" i="64"/>
  <c r="H16" i="64" s="1"/>
  <c r="G9" i="64"/>
  <c r="F9" i="64"/>
  <c r="F16" i="64" s="1"/>
  <c r="E9" i="64"/>
  <c r="E16" i="64" s="1"/>
  <c r="D9" i="64"/>
  <c r="D16" i="64" s="1"/>
  <c r="C8" i="64"/>
  <c r="C7" i="64"/>
  <c r="C6" i="64"/>
  <c r="G79" i="63"/>
  <c r="H78" i="63"/>
  <c r="H79" i="63" s="1"/>
  <c r="G78" i="63"/>
  <c r="F78" i="63"/>
  <c r="F79" i="63" s="1"/>
  <c r="E78" i="63"/>
  <c r="E79" i="63" s="1"/>
  <c r="D78" i="63"/>
  <c r="C78" i="63" s="1"/>
  <c r="C77" i="63"/>
  <c r="C76" i="63"/>
  <c r="C75" i="63"/>
  <c r="C74" i="63"/>
  <c r="H72" i="63"/>
  <c r="G72" i="63"/>
  <c r="F72" i="63"/>
  <c r="E72" i="63"/>
  <c r="D72" i="63"/>
  <c r="C71" i="63"/>
  <c r="C70" i="63"/>
  <c r="C69" i="63"/>
  <c r="H68" i="63"/>
  <c r="G68" i="63"/>
  <c r="F68" i="63"/>
  <c r="E68" i="63"/>
  <c r="D68" i="63"/>
  <c r="C68" i="63"/>
  <c r="C67" i="63"/>
  <c r="C66" i="63"/>
  <c r="H65" i="63"/>
  <c r="G65" i="63"/>
  <c r="F65" i="63"/>
  <c r="E65" i="63"/>
  <c r="D65" i="63"/>
  <c r="C65" i="63"/>
  <c r="C64" i="63"/>
  <c r="C63" i="63"/>
  <c r="C61" i="63"/>
  <c r="C60" i="63"/>
  <c r="C59" i="63"/>
  <c r="C58" i="63"/>
  <c r="C57" i="63"/>
  <c r="C56" i="63"/>
  <c r="C55" i="63"/>
  <c r="C54" i="63"/>
  <c r="C53" i="63"/>
  <c r="C52" i="63"/>
  <c r="C50" i="63" s="1"/>
  <c r="C51" i="63"/>
  <c r="H50" i="63"/>
  <c r="G50" i="63"/>
  <c r="F50" i="63"/>
  <c r="E50" i="63"/>
  <c r="D50" i="63"/>
  <c r="C49" i="63"/>
  <c r="C48" i="63"/>
  <c r="H47" i="63"/>
  <c r="G47" i="63"/>
  <c r="F47" i="63"/>
  <c r="E47" i="63"/>
  <c r="E62" i="63" s="1"/>
  <c r="D47" i="63"/>
  <c r="C46" i="63"/>
  <c r="C45" i="63"/>
  <c r="C44" i="63"/>
  <c r="C43" i="63"/>
  <c r="H42" i="63"/>
  <c r="H62" i="63" s="1"/>
  <c r="G42" i="63"/>
  <c r="G62" i="63" s="1"/>
  <c r="F42" i="63"/>
  <c r="F62" i="63" s="1"/>
  <c r="E42" i="63"/>
  <c r="D42" i="63"/>
  <c r="D62" i="63" s="1"/>
  <c r="C41" i="63"/>
  <c r="C39" i="63"/>
  <c r="C38" i="63"/>
  <c r="H37" i="63"/>
  <c r="G37" i="63"/>
  <c r="F37" i="63"/>
  <c r="E37" i="63"/>
  <c r="H36" i="63"/>
  <c r="G36" i="63"/>
  <c r="F36" i="63"/>
  <c r="E36" i="63"/>
  <c r="D36" i="63"/>
  <c r="C36" i="63" s="1"/>
  <c r="C35" i="63"/>
  <c r="C34" i="63"/>
  <c r="C33" i="63"/>
  <c r="C32" i="63"/>
  <c r="C31" i="63"/>
  <c r="H30" i="63"/>
  <c r="H40" i="63" s="1"/>
  <c r="G30" i="63"/>
  <c r="G40" i="63" s="1"/>
  <c r="F30" i="63"/>
  <c r="F40" i="63" s="1"/>
  <c r="E30" i="63"/>
  <c r="E40" i="63" s="1"/>
  <c r="D30" i="63"/>
  <c r="D40" i="63" s="1"/>
  <c r="C28" i="63"/>
  <c r="C27" i="63"/>
  <c r="C26" i="63"/>
  <c r="C25" i="63"/>
  <c r="H24" i="63"/>
  <c r="G24" i="63"/>
  <c r="F24" i="63"/>
  <c r="E24" i="63"/>
  <c r="D24" i="63"/>
  <c r="C24" i="63" s="1"/>
  <c r="C23" i="63"/>
  <c r="H22" i="63"/>
  <c r="G22" i="63"/>
  <c r="F22" i="63"/>
  <c r="E22" i="63"/>
  <c r="D22" i="63"/>
  <c r="C20" i="63"/>
  <c r="C19" i="63"/>
  <c r="C18" i="63"/>
  <c r="C17" i="63"/>
  <c r="C16" i="63"/>
  <c r="H15" i="63"/>
  <c r="G15" i="63"/>
  <c r="F15" i="63"/>
  <c r="E15" i="63"/>
  <c r="D15" i="63"/>
  <c r="C15" i="63"/>
  <c r="C14" i="63"/>
  <c r="H13" i="63"/>
  <c r="H21" i="63" s="1"/>
  <c r="G13" i="63"/>
  <c r="F13" i="63"/>
  <c r="F21" i="63" s="1"/>
  <c r="E13" i="63"/>
  <c r="D13" i="63"/>
  <c r="C13" i="63" s="1"/>
  <c r="C12" i="63"/>
  <c r="C11" i="63"/>
  <c r="C10" i="63"/>
  <c r="C8" i="63"/>
  <c r="C7" i="63"/>
  <c r="C6" i="63"/>
  <c r="C49" i="62"/>
  <c r="H47" i="62"/>
  <c r="D47" i="62"/>
  <c r="H46" i="62"/>
  <c r="G46" i="62"/>
  <c r="G47" i="62" s="1"/>
  <c r="F46" i="62"/>
  <c r="F47" i="62" s="1"/>
  <c r="E46" i="62"/>
  <c r="E47" i="62" s="1"/>
  <c r="D46" i="62"/>
  <c r="C45" i="62"/>
  <c r="C44" i="62"/>
  <c r="H42" i="62"/>
  <c r="C41" i="62"/>
  <c r="C40" i="62"/>
  <c r="D39" i="62"/>
  <c r="C39" i="62" s="1"/>
  <c r="H38" i="62"/>
  <c r="G38" i="62"/>
  <c r="G42" i="62" s="1"/>
  <c r="F38" i="62"/>
  <c r="F42" i="62" s="1"/>
  <c r="E38" i="62"/>
  <c r="E42" i="62" s="1"/>
  <c r="H37" i="62"/>
  <c r="G37" i="62"/>
  <c r="F37" i="62"/>
  <c r="E37" i="62"/>
  <c r="D37" i="62"/>
  <c r="C37" i="62"/>
  <c r="C36" i="62"/>
  <c r="C35" i="62"/>
  <c r="C34" i="62"/>
  <c r="C33" i="62"/>
  <c r="H32" i="62"/>
  <c r="G32" i="62"/>
  <c r="F32" i="62"/>
  <c r="E32" i="62"/>
  <c r="D32" i="62"/>
  <c r="C31" i="62"/>
  <c r="C30" i="62"/>
  <c r="C29" i="62"/>
  <c r="C28" i="62"/>
  <c r="C27" i="62"/>
  <c r="C25" i="62"/>
  <c r="C24" i="62"/>
  <c r="C23" i="62"/>
  <c r="C22" i="62"/>
  <c r="C21" i="62"/>
  <c r="C20" i="62"/>
  <c r="C19" i="62"/>
  <c r="H18" i="62"/>
  <c r="H26" i="62" s="1"/>
  <c r="G18" i="62"/>
  <c r="G26" i="62" s="1"/>
  <c r="F18" i="62"/>
  <c r="F26" i="62" s="1"/>
  <c r="E18" i="62"/>
  <c r="E26" i="62" s="1"/>
  <c r="D18" i="62"/>
  <c r="C18" i="62" s="1"/>
  <c r="C17" i="62"/>
  <c r="C15" i="62"/>
  <c r="C14" i="62"/>
  <c r="H13" i="62"/>
  <c r="G13" i="62"/>
  <c r="F13" i="62"/>
  <c r="E13" i="62"/>
  <c r="D13" i="62"/>
  <c r="C13" i="62" s="1"/>
  <c r="C12" i="62"/>
  <c r="H11" i="62"/>
  <c r="G11" i="62"/>
  <c r="F11" i="62"/>
  <c r="E11" i="62"/>
  <c r="D11" i="62"/>
  <c r="C11" i="62" s="1"/>
  <c r="C10" i="62"/>
  <c r="H9" i="62"/>
  <c r="G9" i="62"/>
  <c r="G16" i="62" s="1"/>
  <c r="F9" i="62"/>
  <c r="E9" i="62"/>
  <c r="E16" i="62" s="1"/>
  <c r="E43" i="62" s="1"/>
  <c r="E48" i="62" s="1"/>
  <c r="E49" i="62" s="1"/>
  <c r="D9" i="62"/>
  <c r="C8" i="62"/>
  <c r="C7" i="62"/>
  <c r="C6" i="62"/>
  <c r="E78" i="61"/>
  <c r="H77" i="61"/>
  <c r="H78" i="61" s="1"/>
  <c r="G77" i="61"/>
  <c r="G78" i="61" s="1"/>
  <c r="F77" i="61"/>
  <c r="F78" i="61" s="1"/>
  <c r="E77" i="61"/>
  <c r="D77" i="61"/>
  <c r="D78" i="61" s="1"/>
  <c r="C78" i="61" s="1"/>
  <c r="C76" i="61"/>
  <c r="C75" i="61"/>
  <c r="C74" i="61"/>
  <c r="C73" i="61"/>
  <c r="H71" i="61"/>
  <c r="G71" i="61"/>
  <c r="F71" i="61"/>
  <c r="E71" i="61"/>
  <c r="D71" i="61"/>
  <c r="C70" i="61"/>
  <c r="C69" i="61"/>
  <c r="C68" i="61"/>
  <c r="H67" i="61"/>
  <c r="G67" i="61"/>
  <c r="F67" i="61"/>
  <c r="E67" i="61"/>
  <c r="D67" i="61"/>
  <c r="C67" i="61"/>
  <c r="C66" i="61"/>
  <c r="H65" i="61"/>
  <c r="G65" i="61"/>
  <c r="F65" i="61"/>
  <c r="E65" i="61"/>
  <c r="D65" i="61"/>
  <c r="C64" i="61"/>
  <c r="C63" i="61"/>
  <c r="C61" i="61"/>
  <c r="C60" i="61"/>
  <c r="C59" i="61"/>
  <c r="C58" i="61"/>
  <c r="C57" i="61"/>
  <c r="C56" i="61"/>
  <c r="C55" i="61"/>
  <c r="C54" i="61"/>
  <c r="C53" i="61"/>
  <c r="C52" i="61"/>
  <c r="C51" i="61"/>
  <c r="H50" i="61"/>
  <c r="G50" i="61"/>
  <c r="F50" i="61"/>
  <c r="E50" i="61"/>
  <c r="D50" i="61"/>
  <c r="C50" i="61"/>
  <c r="C49" i="61"/>
  <c r="C48" i="61"/>
  <c r="H47" i="61"/>
  <c r="G47" i="61"/>
  <c r="F47" i="61"/>
  <c r="E47" i="61"/>
  <c r="D47" i="61"/>
  <c r="C47" i="61"/>
  <c r="C46" i="61"/>
  <c r="C45" i="61"/>
  <c r="C44" i="61"/>
  <c r="C43" i="61"/>
  <c r="H42" i="61"/>
  <c r="H62" i="61" s="1"/>
  <c r="G42" i="61"/>
  <c r="F42" i="61"/>
  <c r="F62" i="61" s="1"/>
  <c r="E42" i="61"/>
  <c r="C42" i="61" s="1"/>
  <c r="D42" i="61"/>
  <c r="D62" i="61" s="1"/>
  <c r="C41" i="61"/>
  <c r="C39" i="61"/>
  <c r="C38" i="61"/>
  <c r="H37" i="61"/>
  <c r="G37" i="61"/>
  <c r="F37" i="61"/>
  <c r="E37" i="61"/>
  <c r="C37" i="61" s="1"/>
  <c r="H36" i="61"/>
  <c r="G36" i="61"/>
  <c r="F36" i="61"/>
  <c r="E36" i="61"/>
  <c r="D36" i="61"/>
  <c r="C35" i="61"/>
  <c r="C34" i="61"/>
  <c r="C33" i="61"/>
  <c r="C32" i="61"/>
  <c r="C31" i="61"/>
  <c r="H30" i="61"/>
  <c r="H40" i="61" s="1"/>
  <c r="G30" i="61"/>
  <c r="F30" i="61"/>
  <c r="F40" i="61" s="1"/>
  <c r="E30" i="61"/>
  <c r="D30" i="61"/>
  <c r="C30" i="61" s="1"/>
  <c r="C28" i="61"/>
  <c r="C27" i="61"/>
  <c r="C26" i="61"/>
  <c r="C25" i="61"/>
  <c r="H24" i="61"/>
  <c r="G24" i="61"/>
  <c r="F24" i="61"/>
  <c r="E24" i="61"/>
  <c r="D24" i="61"/>
  <c r="C24" i="61" s="1"/>
  <c r="C23" i="61"/>
  <c r="H22" i="61"/>
  <c r="H29" i="61" s="1"/>
  <c r="G22" i="61"/>
  <c r="G29" i="61" s="1"/>
  <c r="F22" i="61"/>
  <c r="F29" i="61" s="1"/>
  <c r="E22" i="61"/>
  <c r="E29" i="61" s="1"/>
  <c r="D22" i="61"/>
  <c r="D29" i="61" s="1"/>
  <c r="F21" i="61"/>
  <c r="C20" i="61"/>
  <c r="C19" i="61"/>
  <c r="C18" i="61"/>
  <c r="C17" i="61"/>
  <c r="C16" i="61"/>
  <c r="H15" i="61"/>
  <c r="G15" i="61"/>
  <c r="F15" i="61"/>
  <c r="E15" i="61"/>
  <c r="D15" i="61"/>
  <c r="C14" i="61"/>
  <c r="H13" i="61"/>
  <c r="H21" i="61" s="1"/>
  <c r="G13" i="61"/>
  <c r="G21" i="61" s="1"/>
  <c r="F13" i="61"/>
  <c r="E13" i="61"/>
  <c r="E21" i="61" s="1"/>
  <c r="D13" i="61"/>
  <c r="D21" i="61" s="1"/>
  <c r="C13" i="61"/>
  <c r="C12" i="61"/>
  <c r="C11" i="61"/>
  <c r="C10" i="61"/>
  <c r="C8" i="61"/>
  <c r="C7" i="61"/>
  <c r="C6" i="61"/>
  <c r="F72" i="61" l="1"/>
  <c r="F79" i="61" s="1"/>
  <c r="G62" i="61"/>
  <c r="G72" i="61" s="1"/>
  <c r="G79" i="61" s="1"/>
  <c r="C65" i="61"/>
  <c r="H16" i="62"/>
  <c r="H43" i="62" s="1"/>
  <c r="H48" i="62" s="1"/>
  <c r="H49" i="62" s="1"/>
  <c r="D26" i="62"/>
  <c r="E43" i="64"/>
  <c r="E48" i="64" s="1"/>
  <c r="G16" i="64"/>
  <c r="G43" i="64" s="1"/>
  <c r="G48" i="64" s="1"/>
  <c r="H72" i="61"/>
  <c r="H79" i="61" s="1"/>
  <c r="C15" i="61"/>
  <c r="C22" i="61"/>
  <c r="E40" i="61"/>
  <c r="E72" i="61" s="1"/>
  <c r="E79" i="61" s="1"/>
  <c r="G40" i="61"/>
  <c r="C36" i="61"/>
  <c r="C71" i="61"/>
  <c r="C9" i="62"/>
  <c r="F16" i="62"/>
  <c r="C32" i="62"/>
  <c r="E21" i="63"/>
  <c r="G21" i="63"/>
  <c r="G73" i="63" s="1"/>
  <c r="G80" i="63" s="1"/>
  <c r="G49" i="64" s="1"/>
  <c r="D29" i="63"/>
  <c r="F29" i="63"/>
  <c r="F73" i="63" s="1"/>
  <c r="F80" i="63" s="1"/>
  <c r="F49" i="64" s="1"/>
  <c r="H29" i="63"/>
  <c r="E29" i="63"/>
  <c r="G29" i="63"/>
  <c r="C30" i="63"/>
  <c r="C37" i="63"/>
  <c r="C47" i="63"/>
  <c r="C72" i="63"/>
  <c r="D79" i="63"/>
  <c r="F43" i="64"/>
  <c r="F48" i="64" s="1"/>
  <c r="H43" i="64"/>
  <c r="H48" i="64" s="1"/>
  <c r="C11" i="64"/>
  <c r="C13" i="64"/>
  <c r="C37" i="64"/>
  <c r="D47" i="64"/>
  <c r="C47" i="64" s="1"/>
  <c r="O78" i="66"/>
  <c r="O124" i="66" s="1"/>
  <c r="E129" i="66"/>
  <c r="O129" i="66" s="1"/>
  <c r="C126" i="66"/>
  <c r="O126" i="66"/>
  <c r="D43" i="64"/>
  <c r="C26" i="64"/>
  <c r="C42" i="64"/>
  <c r="C9" i="64"/>
  <c r="C18" i="64"/>
  <c r="C38" i="64"/>
  <c r="C79" i="63"/>
  <c r="C40" i="63"/>
  <c r="H73" i="63"/>
  <c r="H80" i="63" s="1"/>
  <c r="H49" i="64" s="1"/>
  <c r="C62" i="63"/>
  <c r="D21" i="63"/>
  <c r="C22" i="63"/>
  <c r="C42" i="63"/>
  <c r="C26" i="62"/>
  <c r="F43" i="62"/>
  <c r="F48" i="62" s="1"/>
  <c r="F49" i="62" s="1"/>
  <c r="G43" i="62"/>
  <c r="G48" i="62" s="1"/>
  <c r="G49" i="62" s="1"/>
  <c r="C47" i="62"/>
  <c r="C38" i="62"/>
  <c r="D16" i="62"/>
  <c r="D42" i="62"/>
  <c r="C42" i="62" s="1"/>
  <c r="C46" i="62"/>
  <c r="C62" i="61"/>
  <c r="C29" i="61"/>
  <c r="C21" i="61"/>
  <c r="D40" i="61"/>
  <c r="C40" i="61" s="1"/>
  <c r="E62" i="61"/>
  <c r="C77" i="61"/>
  <c r="C16" i="64" l="1"/>
  <c r="C29" i="63"/>
  <c r="E73" i="63"/>
  <c r="E80" i="63" s="1"/>
  <c r="E49" i="64" s="1"/>
  <c r="C129" i="66"/>
  <c r="C43" i="64"/>
  <c r="D48" i="64"/>
  <c r="C21" i="63"/>
  <c r="D73" i="63"/>
  <c r="C16" i="62"/>
  <c r="D43" i="62"/>
  <c r="D72" i="61"/>
  <c r="C48" i="64" l="1"/>
  <c r="C73" i="63"/>
  <c r="D80" i="63"/>
  <c r="C43" i="62"/>
  <c r="D48" i="62"/>
  <c r="D79" i="61"/>
  <c r="C79" i="61" s="1"/>
  <c r="C72" i="61"/>
  <c r="C80" i="63" l="1"/>
  <c r="C49" i="64" s="1"/>
  <c r="D49" i="64"/>
  <c r="C48" i="62"/>
  <c r="C50" i="62" s="1"/>
  <c r="D49" i="62"/>
  <c r="H121" i="59" l="1"/>
  <c r="H122" i="59" s="1"/>
  <c r="G121" i="59"/>
  <c r="G122" i="59" s="1"/>
  <c r="G122" i="57" s="1"/>
  <c r="F121" i="59"/>
  <c r="F122" i="59" s="1"/>
  <c r="E121" i="59"/>
  <c r="E122" i="59" s="1"/>
  <c r="C119" i="59"/>
  <c r="H117" i="59"/>
  <c r="D117" i="59"/>
  <c r="C116" i="59"/>
  <c r="C115" i="59"/>
  <c r="C114" i="59"/>
  <c r="H113" i="59"/>
  <c r="G113" i="59"/>
  <c r="F113" i="59"/>
  <c r="F117" i="59" s="1"/>
  <c r="E113" i="59"/>
  <c r="E117" i="59" s="1"/>
  <c r="H112" i="59"/>
  <c r="G112" i="59"/>
  <c r="F112" i="59"/>
  <c r="E112" i="59"/>
  <c r="D112" i="59"/>
  <c r="C111" i="59"/>
  <c r="C110" i="59"/>
  <c r="C109" i="59"/>
  <c r="C108" i="59"/>
  <c r="H107" i="59"/>
  <c r="G107" i="59"/>
  <c r="F107" i="59"/>
  <c r="E107" i="59"/>
  <c r="D107" i="59"/>
  <c r="C106" i="59"/>
  <c r="C105" i="59"/>
  <c r="C104" i="59"/>
  <c r="C103" i="59"/>
  <c r="C102" i="59"/>
  <c r="C100" i="59"/>
  <c r="C99" i="59"/>
  <c r="C98" i="59"/>
  <c r="C97" i="59"/>
  <c r="C96" i="59"/>
  <c r="C95" i="59"/>
  <c r="C94" i="59"/>
  <c r="H93" i="59"/>
  <c r="H101" i="59" s="1"/>
  <c r="G93" i="59"/>
  <c r="G101" i="59" s="1"/>
  <c r="F93" i="59"/>
  <c r="E93" i="59"/>
  <c r="E101" i="59" s="1"/>
  <c r="E101" i="57" s="1"/>
  <c r="D93" i="59"/>
  <c r="D101" i="59" s="1"/>
  <c r="C92" i="59"/>
  <c r="C90" i="59"/>
  <c r="C89" i="59"/>
  <c r="H88" i="59"/>
  <c r="G88" i="59"/>
  <c r="F88" i="59"/>
  <c r="E88" i="59"/>
  <c r="D88" i="59"/>
  <c r="C87" i="59"/>
  <c r="H86" i="59"/>
  <c r="G86" i="59"/>
  <c r="F86" i="59"/>
  <c r="E86" i="59"/>
  <c r="D86" i="59"/>
  <c r="C85" i="59"/>
  <c r="H84" i="59"/>
  <c r="H91" i="59" s="1"/>
  <c r="G84" i="59"/>
  <c r="F84" i="59"/>
  <c r="E84" i="59"/>
  <c r="E91" i="59" s="1"/>
  <c r="E118" i="59" s="1"/>
  <c r="E123" i="59" s="1"/>
  <c r="D84" i="59"/>
  <c r="D91" i="59" s="1"/>
  <c r="C84" i="59"/>
  <c r="C83" i="59"/>
  <c r="C82" i="59"/>
  <c r="C81" i="59"/>
  <c r="G79" i="59"/>
  <c r="H78" i="59"/>
  <c r="H79" i="59" s="1"/>
  <c r="G78" i="59"/>
  <c r="F78" i="59"/>
  <c r="F79" i="59" s="1"/>
  <c r="D78" i="59"/>
  <c r="C76" i="59"/>
  <c r="C75" i="59"/>
  <c r="C74" i="59"/>
  <c r="H72" i="59"/>
  <c r="G72" i="59"/>
  <c r="F72" i="59"/>
  <c r="E72" i="59"/>
  <c r="D72" i="59"/>
  <c r="C71" i="59"/>
  <c r="C70" i="59"/>
  <c r="C69" i="59"/>
  <c r="H68" i="59"/>
  <c r="G68" i="59"/>
  <c r="F68" i="59"/>
  <c r="E68" i="59"/>
  <c r="D68" i="59"/>
  <c r="C67" i="59"/>
  <c r="C66" i="59"/>
  <c r="H65" i="59"/>
  <c r="G65" i="59"/>
  <c r="F65" i="59"/>
  <c r="E65" i="59"/>
  <c r="D65" i="59"/>
  <c r="C64" i="59"/>
  <c r="C63" i="59"/>
  <c r="C61" i="59"/>
  <c r="C60" i="59"/>
  <c r="C59" i="59"/>
  <c r="C58" i="59"/>
  <c r="C57" i="59"/>
  <c r="C56" i="59"/>
  <c r="C55" i="59"/>
  <c r="C54" i="59"/>
  <c r="C53" i="59"/>
  <c r="C52" i="59"/>
  <c r="C51" i="59"/>
  <c r="H50" i="59"/>
  <c r="G50" i="59"/>
  <c r="F50" i="59"/>
  <c r="E50" i="59"/>
  <c r="D50" i="59"/>
  <c r="C50" i="59"/>
  <c r="C49" i="59"/>
  <c r="C48" i="59"/>
  <c r="H47" i="59"/>
  <c r="G47" i="59"/>
  <c r="F47" i="59"/>
  <c r="E47" i="59"/>
  <c r="D47" i="59"/>
  <c r="C47" i="59"/>
  <c r="C46" i="59"/>
  <c r="C45" i="59"/>
  <c r="C44" i="59"/>
  <c r="C43" i="59"/>
  <c r="H42" i="59"/>
  <c r="H62" i="59" s="1"/>
  <c r="G42" i="59"/>
  <c r="F42" i="59"/>
  <c r="F62" i="59" s="1"/>
  <c r="E42" i="59"/>
  <c r="E62" i="59" s="1"/>
  <c r="D42" i="59"/>
  <c r="D62" i="59" s="1"/>
  <c r="C41" i="59"/>
  <c r="C39" i="59"/>
  <c r="C38" i="59"/>
  <c r="H37" i="59"/>
  <c r="G37" i="59"/>
  <c r="F37" i="59"/>
  <c r="E37" i="59"/>
  <c r="D37" i="59"/>
  <c r="H36" i="59"/>
  <c r="G36" i="59"/>
  <c r="F36" i="59"/>
  <c r="E36" i="59"/>
  <c r="D36" i="59"/>
  <c r="C35" i="59"/>
  <c r="C34" i="59"/>
  <c r="C33" i="59"/>
  <c r="C32" i="59"/>
  <c r="H30" i="59"/>
  <c r="G30" i="59"/>
  <c r="G40" i="59" s="1"/>
  <c r="F30" i="59"/>
  <c r="E30" i="59"/>
  <c r="D29" i="59"/>
  <c r="C28" i="59"/>
  <c r="C27" i="59"/>
  <c r="C26" i="59"/>
  <c r="C25" i="59"/>
  <c r="H24" i="59"/>
  <c r="G24" i="59"/>
  <c r="F24" i="59"/>
  <c r="E24" i="59"/>
  <c r="D24" i="59"/>
  <c r="C23" i="59"/>
  <c r="H22" i="59"/>
  <c r="H29" i="59" s="1"/>
  <c r="G22" i="59"/>
  <c r="F22" i="59"/>
  <c r="F29" i="59" s="1"/>
  <c r="E22" i="59"/>
  <c r="E29" i="59" s="1"/>
  <c r="D22" i="59"/>
  <c r="C20" i="59"/>
  <c r="C19" i="59"/>
  <c r="C18" i="59"/>
  <c r="C17" i="59"/>
  <c r="C16" i="59"/>
  <c r="H15" i="59"/>
  <c r="G15" i="59"/>
  <c r="F15" i="59"/>
  <c r="E15" i="59"/>
  <c r="D15" i="59"/>
  <c r="C14" i="59"/>
  <c r="H13" i="59"/>
  <c r="H21" i="59" s="1"/>
  <c r="G13" i="59"/>
  <c r="G21" i="59" s="1"/>
  <c r="F13" i="59"/>
  <c r="F21" i="59" s="1"/>
  <c r="E13" i="59"/>
  <c r="E21" i="59" s="1"/>
  <c r="D13" i="59"/>
  <c r="D21" i="59" s="1"/>
  <c r="C12" i="59"/>
  <c r="C11" i="59"/>
  <c r="C10" i="59"/>
  <c r="C8" i="59"/>
  <c r="C7" i="59"/>
  <c r="C6" i="59"/>
  <c r="G122" i="58"/>
  <c r="H121" i="58"/>
  <c r="H122" i="58" s="1"/>
  <c r="H122" i="57" s="1"/>
  <c r="G121" i="58"/>
  <c r="F121" i="58"/>
  <c r="F122" i="58" s="1"/>
  <c r="F122" i="57" s="1"/>
  <c r="E121" i="58"/>
  <c r="E122" i="58" s="1"/>
  <c r="C119" i="58"/>
  <c r="C119" i="57" s="1"/>
  <c r="F117" i="58"/>
  <c r="D117" i="58"/>
  <c r="C116" i="58"/>
  <c r="C116" i="57" s="1"/>
  <c r="C115" i="58"/>
  <c r="C114" i="58"/>
  <c r="H113" i="58"/>
  <c r="H117" i="58" s="1"/>
  <c r="G113" i="58"/>
  <c r="G117" i="58" s="1"/>
  <c r="F113" i="58"/>
  <c r="E113" i="58"/>
  <c r="E117" i="58" s="1"/>
  <c r="H112" i="58"/>
  <c r="G112" i="58"/>
  <c r="F112" i="58"/>
  <c r="F112" i="57" s="1"/>
  <c r="E112" i="58"/>
  <c r="D112" i="58"/>
  <c r="C111" i="58"/>
  <c r="C110" i="58"/>
  <c r="C110" i="57" s="1"/>
  <c r="C109" i="58"/>
  <c r="C108" i="58"/>
  <c r="C108" i="57" s="1"/>
  <c r="H107" i="58"/>
  <c r="G107" i="58"/>
  <c r="G107" i="57" s="1"/>
  <c r="F107" i="58"/>
  <c r="E107" i="58"/>
  <c r="D107" i="58"/>
  <c r="C106" i="58"/>
  <c r="C105" i="58"/>
  <c r="C104" i="58"/>
  <c r="C103" i="58"/>
  <c r="C102" i="58"/>
  <c r="E101" i="58"/>
  <c r="C100" i="58"/>
  <c r="C100" i="57" s="1"/>
  <c r="C99" i="58"/>
  <c r="C98" i="58"/>
  <c r="C98" i="57" s="1"/>
  <c r="C97" i="58"/>
  <c r="C96" i="58"/>
  <c r="C96" i="57" s="1"/>
  <c r="C95" i="58"/>
  <c r="C94" i="58"/>
  <c r="H93" i="58"/>
  <c r="H101" i="58" s="1"/>
  <c r="G93" i="58"/>
  <c r="F93" i="58"/>
  <c r="F101" i="58" s="1"/>
  <c r="E93" i="58"/>
  <c r="D93" i="58"/>
  <c r="D101" i="58" s="1"/>
  <c r="C92" i="58"/>
  <c r="C90" i="58"/>
  <c r="C89" i="58"/>
  <c r="H88" i="58"/>
  <c r="G88" i="58"/>
  <c r="F88" i="58"/>
  <c r="E88" i="58"/>
  <c r="D88" i="58"/>
  <c r="C87" i="58"/>
  <c r="H86" i="58"/>
  <c r="G86" i="58"/>
  <c r="F86" i="58"/>
  <c r="E86" i="58"/>
  <c r="D86" i="58"/>
  <c r="C85" i="58"/>
  <c r="H84" i="58"/>
  <c r="H91" i="58" s="1"/>
  <c r="G84" i="58"/>
  <c r="F84" i="58"/>
  <c r="E84" i="58"/>
  <c r="E91" i="58" s="1"/>
  <c r="D84" i="58"/>
  <c r="C83" i="58"/>
  <c r="C83" i="57" s="1"/>
  <c r="C82" i="58"/>
  <c r="C81" i="58"/>
  <c r="C81" i="57" s="1"/>
  <c r="H78" i="58"/>
  <c r="H79" i="58" s="1"/>
  <c r="E78" i="58"/>
  <c r="E79" i="58" s="1"/>
  <c r="D78" i="58"/>
  <c r="D79" i="58" s="1"/>
  <c r="C76" i="58"/>
  <c r="C75" i="58"/>
  <c r="C74" i="58"/>
  <c r="H72" i="58"/>
  <c r="G72" i="58"/>
  <c r="F72" i="58"/>
  <c r="E72" i="58"/>
  <c r="D72" i="58"/>
  <c r="C71" i="58"/>
  <c r="C70" i="58"/>
  <c r="C69" i="58"/>
  <c r="H68" i="58"/>
  <c r="G68" i="58"/>
  <c r="F68" i="58"/>
  <c r="E68" i="58"/>
  <c r="D68" i="58"/>
  <c r="C68" i="58" s="1"/>
  <c r="C67" i="58"/>
  <c r="C66" i="58"/>
  <c r="H65" i="58"/>
  <c r="G65" i="58"/>
  <c r="F65" i="58"/>
  <c r="E65" i="58"/>
  <c r="D65" i="58"/>
  <c r="C65" i="58" s="1"/>
  <c r="C64" i="58"/>
  <c r="C63" i="58"/>
  <c r="C61" i="58"/>
  <c r="C60" i="58"/>
  <c r="C59" i="58"/>
  <c r="C58" i="58"/>
  <c r="C57" i="58"/>
  <c r="C56" i="58"/>
  <c r="C55" i="58"/>
  <c r="C54" i="58"/>
  <c r="C53" i="58"/>
  <c r="C52" i="58"/>
  <c r="C51" i="58"/>
  <c r="H50" i="58"/>
  <c r="G50" i="58"/>
  <c r="F50" i="58"/>
  <c r="E50" i="58"/>
  <c r="C50" i="58"/>
  <c r="C49" i="58"/>
  <c r="C48" i="58"/>
  <c r="H47" i="58"/>
  <c r="G47" i="58"/>
  <c r="F47" i="58"/>
  <c r="E47" i="58"/>
  <c r="D47" i="58"/>
  <c r="C46" i="58"/>
  <c r="C45" i="58"/>
  <c r="C44" i="58"/>
  <c r="C43" i="58"/>
  <c r="H42" i="58"/>
  <c r="G42" i="58"/>
  <c r="F42" i="58"/>
  <c r="E42" i="58"/>
  <c r="D42" i="58"/>
  <c r="C41" i="58"/>
  <c r="C39" i="58"/>
  <c r="C38" i="58"/>
  <c r="H37" i="58"/>
  <c r="G37" i="58"/>
  <c r="F37" i="58"/>
  <c r="E37" i="58"/>
  <c r="D37" i="58"/>
  <c r="H36" i="58"/>
  <c r="H40" i="58" s="1"/>
  <c r="G36" i="58"/>
  <c r="F36" i="58"/>
  <c r="E36" i="58"/>
  <c r="D36" i="58"/>
  <c r="D40" i="58" s="1"/>
  <c r="C35" i="58"/>
  <c r="C34" i="58"/>
  <c r="C33" i="58"/>
  <c r="C32" i="58"/>
  <c r="C31" i="58"/>
  <c r="H30" i="58"/>
  <c r="G30" i="58"/>
  <c r="F30" i="58"/>
  <c r="E30" i="58"/>
  <c r="E40" i="58" s="1"/>
  <c r="D30" i="58"/>
  <c r="C28" i="58"/>
  <c r="C27" i="58"/>
  <c r="C26" i="58"/>
  <c r="C25" i="58"/>
  <c r="H24" i="58"/>
  <c r="G24" i="58"/>
  <c r="F24" i="58"/>
  <c r="E24" i="58"/>
  <c r="D24" i="58"/>
  <c r="C23" i="58"/>
  <c r="H22" i="58"/>
  <c r="H29" i="58" s="1"/>
  <c r="G22" i="58"/>
  <c r="F22" i="58"/>
  <c r="E22" i="58"/>
  <c r="E29" i="58" s="1"/>
  <c r="D22" i="58"/>
  <c r="C22" i="58" s="1"/>
  <c r="C20" i="58"/>
  <c r="C19" i="58"/>
  <c r="C18" i="58"/>
  <c r="C17" i="58"/>
  <c r="C16" i="58"/>
  <c r="H15" i="58"/>
  <c r="G15" i="58"/>
  <c r="F15" i="58"/>
  <c r="E15" i="58"/>
  <c r="D15" i="58"/>
  <c r="C14" i="58"/>
  <c r="H13" i="58"/>
  <c r="H21" i="58" s="1"/>
  <c r="G13" i="58"/>
  <c r="F13" i="58"/>
  <c r="E13" i="58"/>
  <c r="E21" i="58" s="1"/>
  <c r="D13" i="58"/>
  <c r="D21" i="58" s="1"/>
  <c r="C12" i="58"/>
  <c r="C11" i="58"/>
  <c r="C10" i="58"/>
  <c r="C8" i="58"/>
  <c r="C7" i="58"/>
  <c r="C6" i="58"/>
  <c r="G121" i="57"/>
  <c r="E121" i="57"/>
  <c r="H120" i="57"/>
  <c r="G120" i="57"/>
  <c r="F120" i="57"/>
  <c r="E120" i="57"/>
  <c r="H119" i="57"/>
  <c r="G119" i="57"/>
  <c r="F119" i="57"/>
  <c r="E119" i="57"/>
  <c r="D119" i="57"/>
  <c r="F117" i="57"/>
  <c r="D117" i="57"/>
  <c r="H116" i="57"/>
  <c r="G116" i="57"/>
  <c r="F116" i="57"/>
  <c r="E116" i="57"/>
  <c r="D116" i="57"/>
  <c r="D114" i="57" s="1"/>
  <c r="C114" i="57" s="1"/>
  <c r="H115" i="57"/>
  <c r="G115" i="57"/>
  <c r="F115" i="57"/>
  <c r="E115" i="57"/>
  <c r="C115" i="57" s="1"/>
  <c r="H114" i="57"/>
  <c r="G114" i="57"/>
  <c r="F114" i="57"/>
  <c r="E114" i="57"/>
  <c r="H113" i="57"/>
  <c r="G113" i="57"/>
  <c r="F113" i="57"/>
  <c r="E113" i="57"/>
  <c r="C113" i="57"/>
  <c r="H112" i="57"/>
  <c r="G112" i="57"/>
  <c r="E112" i="57"/>
  <c r="D112" i="57"/>
  <c r="H111" i="57"/>
  <c r="G111" i="57"/>
  <c r="F111" i="57"/>
  <c r="E111" i="57"/>
  <c r="D111" i="57"/>
  <c r="H110" i="57"/>
  <c r="G110" i="57"/>
  <c r="F110" i="57"/>
  <c r="E110" i="57"/>
  <c r="D110" i="57"/>
  <c r="H109" i="57"/>
  <c r="G109" i="57"/>
  <c r="F109" i="57"/>
  <c r="E109" i="57"/>
  <c r="D109" i="57"/>
  <c r="H108" i="57"/>
  <c r="G108" i="57"/>
  <c r="F108" i="57"/>
  <c r="E108" i="57"/>
  <c r="D108" i="57"/>
  <c r="H107" i="57"/>
  <c r="E107" i="57"/>
  <c r="H106" i="57"/>
  <c r="G106" i="57"/>
  <c r="F106" i="57"/>
  <c r="E106" i="57"/>
  <c r="D106" i="57"/>
  <c r="C106" i="57"/>
  <c r="H105" i="57"/>
  <c r="G105" i="57"/>
  <c r="F105" i="57"/>
  <c r="E105" i="57"/>
  <c r="D105" i="57"/>
  <c r="H104" i="57"/>
  <c r="G104" i="57"/>
  <c r="F104" i="57"/>
  <c r="E104" i="57"/>
  <c r="D104" i="57"/>
  <c r="C104" i="57"/>
  <c r="H103" i="57"/>
  <c r="G103" i="57"/>
  <c r="F103" i="57"/>
  <c r="E103" i="57"/>
  <c r="D103" i="57"/>
  <c r="H102" i="57"/>
  <c r="G102" i="57"/>
  <c r="F102" i="57"/>
  <c r="E102" i="57"/>
  <c r="D102" i="57"/>
  <c r="C102" i="57"/>
  <c r="H100" i="57"/>
  <c r="G100" i="57"/>
  <c r="F100" i="57"/>
  <c r="E100" i="57"/>
  <c r="D100" i="57"/>
  <c r="H99" i="57"/>
  <c r="G99" i="57"/>
  <c r="F99" i="57"/>
  <c r="E99" i="57"/>
  <c r="D99" i="57"/>
  <c r="H98" i="57"/>
  <c r="G98" i="57"/>
  <c r="F98" i="57"/>
  <c r="E98" i="57"/>
  <c r="D98" i="57"/>
  <c r="H97" i="57"/>
  <c r="G97" i="57"/>
  <c r="F97" i="57"/>
  <c r="E97" i="57"/>
  <c r="D97" i="57"/>
  <c r="C97" i="57"/>
  <c r="H96" i="57"/>
  <c r="G96" i="57"/>
  <c r="F96" i="57"/>
  <c r="E96" i="57"/>
  <c r="D96" i="57"/>
  <c r="H95" i="57"/>
  <c r="G95" i="57"/>
  <c r="F95" i="57"/>
  <c r="E95" i="57"/>
  <c r="D95" i="57"/>
  <c r="H94" i="57"/>
  <c r="G94" i="57"/>
  <c r="F94" i="57"/>
  <c r="E94" i="57"/>
  <c r="D94" i="57"/>
  <c r="C94" i="57"/>
  <c r="H93" i="57"/>
  <c r="F93" i="57"/>
  <c r="E93" i="57"/>
  <c r="D93" i="57"/>
  <c r="H92" i="57"/>
  <c r="G92" i="57"/>
  <c r="F92" i="57"/>
  <c r="E92" i="57"/>
  <c r="D92" i="57"/>
  <c r="C92" i="57"/>
  <c r="H91" i="57"/>
  <c r="H90" i="57"/>
  <c r="G90" i="57"/>
  <c r="F90" i="57"/>
  <c r="E90" i="57"/>
  <c r="D90" i="57"/>
  <c r="C90" i="57"/>
  <c r="H89" i="57"/>
  <c r="G89" i="57"/>
  <c r="F89" i="57"/>
  <c r="E89" i="57"/>
  <c r="D89" i="57"/>
  <c r="C89" i="57"/>
  <c r="H88" i="57"/>
  <c r="G88" i="57"/>
  <c r="E88" i="57"/>
  <c r="D88" i="57"/>
  <c r="H87" i="57"/>
  <c r="G87" i="57"/>
  <c r="F87" i="57"/>
  <c r="E87" i="57"/>
  <c r="D87" i="57"/>
  <c r="C87" i="57"/>
  <c r="H86" i="57"/>
  <c r="G86" i="57"/>
  <c r="F86" i="57"/>
  <c r="E86" i="57"/>
  <c r="D86" i="57"/>
  <c r="H85" i="57"/>
  <c r="G85" i="57"/>
  <c r="F85" i="57"/>
  <c r="E85" i="57"/>
  <c r="D85" i="57"/>
  <c r="C85" i="57"/>
  <c r="H84" i="57"/>
  <c r="F84" i="57"/>
  <c r="E84" i="57"/>
  <c r="D84" i="57"/>
  <c r="H83" i="57"/>
  <c r="G83" i="57"/>
  <c r="F83" i="57"/>
  <c r="E83" i="57"/>
  <c r="D83" i="57"/>
  <c r="H82" i="57"/>
  <c r="G82" i="57"/>
  <c r="F82" i="57"/>
  <c r="E82" i="57"/>
  <c r="D82" i="57"/>
  <c r="C82" i="57"/>
  <c r="H81" i="57"/>
  <c r="G81" i="57"/>
  <c r="F81" i="57"/>
  <c r="E81" i="57"/>
  <c r="D81" i="57"/>
  <c r="H77" i="57"/>
  <c r="D77" i="57"/>
  <c r="H76" i="57"/>
  <c r="G76" i="57"/>
  <c r="F76" i="57"/>
  <c r="E76" i="57"/>
  <c r="D76" i="57"/>
  <c r="H75" i="57"/>
  <c r="G75" i="57"/>
  <c r="F75" i="57"/>
  <c r="E75" i="57"/>
  <c r="D75" i="57"/>
  <c r="H74" i="57"/>
  <c r="G74" i="57"/>
  <c r="F74" i="57"/>
  <c r="E74" i="57"/>
  <c r="D74" i="57"/>
  <c r="H71" i="57"/>
  <c r="G71" i="57"/>
  <c r="F71" i="57"/>
  <c r="E71" i="57"/>
  <c r="D71" i="57"/>
  <c r="H70" i="57"/>
  <c r="G70" i="57"/>
  <c r="F70" i="57"/>
  <c r="E70" i="57"/>
  <c r="D70" i="57"/>
  <c r="H69" i="57"/>
  <c r="G69" i="57"/>
  <c r="F69" i="57"/>
  <c r="E69" i="57"/>
  <c r="D69" i="57"/>
  <c r="H67" i="57"/>
  <c r="G67" i="57"/>
  <c r="F67" i="57"/>
  <c r="E67" i="57"/>
  <c r="D67" i="57"/>
  <c r="H66" i="57"/>
  <c r="G66" i="57"/>
  <c r="F66" i="57"/>
  <c r="E66" i="57"/>
  <c r="D66" i="57"/>
  <c r="H64" i="57"/>
  <c r="G64" i="57"/>
  <c r="F64" i="57"/>
  <c r="E64" i="57"/>
  <c r="D64" i="57"/>
  <c r="H63" i="57"/>
  <c r="G63" i="57"/>
  <c r="F63" i="57"/>
  <c r="E63" i="57"/>
  <c r="D63" i="57"/>
  <c r="H61" i="57"/>
  <c r="G61" i="57"/>
  <c r="F61" i="57"/>
  <c r="E61" i="57"/>
  <c r="D61" i="57"/>
  <c r="H60" i="57"/>
  <c r="G60" i="57"/>
  <c r="F60" i="57"/>
  <c r="E60" i="57"/>
  <c r="D60" i="57"/>
  <c r="H59" i="57"/>
  <c r="G59" i="57"/>
  <c r="F59" i="57"/>
  <c r="E59" i="57"/>
  <c r="D59" i="57"/>
  <c r="H58" i="57"/>
  <c r="G58" i="57"/>
  <c r="F58" i="57"/>
  <c r="E58" i="57"/>
  <c r="D58" i="57"/>
  <c r="H57" i="57"/>
  <c r="G57" i="57"/>
  <c r="F57" i="57"/>
  <c r="E57" i="57"/>
  <c r="D57" i="57"/>
  <c r="H56" i="57"/>
  <c r="G56" i="57"/>
  <c r="F56" i="57"/>
  <c r="E56" i="57"/>
  <c r="D56" i="57"/>
  <c r="H55" i="57"/>
  <c r="G55" i="57"/>
  <c r="F55" i="57"/>
  <c r="E55" i="57"/>
  <c r="D55" i="57"/>
  <c r="H54" i="57"/>
  <c r="G54" i="57"/>
  <c r="F54" i="57"/>
  <c r="E54" i="57"/>
  <c r="D54" i="57"/>
  <c r="H53" i="57"/>
  <c r="G53" i="57"/>
  <c r="F53" i="57"/>
  <c r="E53" i="57"/>
  <c r="D53" i="57"/>
  <c r="H52" i="57"/>
  <c r="G52" i="57"/>
  <c r="F52" i="57"/>
  <c r="E52" i="57"/>
  <c r="D52" i="57"/>
  <c r="H51" i="57"/>
  <c r="G51" i="57"/>
  <c r="F51" i="57"/>
  <c r="E51" i="57"/>
  <c r="D51" i="57"/>
  <c r="H49" i="57"/>
  <c r="G49" i="57"/>
  <c r="F49" i="57"/>
  <c r="E49" i="57"/>
  <c r="D49" i="57"/>
  <c r="H48" i="57"/>
  <c r="G48" i="57"/>
  <c r="F48" i="57"/>
  <c r="E48" i="57"/>
  <c r="D48" i="57"/>
  <c r="H46" i="57"/>
  <c r="G46" i="57"/>
  <c r="F46" i="57"/>
  <c r="E46" i="57"/>
  <c r="D46" i="57"/>
  <c r="H45" i="57"/>
  <c r="G45" i="57"/>
  <c r="F45" i="57"/>
  <c r="E45" i="57"/>
  <c r="D45" i="57"/>
  <c r="H44" i="57"/>
  <c r="G44" i="57"/>
  <c r="F44" i="57"/>
  <c r="E44" i="57"/>
  <c r="D44" i="57"/>
  <c r="H43" i="57"/>
  <c r="G43" i="57"/>
  <c r="F43" i="57"/>
  <c r="E43" i="57"/>
  <c r="D43" i="57"/>
  <c r="H41" i="57"/>
  <c r="G41" i="57"/>
  <c r="F41" i="57"/>
  <c r="E41" i="57"/>
  <c r="D41" i="57"/>
  <c r="H39" i="57"/>
  <c r="G39" i="57"/>
  <c r="F39" i="57"/>
  <c r="E39" i="57"/>
  <c r="D39" i="57"/>
  <c r="H38" i="57"/>
  <c r="G38" i="57"/>
  <c r="F38" i="57"/>
  <c r="E38" i="57"/>
  <c r="D38" i="57"/>
  <c r="D37" i="57"/>
  <c r="H35" i="57"/>
  <c r="G35" i="57"/>
  <c r="F35" i="57"/>
  <c r="E35" i="57"/>
  <c r="D35" i="57"/>
  <c r="H34" i="57"/>
  <c r="G34" i="57"/>
  <c r="F34" i="57"/>
  <c r="E34" i="57"/>
  <c r="D34" i="57"/>
  <c r="H33" i="57"/>
  <c r="G33" i="57"/>
  <c r="F33" i="57"/>
  <c r="E33" i="57"/>
  <c r="D33" i="57"/>
  <c r="H32" i="57"/>
  <c r="G32" i="57"/>
  <c r="F32" i="57"/>
  <c r="E32" i="57"/>
  <c r="D32" i="57"/>
  <c r="H31" i="57"/>
  <c r="G31" i="57"/>
  <c r="F31" i="57"/>
  <c r="E31" i="57"/>
  <c r="H28" i="57"/>
  <c r="G28" i="57"/>
  <c r="F28" i="57"/>
  <c r="E28" i="57"/>
  <c r="D28" i="57"/>
  <c r="H27" i="57"/>
  <c r="G27" i="57"/>
  <c r="F27" i="57"/>
  <c r="E27" i="57"/>
  <c r="D27" i="57"/>
  <c r="H26" i="57"/>
  <c r="G26" i="57"/>
  <c r="F26" i="57"/>
  <c r="E26" i="57"/>
  <c r="D26" i="57"/>
  <c r="H25" i="57"/>
  <c r="G25" i="57"/>
  <c r="F25" i="57"/>
  <c r="E25" i="57"/>
  <c r="D25" i="57"/>
  <c r="H23" i="57"/>
  <c r="G23" i="57"/>
  <c r="F23" i="57"/>
  <c r="E23" i="57"/>
  <c r="D23" i="57"/>
  <c r="H20" i="57"/>
  <c r="G20" i="57"/>
  <c r="F20" i="57"/>
  <c r="E20" i="57"/>
  <c r="D20" i="57"/>
  <c r="H19" i="57"/>
  <c r="G19" i="57"/>
  <c r="F19" i="57"/>
  <c r="E19" i="57"/>
  <c r="D19" i="57"/>
  <c r="H18" i="57"/>
  <c r="G18" i="57"/>
  <c r="F18" i="57"/>
  <c r="E18" i="57"/>
  <c r="D18" i="57"/>
  <c r="H17" i="57"/>
  <c r="G17" i="57"/>
  <c r="F17" i="57"/>
  <c r="E17" i="57"/>
  <c r="D17" i="57"/>
  <c r="H16" i="57"/>
  <c r="G16" i="57"/>
  <c r="F16" i="57"/>
  <c r="E16" i="57"/>
  <c r="D16" i="57"/>
  <c r="H14" i="57"/>
  <c r="G14" i="57"/>
  <c r="F14" i="57"/>
  <c r="E14" i="57"/>
  <c r="D14" i="57"/>
  <c r="G13" i="57"/>
  <c r="H12" i="57"/>
  <c r="G12" i="57"/>
  <c r="F12" i="57"/>
  <c r="E12" i="57"/>
  <c r="D12" i="57"/>
  <c r="H11" i="57"/>
  <c r="G11" i="57"/>
  <c r="F11" i="57"/>
  <c r="E11" i="57"/>
  <c r="D11" i="57"/>
  <c r="H10" i="57"/>
  <c r="G10" i="57"/>
  <c r="F10" i="57"/>
  <c r="E10" i="57"/>
  <c r="D10" i="57"/>
  <c r="H9" i="57"/>
  <c r="G9" i="57"/>
  <c r="F9" i="57"/>
  <c r="E9" i="57"/>
  <c r="D9" i="57"/>
  <c r="C9" i="57"/>
  <c r="H8" i="57"/>
  <c r="G8" i="57"/>
  <c r="F8" i="57"/>
  <c r="E8" i="57"/>
  <c r="D8" i="57"/>
  <c r="H7" i="57"/>
  <c r="G7" i="57"/>
  <c r="F7" i="57"/>
  <c r="E7" i="57"/>
  <c r="D7" i="57"/>
  <c r="H6" i="57"/>
  <c r="G6" i="57"/>
  <c r="F6" i="57"/>
  <c r="E6" i="57"/>
  <c r="D6" i="57"/>
  <c r="G21" i="56"/>
  <c r="G19" i="56"/>
  <c r="G11" i="56"/>
  <c r="F8" i="56"/>
  <c r="E8" i="56"/>
  <c r="D8" i="56"/>
  <c r="C8" i="56"/>
  <c r="E38" i="55"/>
  <c r="H46" i="54"/>
  <c r="H47" i="54" s="1"/>
  <c r="G46" i="54"/>
  <c r="G47" i="54" s="1"/>
  <c r="F46" i="54"/>
  <c r="F47" i="54" s="1"/>
  <c r="E46" i="54"/>
  <c r="E47" i="54" s="1"/>
  <c r="D46" i="54"/>
  <c r="D47" i="54" s="1"/>
  <c r="C45" i="54"/>
  <c r="I45" i="54" s="1"/>
  <c r="C44" i="54"/>
  <c r="I44" i="54" s="1"/>
  <c r="D42" i="54"/>
  <c r="C41" i="54"/>
  <c r="I41" i="54" s="1"/>
  <c r="C40" i="54"/>
  <c r="I40" i="54" s="1"/>
  <c r="C39" i="54"/>
  <c r="I39" i="54" s="1"/>
  <c r="H38" i="54"/>
  <c r="H42" i="54" s="1"/>
  <c r="G38" i="54"/>
  <c r="G42" i="54" s="1"/>
  <c r="F38" i="54"/>
  <c r="F42" i="54" s="1"/>
  <c r="E38" i="54"/>
  <c r="E42" i="54" s="1"/>
  <c r="H37" i="54"/>
  <c r="G37" i="54"/>
  <c r="F37" i="54"/>
  <c r="E37" i="54"/>
  <c r="D37" i="54"/>
  <c r="C36" i="54"/>
  <c r="I36" i="54" s="1"/>
  <c r="C35" i="54"/>
  <c r="I35" i="54" s="1"/>
  <c r="C34" i="54"/>
  <c r="I34" i="54" s="1"/>
  <c r="C33" i="54"/>
  <c r="I33" i="54" s="1"/>
  <c r="H32" i="54"/>
  <c r="G32" i="54"/>
  <c r="F32" i="54"/>
  <c r="E32" i="54"/>
  <c r="D32" i="54"/>
  <c r="C31" i="54"/>
  <c r="I31" i="54" s="1"/>
  <c r="C30" i="54"/>
  <c r="I30" i="54" s="1"/>
  <c r="C29" i="54"/>
  <c r="I29" i="54" s="1"/>
  <c r="C28" i="54"/>
  <c r="I28" i="54" s="1"/>
  <c r="C27" i="54"/>
  <c r="I27" i="54" s="1"/>
  <c r="C25" i="54"/>
  <c r="I25" i="54" s="1"/>
  <c r="C24" i="54"/>
  <c r="I24" i="54" s="1"/>
  <c r="C23" i="54"/>
  <c r="I23" i="54" s="1"/>
  <c r="C22" i="54"/>
  <c r="I22" i="54" s="1"/>
  <c r="C21" i="54"/>
  <c r="I21" i="54" s="1"/>
  <c r="C20" i="54"/>
  <c r="I20" i="54" s="1"/>
  <c r="C19" i="54"/>
  <c r="I19" i="54" s="1"/>
  <c r="H18" i="54"/>
  <c r="H26" i="54" s="1"/>
  <c r="G18" i="54"/>
  <c r="G26" i="54" s="1"/>
  <c r="F18" i="54"/>
  <c r="F26" i="54" s="1"/>
  <c r="E18" i="54"/>
  <c r="E26" i="54" s="1"/>
  <c r="D18" i="54"/>
  <c r="D26" i="54" s="1"/>
  <c r="C17" i="54"/>
  <c r="I17" i="54" s="1"/>
  <c r="C15" i="54"/>
  <c r="I15" i="54" s="1"/>
  <c r="C14" i="54"/>
  <c r="I14" i="54" s="1"/>
  <c r="H13" i="54"/>
  <c r="G13" i="54"/>
  <c r="F13" i="54"/>
  <c r="E13" i="54"/>
  <c r="D13" i="54"/>
  <c r="C12" i="54"/>
  <c r="I12" i="54" s="1"/>
  <c r="H11" i="54"/>
  <c r="G11" i="54"/>
  <c r="F11" i="54"/>
  <c r="E11" i="54"/>
  <c r="D11" i="54"/>
  <c r="C11" i="54" s="1"/>
  <c r="I11" i="54" s="1"/>
  <c r="C10" i="54"/>
  <c r="I10" i="54" s="1"/>
  <c r="H9" i="54"/>
  <c r="G9" i="54"/>
  <c r="G16" i="54" s="1"/>
  <c r="F9" i="54"/>
  <c r="E9" i="54"/>
  <c r="D9" i="54"/>
  <c r="C8" i="54"/>
  <c r="I8" i="54" s="1"/>
  <c r="C7" i="54"/>
  <c r="C6" i="54"/>
  <c r="I6" i="54" s="1"/>
  <c r="H78" i="52"/>
  <c r="H79" i="52" s="1"/>
  <c r="G78" i="52"/>
  <c r="G79" i="52" s="1"/>
  <c r="F78" i="52"/>
  <c r="E78" i="52"/>
  <c r="E79" i="52" s="1"/>
  <c r="D78" i="52"/>
  <c r="D78" i="57" s="1"/>
  <c r="C77" i="52"/>
  <c r="C76" i="52"/>
  <c r="I76" i="52" s="1"/>
  <c r="C75" i="52"/>
  <c r="C74" i="52"/>
  <c r="H72" i="52"/>
  <c r="H72" i="57" s="1"/>
  <c r="G72" i="52"/>
  <c r="G72" i="57" s="1"/>
  <c r="F72" i="52"/>
  <c r="F72" i="57" s="1"/>
  <c r="E72" i="52"/>
  <c r="E72" i="57" s="1"/>
  <c r="D72" i="52"/>
  <c r="D72" i="57" s="1"/>
  <c r="C71" i="52"/>
  <c r="C70" i="52"/>
  <c r="I70" i="52" s="1"/>
  <c r="C69" i="52"/>
  <c r="H68" i="57"/>
  <c r="G68" i="57"/>
  <c r="F68" i="57"/>
  <c r="E68" i="57"/>
  <c r="D68" i="57"/>
  <c r="C67" i="52"/>
  <c r="I67" i="52" s="1"/>
  <c r="C66" i="52"/>
  <c r="H65" i="52"/>
  <c r="H65" i="57" s="1"/>
  <c r="G65" i="52"/>
  <c r="G65" i="57" s="1"/>
  <c r="F65" i="52"/>
  <c r="F65" i="57" s="1"/>
  <c r="E65" i="52"/>
  <c r="E65" i="57" s="1"/>
  <c r="D65" i="52"/>
  <c r="D65" i="57" s="1"/>
  <c r="C64" i="52"/>
  <c r="C63" i="52"/>
  <c r="C61" i="52"/>
  <c r="C60" i="52"/>
  <c r="C59" i="52"/>
  <c r="C58" i="52"/>
  <c r="C57" i="52"/>
  <c r="C56" i="52"/>
  <c r="C55" i="52"/>
  <c r="C54" i="52"/>
  <c r="C53" i="52"/>
  <c r="C52" i="52"/>
  <c r="C51" i="52"/>
  <c r="H50" i="52"/>
  <c r="H50" i="57" s="1"/>
  <c r="G50" i="52"/>
  <c r="G50" i="57" s="1"/>
  <c r="F50" i="52"/>
  <c r="F50" i="57" s="1"/>
  <c r="E50" i="52"/>
  <c r="E50" i="57" s="1"/>
  <c r="D50" i="57"/>
  <c r="C49" i="52"/>
  <c r="I49" i="52" s="1"/>
  <c r="C48" i="52"/>
  <c r="H47" i="52"/>
  <c r="H47" i="57" s="1"/>
  <c r="G47" i="52"/>
  <c r="G47" i="57" s="1"/>
  <c r="F47" i="52"/>
  <c r="F47" i="57" s="1"/>
  <c r="E47" i="52"/>
  <c r="E47" i="57" s="1"/>
  <c r="D47" i="52"/>
  <c r="C46" i="52"/>
  <c r="C45" i="52"/>
  <c r="C44" i="52"/>
  <c r="C43" i="52"/>
  <c r="I43" i="52" s="1"/>
  <c r="H42" i="52"/>
  <c r="H42" i="57" s="1"/>
  <c r="G42" i="52"/>
  <c r="G42" i="57" s="1"/>
  <c r="F42" i="52"/>
  <c r="F42" i="57" s="1"/>
  <c r="E42" i="52"/>
  <c r="E42" i="57" s="1"/>
  <c r="D42" i="52"/>
  <c r="D42" i="57" s="1"/>
  <c r="C41" i="52"/>
  <c r="C39" i="52"/>
  <c r="C38" i="52"/>
  <c r="H37" i="52"/>
  <c r="H37" i="57" s="1"/>
  <c r="G37" i="52"/>
  <c r="G37" i="57" s="1"/>
  <c r="F37" i="52"/>
  <c r="F37" i="57" s="1"/>
  <c r="E37" i="57"/>
  <c r="H36" i="52"/>
  <c r="H36" i="57" s="1"/>
  <c r="G36" i="52"/>
  <c r="G36" i="57" s="1"/>
  <c r="F36" i="52"/>
  <c r="F36" i="57" s="1"/>
  <c r="E36" i="52"/>
  <c r="E36" i="57" s="1"/>
  <c r="D36" i="52"/>
  <c r="D36" i="57" s="1"/>
  <c r="C35" i="52"/>
  <c r="C34" i="52"/>
  <c r="C33" i="52"/>
  <c r="C32" i="52"/>
  <c r="C31" i="52"/>
  <c r="I31" i="52" s="1"/>
  <c r="H30" i="52"/>
  <c r="H40" i="52" s="1"/>
  <c r="G30" i="52"/>
  <c r="G30" i="57" s="1"/>
  <c r="F30" i="52"/>
  <c r="F30" i="57" s="1"/>
  <c r="E30" i="52"/>
  <c r="E30" i="57" s="1"/>
  <c r="D30" i="52"/>
  <c r="H29" i="52"/>
  <c r="C28" i="52"/>
  <c r="C27" i="52"/>
  <c r="C26" i="52"/>
  <c r="C25" i="52"/>
  <c r="H24" i="52"/>
  <c r="H24" i="57" s="1"/>
  <c r="G24" i="52"/>
  <c r="G24" i="57" s="1"/>
  <c r="F24" i="52"/>
  <c r="F24" i="57" s="1"/>
  <c r="E24" i="52"/>
  <c r="E24" i="57" s="1"/>
  <c r="D24" i="52"/>
  <c r="D24" i="57" s="1"/>
  <c r="C23" i="52"/>
  <c r="H22" i="52"/>
  <c r="H22" i="57" s="1"/>
  <c r="G22" i="52"/>
  <c r="G29" i="52" s="1"/>
  <c r="F22" i="52"/>
  <c r="F22" i="57" s="1"/>
  <c r="E22" i="52"/>
  <c r="E29" i="52" s="1"/>
  <c r="E29" i="57" s="1"/>
  <c r="D22" i="52"/>
  <c r="D22" i="57" s="1"/>
  <c r="C20" i="52"/>
  <c r="C19" i="52"/>
  <c r="C18" i="52"/>
  <c r="C17" i="52"/>
  <c r="C16" i="52"/>
  <c r="H15" i="52"/>
  <c r="H15" i="57" s="1"/>
  <c r="G15" i="52"/>
  <c r="G15" i="57" s="1"/>
  <c r="F15" i="52"/>
  <c r="F15" i="57" s="1"/>
  <c r="E15" i="52"/>
  <c r="E15" i="57" s="1"/>
  <c r="D15" i="52"/>
  <c r="D15" i="57" s="1"/>
  <c r="C14" i="52"/>
  <c r="H13" i="52"/>
  <c r="H13" i="57" s="1"/>
  <c r="G13" i="52"/>
  <c r="F13" i="52"/>
  <c r="F13" i="57" s="1"/>
  <c r="E13" i="52"/>
  <c r="E13" i="57" s="1"/>
  <c r="D13" i="52"/>
  <c r="D13" i="57" s="1"/>
  <c r="C12" i="52"/>
  <c r="C11" i="52"/>
  <c r="C10" i="52"/>
  <c r="C8" i="52"/>
  <c r="C7" i="52"/>
  <c r="C6" i="52"/>
  <c r="D62" i="51"/>
  <c r="G60" i="51"/>
  <c r="G59" i="51"/>
  <c r="F59" i="51"/>
  <c r="F58" i="51"/>
  <c r="G57" i="51"/>
  <c r="F57" i="51"/>
  <c r="P56" i="51"/>
  <c r="O56" i="51"/>
  <c r="N56" i="51"/>
  <c r="M56" i="51"/>
  <c r="L56" i="51"/>
  <c r="K56" i="51"/>
  <c r="J56" i="51"/>
  <c r="I56" i="51"/>
  <c r="H56" i="51"/>
  <c r="E56" i="51"/>
  <c r="D56" i="51"/>
  <c r="G55" i="51"/>
  <c r="F55" i="51"/>
  <c r="G54" i="51"/>
  <c r="F54" i="51"/>
  <c r="G53" i="51"/>
  <c r="F53" i="51"/>
  <c r="G52" i="51"/>
  <c r="F52" i="51"/>
  <c r="F51" i="51" s="1"/>
  <c r="D52" i="51"/>
  <c r="P51" i="51"/>
  <c r="O51" i="51"/>
  <c r="N51" i="51"/>
  <c r="M51" i="51"/>
  <c r="L51" i="51"/>
  <c r="K51" i="51"/>
  <c r="J51" i="51"/>
  <c r="I51" i="51"/>
  <c r="H51" i="51"/>
  <c r="E51" i="51"/>
  <c r="D51" i="51"/>
  <c r="G50" i="51"/>
  <c r="F50" i="51"/>
  <c r="G49" i="51"/>
  <c r="F49" i="51"/>
  <c r="G48" i="51"/>
  <c r="F48" i="51"/>
  <c r="G47" i="51"/>
  <c r="F47" i="51"/>
  <c r="D46" i="51"/>
  <c r="F46" i="51" s="1"/>
  <c r="L46" i="51" s="1"/>
  <c r="G46" i="51" s="1"/>
  <c r="G45" i="51"/>
  <c r="D45" i="51"/>
  <c r="F45" i="51" s="1"/>
  <c r="D44" i="51"/>
  <c r="F44" i="51" s="1"/>
  <c r="L44" i="51" s="1"/>
  <c r="G44" i="51" s="1"/>
  <c r="D43" i="51"/>
  <c r="F43" i="51" s="1"/>
  <c r="L43" i="51" s="1"/>
  <c r="G43" i="51" s="1"/>
  <c r="F42" i="51"/>
  <c r="L42" i="51" s="1"/>
  <c r="G41" i="51"/>
  <c r="F41" i="51"/>
  <c r="D40" i="51"/>
  <c r="F40" i="51" s="1"/>
  <c r="O40" i="51" s="1"/>
  <c r="G40" i="51" s="1"/>
  <c r="D39" i="51"/>
  <c r="F39" i="51" s="1"/>
  <c r="O39" i="51" s="1"/>
  <c r="G39" i="51" s="1"/>
  <c r="G38" i="51"/>
  <c r="F38" i="51"/>
  <c r="D37" i="51"/>
  <c r="F37" i="51" s="1"/>
  <c r="N37" i="51" s="1"/>
  <c r="G37" i="51" s="1"/>
  <c r="G36" i="51"/>
  <c r="F36" i="51"/>
  <c r="N35" i="51"/>
  <c r="F35" i="51"/>
  <c r="P35" i="51" s="1"/>
  <c r="D34" i="51"/>
  <c r="F34" i="51" s="1"/>
  <c r="G33" i="51"/>
  <c r="M32" i="51"/>
  <c r="K32" i="51"/>
  <c r="J32" i="51"/>
  <c r="I32" i="51"/>
  <c r="H32" i="51"/>
  <c r="E32" i="51"/>
  <c r="D32" i="51"/>
  <c r="G31" i="51"/>
  <c r="D31" i="51"/>
  <c r="F31" i="51" s="1"/>
  <c r="G30" i="51"/>
  <c r="F30" i="51"/>
  <c r="G29" i="51"/>
  <c r="F29" i="51"/>
  <c r="D29" i="51"/>
  <c r="G28" i="51"/>
  <c r="F28" i="51"/>
  <c r="P27" i="51"/>
  <c r="G27" i="51" s="1"/>
  <c r="D27" i="51"/>
  <c r="F27" i="51" s="1"/>
  <c r="G26" i="51"/>
  <c r="D26" i="51"/>
  <c r="F26" i="51" s="1"/>
  <c r="G25" i="51"/>
  <c r="D25" i="51"/>
  <c r="F25" i="51" s="1"/>
  <c r="P24" i="51"/>
  <c r="N24" i="51"/>
  <c r="D24" i="51"/>
  <c r="F24" i="51" s="1"/>
  <c r="P23" i="51"/>
  <c r="O23" i="51"/>
  <c r="O22" i="51" s="1"/>
  <c r="N23" i="51"/>
  <c r="N22" i="51" s="1"/>
  <c r="D23" i="51"/>
  <c r="F23" i="51" s="1"/>
  <c r="M22" i="51"/>
  <c r="L22" i="51"/>
  <c r="K22" i="51"/>
  <c r="K10" i="51" s="1"/>
  <c r="J22" i="51"/>
  <c r="I22" i="51"/>
  <c r="H22" i="51"/>
  <c r="E22" i="51"/>
  <c r="F21" i="51"/>
  <c r="H21" i="51" s="1"/>
  <c r="G20" i="51"/>
  <c r="F20" i="51"/>
  <c r="D19" i="51"/>
  <c r="F19" i="51" s="1"/>
  <c r="I19" i="51" s="1"/>
  <c r="G19" i="51" s="1"/>
  <c r="G18" i="51"/>
  <c r="F18" i="51"/>
  <c r="D18" i="51"/>
  <c r="D17" i="51"/>
  <c r="F17" i="51" s="1"/>
  <c r="I17" i="51" s="1"/>
  <c r="G17" i="51" s="1"/>
  <c r="D16" i="51"/>
  <c r="F16" i="51" s="1"/>
  <c r="I16" i="51" s="1"/>
  <c r="G16" i="51" s="1"/>
  <c r="F15" i="51"/>
  <c r="I15" i="51" s="1"/>
  <c r="G15" i="51" s="1"/>
  <c r="D14" i="51"/>
  <c r="F14" i="51" s="1"/>
  <c r="G13" i="51"/>
  <c r="J12" i="51"/>
  <c r="G12" i="51" s="1"/>
  <c r="P11" i="51"/>
  <c r="O11" i="51"/>
  <c r="N11" i="51"/>
  <c r="M11" i="51"/>
  <c r="L11" i="51"/>
  <c r="K11" i="51"/>
  <c r="E11" i="51"/>
  <c r="E10" i="51" s="1"/>
  <c r="E7" i="51"/>
  <c r="E5" i="51"/>
  <c r="C6" i="51" s="1"/>
  <c r="C6" i="57" l="1"/>
  <c r="I6" i="52"/>
  <c r="C8" i="57"/>
  <c r="I8" i="52"/>
  <c r="C11" i="57"/>
  <c r="I11" i="52"/>
  <c r="C17" i="57"/>
  <c r="I17" i="52"/>
  <c r="C19" i="57"/>
  <c r="I19" i="52"/>
  <c r="H21" i="52"/>
  <c r="H21" i="57" s="1"/>
  <c r="C23" i="57"/>
  <c r="I23" i="52"/>
  <c r="C25" i="57"/>
  <c r="I25" i="52"/>
  <c r="C27" i="57"/>
  <c r="I27" i="52"/>
  <c r="H29" i="57"/>
  <c r="C33" i="57"/>
  <c r="I33" i="52"/>
  <c r="C35" i="57"/>
  <c r="I35" i="52"/>
  <c r="C38" i="57"/>
  <c r="I38" i="52"/>
  <c r="C41" i="57"/>
  <c r="I41" i="52"/>
  <c r="C45" i="57"/>
  <c r="I45" i="52"/>
  <c r="C51" i="57"/>
  <c r="I51" i="52"/>
  <c r="C53" i="57"/>
  <c r="I53" i="52"/>
  <c r="C55" i="57"/>
  <c r="I55" i="52"/>
  <c r="C57" i="57"/>
  <c r="I57" i="52"/>
  <c r="C59" i="57"/>
  <c r="I59" i="52"/>
  <c r="C61" i="57"/>
  <c r="I61" i="52"/>
  <c r="C64" i="57"/>
  <c r="I64" i="52"/>
  <c r="C66" i="57"/>
  <c r="I66" i="52"/>
  <c r="D35" i="55"/>
  <c r="I75" i="52"/>
  <c r="D34" i="55"/>
  <c r="I77" i="52"/>
  <c r="H16" i="54"/>
  <c r="H43" i="54" s="1"/>
  <c r="H48" i="54" s="1"/>
  <c r="C15" i="58"/>
  <c r="C24" i="58"/>
  <c r="C72" i="58"/>
  <c r="G91" i="58"/>
  <c r="D101" i="57"/>
  <c r="H101" i="57"/>
  <c r="C15" i="59"/>
  <c r="G29" i="59"/>
  <c r="C29" i="59" s="1"/>
  <c r="C36" i="59"/>
  <c r="E40" i="59"/>
  <c r="E73" i="59" s="1"/>
  <c r="G62" i="59"/>
  <c r="C65" i="59"/>
  <c r="C95" i="57"/>
  <c r="C107" i="59"/>
  <c r="C47" i="54"/>
  <c r="I47" i="54" s="1"/>
  <c r="G24" i="51"/>
  <c r="G56" i="51"/>
  <c r="M10" i="51"/>
  <c r="C7" i="57"/>
  <c r="I7" i="52"/>
  <c r="C10" i="57"/>
  <c r="I10" i="52"/>
  <c r="C12" i="57"/>
  <c r="I12" i="52"/>
  <c r="C14" i="57"/>
  <c r="I14" i="52"/>
  <c r="C16" i="57"/>
  <c r="I16" i="52"/>
  <c r="C18" i="57"/>
  <c r="I18" i="52"/>
  <c r="C20" i="57"/>
  <c r="I20" i="52"/>
  <c r="C26" i="57"/>
  <c r="I26" i="52"/>
  <c r="C28" i="57"/>
  <c r="I28" i="52"/>
  <c r="C32" i="57"/>
  <c r="I32" i="52"/>
  <c r="C34" i="57"/>
  <c r="I34" i="52"/>
  <c r="C39" i="57"/>
  <c r="I39" i="52"/>
  <c r="C44" i="57"/>
  <c r="I44" i="52"/>
  <c r="C46" i="57"/>
  <c r="I46" i="52"/>
  <c r="C48" i="57"/>
  <c r="I48" i="52"/>
  <c r="C52" i="57"/>
  <c r="I52" i="52"/>
  <c r="C54" i="57"/>
  <c r="I54" i="52"/>
  <c r="C56" i="57"/>
  <c r="I56" i="52"/>
  <c r="C58" i="57"/>
  <c r="I58" i="52"/>
  <c r="C60" i="57"/>
  <c r="I60" i="52"/>
  <c r="C63" i="57"/>
  <c r="I63" i="52"/>
  <c r="C69" i="57"/>
  <c r="I69" i="52"/>
  <c r="C71" i="57"/>
  <c r="I71" i="52"/>
  <c r="C74" i="57"/>
  <c r="I74" i="52"/>
  <c r="H79" i="57"/>
  <c r="G9" i="55"/>
  <c r="I7" i="54"/>
  <c r="C9" i="54"/>
  <c r="I9" i="54" s="1"/>
  <c r="E16" i="54"/>
  <c r="C37" i="54"/>
  <c r="I37" i="54" s="1"/>
  <c r="C46" i="54"/>
  <c r="I46" i="54" s="1"/>
  <c r="G35" i="55"/>
  <c r="G8" i="56"/>
  <c r="G27" i="56" s="1"/>
  <c r="G22" i="57"/>
  <c r="H30" i="57"/>
  <c r="F121" i="57"/>
  <c r="H121" i="57"/>
  <c r="G21" i="58"/>
  <c r="G29" i="58"/>
  <c r="D29" i="58"/>
  <c r="C36" i="58"/>
  <c r="E62" i="58"/>
  <c r="E73" i="58" s="1"/>
  <c r="E80" i="58" s="1"/>
  <c r="G62" i="58"/>
  <c r="H62" i="58"/>
  <c r="H73" i="58" s="1"/>
  <c r="H80" i="58" s="1"/>
  <c r="C86" i="58"/>
  <c r="C88" i="58"/>
  <c r="C88" i="57" s="1"/>
  <c r="C93" i="58"/>
  <c r="C103" i="57"/>
  <c r="C105" i="57"/>
  <c r="C107" i="58"/>
  <c r="C107" i="57" s="1"/>
  <c r="C111" i="57"/>
  <c r="C113" i="58"/>
  <c r="E122" i="57"/>
  <c r="C21" i="59"/>
  <c r="C24" i="59"/>
  <c r="F40" i="59"/>
  <c r="C37" i="59"/>
  <c r="H40" i="59"/>
  <c r="H40" i="57" s="1"/>
  <c r="C68" i="59"/>
  <c r="C86" i="59"/>
  <c r="C88" i="59"/>
  <c r="F91" i="59"/>
  <c r="C112" i="59"/>
  <c r="D107" i="57"/>
  <c r="C67" i="57"/>
  <c r="C70" i="57"/>
  <c r="D47" i="57"/>
  <c r="C99" i="57"/>
  <c r="C49" i="57"/>
  <c r="C109" i="57"/>
  <c r="C43" i="57"/>
  <c r="D11" i="51"/>
  <c r="P22" i="51"/>
  <c r="G22" i="51" s="1"/>
  <c r="O35" i="51"/>
  <c r="G35" i="51" s="1"/>
  <c r="F22" i="51"/>
  <c r="G23" i="51"/>
  <c r="G51" i="51"/>
  <c r="F56" i="51"/>
  <c r="C78" i="52"/>
  <c r="I78" i="52" s="1"/>
  <c r="E43" i="54"/>
  <c r="E48" i="54" s="1"/>
  <c r="G43" i="54"/>
  <c r="G48" i="54" s="1"/>
  <c r="C32" i="54"/>
  <c r="D16" i="54"/>
  <c r="D43" i="54" s="1"/>
  <c r="F79" i="52"/>
  <c r="C72" i="52"/>
  <c r="H62" i="52"/>
  <c r="H62" i="57" s="1"/>
  <c r="C42" i="52"/>
  <c r="I42" i="52" s="1"/>
  <c r="D62" i="52"/>
  <c r="C36" i="52"/>
  <c r="D29" i="52"/>
  <c r="D29" i="57" s="1"/>
  <c r="D21" i="52"/>
  <c r="D21" i="57" s="1"/>
  <c r="G21" i="52"/>
  <c r="G21" i="57" s="1"/>
  <c r="C42" i="54"/>
  <c r="I42" i="54" s="1"/>
  <c r="P34" i="51"/>
  <c r="P32" i="51" s="1"/>
  <c r="O34" i="51"/>
  <c r="N34" i="51"/>
  <c r="F32" i="51"/>
  <c r="L32" i="51"/>
  <c r="G42" i="51"/>
  <c r="L10" i="51"/>
  <c r="I14" i="51"/>
  <c r="F11" i="51"/>
  <c r="G21" i="51"/>
  <c r="H11" i="51"/>
  <c r="C26" i="54"/>
  <c r="I26" i="54" s="1"/>
  <c r="C13" i="52"/>
  <c r="E21" i="52"/>
  <c r="C22" i="52"/>
  <c r="I22" i="52" s="1"/>
  <c r="F29" i="52"/>
  <c r="C37" i="52"/>
  <c r="I37" i="52" s="1"/>
  <c r="D40" i="52"/>
  <c r="C47" i="52"/>
  <c r="I47" i="52" s="1"/>
  <c r="C50" i="52"/>
  <c r="F62" i="52"/>
  <c r="C76" i="57"/>
  <c r="D36" i="55"/>
  <c r="G8" i="55"/>
  <c r="F16" i="54"/>
  <c r="F43" i="54" s="1"/>
  <c r="F48" i="54" s="1"/>
  <c r="C18" i="54"/>
  <c r="I18" i="54" s="1"/>
  <c r="C38" i="54"/>
  <c r="I38" i="54" s="1"/>
  <c r="H78" i="57"/>
  <c r="E118" i="58"/>
  <c r="E91" i="57"/>
  <c r="F40" i="52"/>
  <c r="J11" i="51"/>
  <c r="J10" i="51" s="1"/>
  <c r="D22" i="51"/>
  <c r="F21" i="52"/>
  <c r="E40" i="52"/>
  <c r="G62" i="52"/>
  <c r="G62" i="57" s="1"/>
  <c r="C65" i="52"/>
  <c r="I65" i="52" s="1"/>
  <c r="C68" i="52"/>
  <c r="I68" i="52" s="1"/>
  <c r="D79" i="52"/>
  <c r="C13" i="54"/>
  <c r="I13" i="54" s="1"/>
  <c r="G34" i="55"/>
  <c r="G38" i="55" s="1"/>
  <c r="E22" i="57"/>
  <c r="G10" i="55"/>
  <c r="G22" i="55"/>
  <c r="G91" i="59"/>
  <c r="G84" i="57"/>
  <c r="D120" i="59"/>
  <c r="E77" i="59"/>
  <c r="F101" i="59"/>
  <c r="F101" i="57" s="1"/>
  <c r="C93" i="59"/>
  <c r="C93" i="57" s="1"/>
  <c r="C15" i="52"/>
  <c r="C24" i="52"/>
  <c r="C30" i="52"/>
  <c r="I30" i="52" s="1"/>
  <c r="G40" i="52"/>
  <c r="E62" i="52"/>
  <c r="E62" i="57" s="1"/>
  <c r="C75" i="57"/>
  <c r="D37" i="55"/>
  <c r="F107" i="57"/>
  <c r="F40" i="58"/>
  <c r="C30" i="58"/>
  <c r="D62" i="58"/>
  <c r="C47" i="58"/>
  <c r="G101" i="58"/>
  <c r="G101" i="57" s="1"/>
  <c r="G93" i="57"/>
  <c r="C117" i="58"/>
  <c r="E117" i="57"/>
  <c r="F73" i="59"/>
  <c r="F80" i="59" s="1"/>
  <c r="F88" i="57"/>
  <c r="F29" i="58"/>
  <c r="C29" i="58" s="1"/>
  <c r="C37" i="58"/>
  <c r="G118" i="58"/>
  <c r="F91" i="58"/>
  <c r="C112" i="58"/>
  <c r="C112" i="57" s="1"/>
  <c r="C13" i="59"/>
  <c r="C22" i="59"/>
  <c r="C101" i="59"/>
  <c r="G117" i="59"/>
  <c r="G117" i="57" s="1"/>
  <c r="C113" i="59"/>
  <c r="C13" i="58"/>
  <c r="C84" i="58"/>
  <c r="C84" i="57" s="1"/>
  <c r="D91" i="58"/>
  <c r="H118" i="58"/>
  <c r="H117" i="57"/>
  <c r="C62" i="59"/>
  <c r="C72" i="59"/>
  <c r="F21" i="58"/>
  <c r="C21" i="58" s="1"/>
  <c r="G40" i="58"/>
  <c r="C40" i="58"/>
  <c r="C42" i="58"/>
  <c r="F62" i="58"/>
  <c r="C101" i="58"/>
  <c r="H73" i="59"/>
  <c r="H80" i="59" s="1"/>
  <c r="D79" i="59"/>
  <c r="D118" i="59"/>
  <c r="H118" i="59"/>
  <c r="H123" i="59" s="1"/>
  <c r="C42" i="59"/>
  <c r="C117" i="59"/>
  <c r="C15" i="57" l="1"/>
  <c r="I15" i="52"/>
  <c r="C50" i="57"/>
  <c r="I50" i="52"/>
  <c r="G21" i="55"/>
  <c r="I32" i="54"/>
  <c r="G29" i="57"/>
  <c r="G73" i="59"/>
  <c r="G80" i="59" s="1"/>
  <c r="C101" i="57"/>
  <c r="G73" i="58"/>
  <c r="G40" i="57"/>
  <c r="C24" i="57"/>
  <c r="I24" i="52"/>
  <c r="E40" i="57"/>
  <c r="D10" i="51"/>
  <c r="F40" i="57"/>
  <c r="D38" i="55"/>
  <c r="C13" i="57"/>
  <c r="I13" i="52"/>
  <c r="C36" i="57"/>
  <c r="I36" i="52"/>
  <c r="D23" i="55"/>
  <c r="I72" i="52"/>
  <c r="C86" i="57"/>
  <c r="D62" i="57"/>
  <c r="F62" i="57"/>
  <c r="C62" i="58"/>
  <c r="O32" i="51"/>
  <c r="O10" i="51" s="1"/>
  <c r="P10" i="51"/>
  <c r="C72" i="57"/>
  <c r="C29" i="52"/>
  <c r="H34" i="55"/>
  <c r="H73" i="52"/>
  <c r="H73" i="57" s="1"/>
  <c r="C42" i="57"/>
  <c r="D73" i="52"/>
  <c r="D80" i="52" s="1"/>
  <c r="C62" i="52"/>
  <c r="I62" i="52" s="1"/>
  <c r="G32" i="51"/>
  <c r="G73" i="52"/>
  <c r="E73" i="52"/>
  <c r="C21" i="52"/>
  <c r="I21" i="52" s="1"/>
  <c r="E21" i="57"/>
  <c r="G12" i="55"/>
  <c r="G34" i="51"/>
  <c r="N32" i="51"/>
  <c r="N10" i="51" s="1"/>
  <c r="F73" i="58"/>
  <c r="H123" i="58"/>
  <c r="H123" i="57" s="1"/>
  <c r="H118" i="57"/>
  <c r="C117" i="57"/>
  <c r="E78" i="59"/>
  <c r="C77" i="59"/>
  <c r="E77" i="57"/>
  <c r="D73" i="58"/>
  <c r="C65" i="57"/>
  <c r="D22" i="55"/>
  <c r="F29" i="57"/>
  <c r="C16" i="54"/>
  <c r="I16" i="54" s="1"/>
  <c r="F10" i="51"/>
  <c r="G23" i="55"/>
  <c r="G123" i="58"/>
  <c r="G77" i="58" s="1"/>
  <c r="D79" i="57"/>
  <c r="C79" i="52"/>
  <c r="I79" i="52" s="1"/>
  <c r="F73" i="52"/>
  <c r="F21" i="57"/>
  <c r="C40" i="52"/>
  <c r="I40" i="52" s="1"/>
  <c r="H10" i="51"/>
  <c r="G118" i="59"/>
  <c r="G123" i="59" s="1"/>
  <c r="G91" i="57"/>
  <c r="C68" i="57"/>
  <c r="D11" i="55"/>
  <c r="C37" i="57"/>
  <c r="C91" i="59"/>
  <c r="F118" i="59"/>
  <c r="F123" i="59" s="1"/>
  <c r="C91" i="58"/>
  <c r="C91" i="57" s="1"/>
  <c r="D118" i="58"/>
  <c r="D91" i="57"/>
  <c r="F118" i="58"/>
  <c r="F91" i="57"/>
  <c r="D121" i="59"/>
  <c r="C120" i="59"/>
  <c r="D31" i="59"/>
  <c r="D21" i="55"/>
  <c r="E118" i="57"/>
  <c r="E123" i="58"/>
  <c r="E123" i="57" s="1"/>
  <c r="C47" i="57"/>
  <c r="C22" i="57"/>
  <c r="C43" i="54"/>
  <c r="I43" i="54" s="1"/>
  <c r="D48" i="54"/>
  <c r="I11" i="51"/>
  <c r="I10" i="51" s="1"/>
  <c r="G14" i="51"/>
  <c r="C29" i="57" l="1"/>
  <c r="I29" i="52"/>
  <c r="G118" i="57"/>
  <c r="G29" i="55"/>
  <c r="C62" i="57"/>
  <c r="D10" i="55"/>
  <c r="C73" i="52"/>
  <c r="I73" i="52" s="1"/>
  <c r="H80" i="52"/>
  <c r="H49" i="54" s="1"/>
  <c r="C31" i="59"/>
  <c r="C31" i="57" s="1"/>
  <c r="D30" i="59"/>
  <c r="D31" i="57"/>
  <c r="D9" i="55"/>
  <c r="D80" i="58"/>
  <c r="C73" i="58"/>
  <c r="Q10" i="51"/>
  <c r="G10" i="51"/>
  <c r="G123" i="57"/>
  <c r="G11" i="55"/>
  <c r="G16" i="55" s="1"/>
  <c r="C21" i="57"/>
  <c r="D8" i="55"/>
  <c r="C118" i="59"/>
  <c r="D29" i="55"/>
  <c r="C121" i="59"/>
  <c r="D122" i="59"/>
  <c r="C118" i="58"/>
  <c r="D118" i="57"/>
  <c r="G11" i="51"/>
  <c r="F80" i="52"/>
  <c r="F73" i="57"/>
  <c r="E73" i="57"/>
  <c r="E80" i="52"/>
  <c r="F123" i="58"/>
  <c r="F118" i="57"/>
  <c r="D49" i="54"/>
  <c r="C48" i="54"/>
  <c r="I48" i="54" s="1"/>
  <c r="E79" i="59"/>
  <c r="C78" i="59"/>
  <c r="E78" i="57"/>
  <c r="G73" i="57"/>
  <c r="G80" i="52"/>
  <c r="F123" i="57" l="1"/>
  <c r="F77" i="58"/>
  <c r="H80" i="57"/>
  <c r="C122" i="59"/>
  <c r="D123" i="59"/>
  <c r="C123" i="59" s="1"/>
  <c r="G33" i="55"/>
  <c r="G39" i="55" s="1"/>
  <c r="G49" i="54"/>
  <c r="E79" i="57"/>
  <c r="C79" i="59"/>
  <c r="E80" i="59"/>
  <c r="E80" i="57" s="1"/>
  <c r="C80" i="52"/>
  <c r="C30" i="59"/>
  <c r="C30" i="57" s="1"/>
  <c r="D40" i="59"/>
  <c r="D30" i="57"/>
  <c r="E49" i="54"/>
  <c r="C118" i="57"/>
  <c r="F49" i="54"/>
  <c r="G30" i="55"/>
  <c r="G31" i="55" s="1"/>
  <c r="H29" i="55"/>
  <c r="D16" i="55"/>
  <c r="G78" i="58"/>
  <c r="G77" i="57"/>
  <c r="C77" i="58"/>
  <c r="C77" i="57" l="1"/>
  <c r="D120" i="58"/>
  <c r="F77" i="57"/>
  <c r="F78" i="58"/>
  <c r="C50" i="64"/>
  <c r="I80" i="52"/>
  <c r="C40" i="59"/>
  <c r="C40" i="57" s="1"/>
  <c r="D73" i="59"/>
  <c r="D40" i="57"/>
  <c r="C49" i="54"/>
  <c r="G79" i="58"/>
  <c r="G78" i="57"/>
  <c r="D33" i="55"/>
  <c r="G17" i="55"/>
  <c r="G18" i="55" s="1"/>
  <c r="H16" i="55"/>
  <c r="F79" i="58" l="1"/>
  <c r="F78" i="57"/>
  <c r="C120" i="58"/>
  <c r="C120" i="57" s="1"/>
  <c r="D121" i="58"/>
  <c r="D120" i="57"/>
  <c r="C78" i="58"/>
  <c r="C78" i="57" s="1"/>
  <c r="C79" i="58"/>
  <c r="C79" i="57" s="1"/>
  <c r="G79" i="57"/>
  <c r="G80" i="58"/>
  <c r="D80" i="59"/>
  <c r="C73" i="59"/>
  <c r="C73" i="57" s="1"/>
  <c r="D73" i="57"/>
  <c r="D39" i="55"/>
  <c r="H33" i="55"/>
  <c r="D122" i="58" l="1"/>
  <c r="C121" i="58"/>
  <c r="C121" i="57" s="1"/>
  <c r="D121" i="57"/>
  <c r="F79" i="57"/>
  <c r="F80" i="58"/>
  <c r="F80" i="57" s="1"/>
  <c r="C80" i="59"/>
  <c r="D80" i="57"/>
  <c r="G80" i="57"/>
  <c r="C80" i="58"/>
  <c r="C122" i="58" l="1"/>
  <c r="C122" i="57" s="1"/>
  <c r="D123" i="58"/>
  <c r="D122" i="57"/>
  <c r="C80" i="57"/>
  <c r="C123" i="58" l="1"/>
  <c r="C123" i="57" s="1"/>
  <c r="D123" i="57"/>
  <c r="C48" i="46"/>
  <c r="C29" i="4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Rendszergazda</author>
  </authors>
  <commentList>
    <comment ref="A3" authorId="0" shapeId="0" xr:uid="{00000000-0006-0000-2400-000001000000}">
      <text>
        <r>
          <rPr>
            <b/>
            <sz val="9"/>
            <color indexed="81"/>
            <rFont val="Tahoma"/>
            <charset val="1"/>
          </rPr>
          <t>Rendszergazda: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<sst xmlns="http://schemas.openxmlformats.org/spreadsheetml/2006/main" count="3969" uniqueCount="1578">
  <si>
    <t>Berhida Város Önkormányzata</t>
  </si>
  <si>
    <t>Sor-
szám</t>
  </si>
  <si>
    <t>Rovat megnevezése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</si>
  <si>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</si>
  <si>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</si>
  <si>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</si>
  <si>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</si>
  <si>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</si>
  <si>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</si>
  <si>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</si>
  <si>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</si>
  <si>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</si>
  <si>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</si>
  <si>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Ellátottak pénzbeli juttatásai (K4)</t>
  </si>
  <si>
    <t>Elvonások és befizetések  (K5023)</t>
  </si>
  <si>
    <t>Egyéb működési célú támogatások államháztartáson belülre (K506)</t>
  </si>
  <si>
    <t>ebből: elkülönített állami pénzalap   (K50615)</t>
  </si>
  <si>
    <t>ebből: önkormányzatok és költségv-i szerveik K50616)</t>
  </si>
  <si>
    <t>ebből: társulások és költségvetési szerveik (K50617)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</si>
  <si>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</si>
  <si>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</si>
  <si>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</si>
  <si>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</si>
  <si>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</si>
  <si>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</si>
  <si>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</si>
  <si>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</si>
  <si>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</si>
  <si>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</si>
  <si>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</si>
  <si>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</si>
  <si>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kiadások (K8)</t>
  </si>
  <si>
    <t>Költségvetési kiadások (K1-K8)</t>
  </si>
  <si>
    <t>Államháztartáson belüli megelőlegezések visszafizetése (K914)</t>
  </si>
  <si>
    <t>Központi, irányító szervi támogatások folyósítása (K915)</t>
  </si>
  <si>
    <t>Belföldi finanszírozás kiadásai (K91)</t>
  </si>
  <si>
    <t>Finanszírozási kiadások (K9)</t>
  </si>
  <si>
    <t>MINDÖSSZESEN:</t>
  </si>
  <si>
    <t>Összesen</t>
  </si>
  <si>
    <t>Önkormányzat</t>
  </si>
  <si>
    <t>Hivatal</t>
  </si>
  <si>
    <t>TESZ</t>
  </si>
  <si>
    <t>Süni</t>
  </si>
  <si>
    <t>Helyi önkormányzatok működésének általános támogatása (B1111)</t>
  </si>
  <si>
    <t>Önkormányzatok működési támogatásai (B11)</t>
  </si>
  <si>
    <t>Egyéb működési célú támogatások bevételei államháztartáson belülről (B16)</t>
  </si>
  <si>
    <t>Működési célú támogatások államháztartáson belülről (B1)</t>
  </si>
  <si>
    <t>Felhalmozási célú önkormányzati támogatások (B21)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</si>
  <si>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</si>
  <si>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</si>
  <si>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</si>
  <si>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</si>
  <si>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</si>
  <si>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Termékek és szolgáltatások adói  (B35)</t>
  </si>
  <si>
    <t>Egyéb közhatalmi bevételek (B36)</t>
  </si>
  <si>
    <t>Közhatalmi bevételek (B3)</t>
  </si>
  <si>
    <t>Szolgáltatások (B4021)</t>
  </si>
  <si>
    <t>ebből: bérleti díj bev (B40212)</t>
  </si>
  <si>
    <t>Közvetített szolgáltatások ellenértéke  (B403)</t>
  </si>
  <si>
    <t>ebből: államháztartáson belül (B40311)</t>
  </si>
  <si>
    <t>ebből: államháztartáson kívül (B40312)</t>
  </si>
  <si>
    <t>ebből: önkormányzati vagyon vagyonkezelésbe adásából származó bevétel (B404133)</t>
  </si>
  <si>
    <t>ebből: egy önk tulajdonosi bevétel (B404139)</t>
  </si>
  <si>
    <t>Általános forgalmi adó visszatérítése (B4071)</t>
  </si>
  <si>
    <t>Biztosító által fizetett kártérítés (B4101)</t>
  </si>
  <si>
    <t>Működési bevételek (B4)</t>
  </si>
  <si>
    <t>Felhalmozási bevételek (B5)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</si>
  <si>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</si>
  <si>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</si>
  <si>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</si>
  <si>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</si>
  <si>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</si>
  <si>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Államháztartáson belüli megelőlegezések (B814)</t>
  </si>
  <si>
    <t>Belföldi finanszírozás bevételei (B81)</t>
  </si>
  <si>
    <t>Finanszírozási bevételek  (B8)</t>
  </si>
  <si>
    <t xml:space="preserve">állami támogatások részletezése </t>
  </si>
  <si>
    <t>Ft-ban</t>
  </si>
  <si>
    <t>IPA alap</t>
  </si>
  <si>
    <t>1 lakosra jutó adóerőképesség</t>
  </si>
  <si>
    <t>Önkorm</t>
  </si>
  <si>
    <t>fő</t>
  </si>
  <si>
    <t>beszámítás</t>
  </si>
  <si>
    <t>Forint</t>
  </si>
  <si>
    <t xml:space="preserve">Önkormányzatok működési támogatásai      </t>
  </si>
  <si>
    <t>1.)Helyi önkormányzatok működésének általános támogatása</t>
  </si>
  <si>
    <t>Önkormányzati hivatal működésének támogatása</t>
  </si>
  <si>
    <t>Település üzemeltetés: zöldterület-gazdálkodás</t>
  </si>
  <si>
    <t xml:space="preserve">                                    közvilágítás fenntartása</t>
  </si>
  <si>
    <t xml:space="preserve">                                    köztemető fenntartással kapcs fel</t>
  </si>
  <si>
    <t xml:space="preserve">                                   közutak fenntartásának támog</t>
  </si>
  <si>
    <t>Egyéb kötelező önkormányzati feladatok</t>
  </si>
  <si>
    <t>Lakott külterülettel kapcs feladatok</t>
  </si>
  <si>
    <t>2.)Települési önkorm. Egyes köznevelési feladatainak támoga</t>
  </si>
  <si>
    <t>óvodapedagógusok bértámogatása  4 hó</t>
  </si>
  <si>
    <t>óvodaped munkáját közvetlenül segítők bértámogatása  4 hó</t>
  </si>
  <si>
    <t>Óvoda működtetési támogatás 8 hó</t>
  </si>
  <si>
    <t>Óvoda működtetési támogatás 4 hó</t>
  </si>
  <si>
    <t xml:space="preserve">                                                        Mesterped kategóriába sorolt</t>
  </si>
  <si>
    <t>gyermekétkeztetés szempontjából elismert dolgozók bértámog</t>
  </si>
  <si>
    <t xml:space="preserve">gyermekétkeztetés üzemeltetési támogatása  </t>
  </si>
  <si>
    <t>szünidei gyermekétkeztetés</t>
  </si>
  <si>
    <t xml:space="preserve">Hozzájárulás pénzbeli szociális ellátásokhoz </t>
  </si>
  <si>
    <t>szociális étkeztetés</t>
  </si>
  <si>
    <t>időskorúak nappali ellátása</t>
  </si>
  <si>
    <t>4.) Tel önk kulturális feladatainak támogatása</t>
  </si>
  <si>
    <t>A</t>
  </si>
  <si>
    <t>B</t>
  </si>
  <si>
    <t>C</t>
  </si>
  <si>
    <t>D</t>
  </si>
  <si>
    <t>E</t>
  </si>
  <si>
    <t>F</t>
  </si>
  <si>
    <t>G</t>
  </si>
  <si>
    <t>H</t>
  </si>
  <si>
    <t>Kultúrház</t>
  </si>
  <si>
    <t>Összesen:</t>
  </si>
  <si>
    <t>Felújítások</t>
  </si>
  <si>
    <t>ÖH informatikai eszköz felújítás</t>
  </si>
  <si>
    <t>Beruházások</t>
  </si>
  <si>
    <t>ÖH egyéb gép, berend + áfa</t>
  </si>
  <si>
    <t>adatok Ft-ban</t>
  </si>
  <si>
    <t>ellátottak pénzbeli juttatásai</t>
  </si>
  <si>
    <t xml:space="preserve">B 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</si>
  <si>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</si>
  <si>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</si>
  <si>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</si>
  <si>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</si>
  <si>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</si>
  <si>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</si>
  <si>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Humán Biz.</t>
  </si>
  <si>
    <t>előirányzat</t>
  </si>
  <si>
    <t>Pénzbeli ellátások összesen</t>
  </si>
  <si>
    <t>Települési támogatás</t>
  </si>
  <si>
    <t>Gyermekvéd.támog.</t>
  </si>
  <si>
    <t>Lakhatási támog</t>
  </si>
  <si>
    <t>Temetési segély</t>
  </si>
  <si>
    <t xml:space="preserve">Átmeneti segély </t>
  </si>
  <si>
    <t>Köztemetés</t>
  </si>
  <si>
    <t>Intézményi ell., oktatásban részt  vevők</t>
  </si>
  <si>
    <t>I</t>
  </si>
  <si>
    <t>J</t>
  </si>
  <si>
    <t>járulék</t>
  </si>
  <si>
    <t xml:space="preserve">                                    BERHIDA VÁROS ÖNKORMÁNYZATA</t>
  </si>
  <si>
    <t>a működési és felhalmozási célú bevételi és kiadási előirányzatokról</t>
  </si>
  <si>
    <t xml:space="preserve">A </t>
  </si>
  <si>
    <t xml:space="preserve">D </t>
  </si>
  <si>
    <t xml:space="preserve">E </t>
  </si>
  <si>
    <t>BEVÉTELI TERV</t>
  </si>
  <si>
    <t>KIADÁSI TERV</t>
  </si>
  <si>
    <t>I.</t>
  </si>
  <si>
    <t>Működési célú bevételi terv</t>
  </si>
  <si>
    <t>Működési célú kiadási terv</t>
  </si>
  <si>
    <t>a.)</t>
  </si>
  <si>
    <t>Műk c támogatások áht belülről</t>
  </si>
  <si>
    <t>Személyi juttatások</t>
  </si>
  <si>
    <t>b.)</t>
  </si>
  <si>
    <t>Közhatalmi bevételek</t>
  </si>
  <si>
    <t>Munkaadókat t járulékok</t>
  </si>
  <si>
    <t>c.)</t>
  </si>
  <si>
    <t>Működési bevételek</t>
  </si>
  <si>
    <t>Dologi kiadások</t>
  </si>
  <si>
    <t>d.)</t>
  </si>
  <si>
    <t>Működési átvett pénzeszközök</t>
  </si>
  <si>
    <t>Ellátottak pénzbeli jutt</t>
  </si>
  <si>
    <t>e.)</t>
  </si>
  <si>
    <t>Egyéb műk c kiadások</t>
  </si>
  <si>
    <t>f.)</t>
  </si>
  <si>
    <t>g.)</t>
  </si>
  <si>
    <t>Működési célú bevételek:</t>
  </si>
  <si>
    <t>Működési egyenleg:</t>
  </si>
  <si>
    <t>II.</t>
  </si>
  <si>
    <t>Felhalmozási célú bevételi terv</t>
  </si>
  <si>
    <t>Felhalmozási célú kiadások:</t>
  </si>
  <si>
    <t>1.)</t>
  </si>
  <si>
    <t>Felhalmozási c támog. Áht-n bel</t>
  </si>
  <si>
    <t>2.)</t>
  </si>
  <si>
    <t>Felhalmozási bevételek</t>
  </si>
  <si>
    <t>3.)</t>
  </si>
  <si>
    <t>Egyéb felhalmozási c átvett pe</t>
  </si>
  <si>
    <t>Egyéb felhalm c kiadások</t>
  </si>
  <si>
    <t>4.)</t>
  </si>
  <si>
    <t>5.)</t>
  </si>
  <si>
    <t xml:space="preserve">6.) </t>
  </si>
  <si>
    <t>7.)</t>
  </si>
  <si>
    <t>8.)</t>
  </si>
  <si>
    <t>Felhalm.célú bevételek:</t>
  </si>
  <si>
    <t>Felhalm. egyenleg:</t>
  </si>
  <si>
    <t>iránítószervi támogatás</t>
  </si>
  <si>
    <t>Áht megelőleg visszafiz</t>
  </si>
  <si>
    <t>Össz bevétel</t>
  </si>
  <si>
    <t>Össz Kiadás</t>
  </si>
  <si>
    <t>adatok  Ft-ban</t>
  </si>
  <si>
    <t>dologi</t>
  </si>
  <si>
    <t>Mindösszesen</t>
  </si>
  <si>
    <t>Berhida Város Önkormányzatának</t>
  </si>
  <si>
    <t>Az önkormányzat által adott közvetett támogatások, kedvezmények</t>
  </si>
  <si>
    <t>Sorszám</t>
  </si>
  <si>
    <t xml:space="preserve">Bevételi jogcím </t>
  </si>
  <si>
    <t xml:space="preserve">Kedvezmény nélkül </t>
  </si>
  <si>
    <t xml:space="preserve">Kedvezmények </t>
  </si>
  <si>
    <t>elérhető</t>
  </si>
  <si>
    <t>összege</t>
  </si>
  <si>
    <t>1.</t>
  </si>
  <si>
    <t>2.</t>
  </si>
  <si>
    <t>3.</t>
  </si>
  <si>
    <t>4.</t>
  </si>
  <si>
    <t>házi gondozás térítési díj</t>
  </si>
  <si>
    <t>idősek nappali ell térítési díj</t>
  </si>
  <si>
    <t>szoc. étkeztetés térítési díj</t>
  </si>
  <si>
    <t>5.</t>
  </si>
  <si>
    <t>6.</t>
  </si>
  <si>
    <t>Több éves kihatással járó döntésekből származó kötelezettségek célok szerint, évenkénti bontásban</t>
  </si>
  <si>
    <t>Lejárat és eszközök szerinti bontásban (e/Ft-ban)</t>
  </si>
  <si>
    <t>Kötelezett-</t>
  </si>
  <si>
    <t xml:space="preserve">Lejárat </t>
  </si>
  <si>
    <t xml:space="preserve">Hitel jellege </t>
  </si>
  <si>
    <t>ségváll.</t>
  </si>
  <si>
    <t>éve</t>
  </si>
  <si>
    <t xml:space="preserve">előtti </t>
  </si>
  <si>
    <t>kifizetés</t>
  </si>
  <si>
    <t>Működési célú</t>
  </si>
  <si>
    <t xml:space="preserve">Felhalmozási célú </t>
  </si>
  <si>
    <t>Összesen: (1+6)</t>
  </si>
  <si>
    <t xml:space="preserve">F </t>
  </si>
  <si>
    <t>ELŐIRÁNYZAT FELHASZNÁLÁSI ÜTEMTERV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</si>
  <si>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</si>
  <si>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</si>
  <si>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</si>
  <si>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</si>
  <si>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</si>
  <si>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</si>
  <si>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</si>
  <si>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</si>
  <si>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</si>
  <si>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</si>
  <si>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</si>
  <si>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</si>
  <si>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</si>
  <si>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Ellenőrző sor</t>
  </si>
  <si>
    <t xml:space="preserve">Munkaadókat terhelő járulékok és szociális hozzájárulási adó, </t>
  </si>
  <si>
    <t xml:space="preserve">Dologi kiadások </t>
  </si>
  <si>
    <t>Ellátottak pénzbeli juttatásai</t>
  </si>
  <si>
    <t>Egyéb működési célú kiadások</t>
  </si>
  <si>
    <t xml:space="preserve">Beruházások </t>
  </si>
  <si>
    <t>Egyéb felhalmozási célú támogatások</t>
  </si>
  <si>
    <t>Költségvetési kiadások</t>
  </si>
  <si>
    <t xml:space="preserve">Finanszírozási kiadások </t>
  </si>
  <si>
    <t>ÁHT belüli megelőlegezések visszafiz</t>
  </si>
  <si>
    <t>Irányító szervtől finansz támogatás</t>
  </si>
  <si>
    <t>KIADÁSOK ÖSSZESEN:</t>
  </si>
  <si>
    <t>Működési célú támogatások államháztartáson belül</t>
  </si>
  <si>
    <t>Felhalmozási célú támogatások államháztartáson belülről</t>
  </si>
  <si>
    <t>Működési célú átvett pénzeszközök</t>
  </si>
  <si>
    <t>Felhalmozási célú átvett pénzeszközök</t>
  </si>
  <si>
    <t>Költségvetési bevételek</t>
  </si>
  <si>
    <t>Finanszírozási bevételek</t>
  </si>
  <si>
    <t>Költségvetési maradvány igénybevétele</t>
  </si>
  <si>
    <t>BEVÉTELEK ÖSSZESEN:</t>
  </si>
  <si>
    <t xml:space="preserve">Az Önkormányzat és az önkormányzati költségvetési szervek európai uniós forrásból megvalósítás alatt lévő projektjei  </t>
  </si>
  <si>
    <t>Sorsz</t>
  </si>
  <si>
    <t>Uniós projekt megnevezése</t>
  </si>
  <si>
    <t>Uniós támogatás</t>
  </si>
  <si>
    <t>Önkormányzati forrás</t>
  </si>
  <si>
    <t>Összes bevétel</t>
  </si>
  <si>
    <t>2020.</t>
  </si>
  <si>
    <t>Felhalmozási célú</t>
  </si>
  <si>
    <t xml:space="preserve">Berhida Város Önkormányzata </t>
  </si>
  <si>
    <t>Eredeti előirányzat összesen</t>
  </si>
  <si>
    <t>Közös Hivatal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</si>
  <si>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</si>
  <si>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</si>
  <si>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</si>
  <si>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</si>
  <si>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B12</t>
  </si>
  <si>
    <t>ebből: egyéb központi kezelésű előirányzatok (B1612</t>
  </si>
  <si>
    <t>ebből: fejezeti kezelésű EU B16</t>
  </si>
  <si>
    <t>ebből: társadalombiztosítás pénzügyi alapjai (B1614</t>
  </si>
  <si>
    <t>ebből: elkülönített állami pénzal (B1615</t>
  </si>
  <si>
    <t>ebből: önkormányzat és kv-i szerveik (B 1616</t>
  </si>
  <si>
    <t>ebből: egyéb központi felhalmozási c tám B 2119</t>
  </si>
  <si>
    <t>Egyéb felhalmozási célú tám áht belülről B 25</t>
  </si>
  <si>
    <t>ebből egyéb központi fc tám (B2512</t>
  </si>
  <si>
    <t>ebből: egyéb fejezeti kez EU fc (B25</t>
  </si>
  <si>
    <t>ebből: elkülönített állami pénzal fc (B2515</t>
  </si>
  <si>
    <t>ebből: önkorm és kv-i szervek fc tám (B2516</t>
  </si>
  <si>
    <t>Gépjárműadó (B3541)</t>
  </si>
  <si>
    <t>Egyéb áruhasználati és szolgáltatási adók, környezetterh díj, talajterhelési díj (B355)</t>
  </si>
  <si>
    <t>ebből: szabálysértési pénz- és helyszíni bírság és a közlekedési szabályszegések után kiszabott közigazgatási bírság helyi önkormányzatot megillető része (B361225 köv)</t>
  </si>
  <si>
    <t>ebből: egyéb bírság (B361229 köv)</t>
  </si>
  <si>
    <t>Készlet értékesítés előirányzata B 40111</t>
  </si>
  <si>
    <t>ebből étkeztetés - kivéve ell, hallgatók térítési díj B40211</t>
  </si>
  <si>
    <t>ebből: alkalmazottak térítési díj (B40213)</t>
  </si>
  <si>
    <t>ebből: egyéb szolgáltatás (40215)</t>
  </si>
  <si>
    <t>Tulajdonosi bevételek (B4041)</t>
  </si>
  <si>
    <t>ebből: önkormányzati vagyon üzemeltetéséből származó bevétel (B404131)</t>
  </si>
  <si>
    <t>ebből: egy önk-i bérleti- és lízing díj bevételek (404134)</t>
  </si>
  <si>
    <t>Ellátási díjak (B4051)</t>
  </si>
  <si>
    <t>Kiszámlázott általános forgalmi adó (B4061)</t>
  </si>
  <si>
    <t>Egyéb kapott (járó) kamatok és kamatjellegű bevételek ÁHK(B40811)</t>
  </si>
  <si>
    <t>Egyéb pénzügyi műveletek bevételei (B4091)</t>
  </si>
  <si>
    <t>Egyéb működési bevételek (B4111)</t>
  </si>
  <si>
    <t>Ingatlanok értékesítése (B521)</t>
  </si>
  <si>
    <t>Egyéb tárgyi eszközök értékesítése B531</t>
  </si>
  <si>
    <t>Egyéb működési célú átvett pénzeszközök (65)</t>
  </si>
  <si>
    <t>Működési célú átvett pénzeszközök (B6)</t>
  </si>
  <si>
    <t>Befektetési célú belföldi egyéb hitelviszonyt megtestesítő értékpapír beváltása, értékesítése (B 81231</t>
  </si>
  <si>
    <t>Előző év költségvetési maradványának igénybevétele (B813)</t>
  </si>
  <si>
    <t>Irányító szervi támogatás (B816</t>
  </si>
  <si>
    <t>Családs Berh</t>
  </si>
  <si>
    <t>Családs Vi</t>
  </si>
  <si>
    <t>Hétszínvirág</t>
  </si>
  <si>
    <t>Vi Óvoda</t>
  </si>
  <si>
    <t>Polgármesterek illetményének támogatása</t>
  </si>
  <si>
    <t>Bölcsődei működtetési tám</t>
  </si>
  <si>
    <t>házi segítségnyújtás szem élyi gondozás</t>
  </si>
  <si>
    <t>házi segítségnyújtás - szociális segítés</t>
  </si>
  <si>
    <t>ágazati pótlék</t>
  </si>
  <si>
    <t xml:space="preserve">könyvtári és közművelődési feladat tám Berhida: </t>
  </si>
  <si>
    <t>5.)Helyi önkorm. Kiegészítő támogatásai</t>
  </si>
  <si>
    <t xml:space="preserve">Rovat megnevezése </t>
  </si>
  <si>
    <t>ebből: egyéb központi kezelésű előir (K50612)</t>
  </si>
  <si>
    <t>Egyéb működési célú támogatások államháztartáson kívülre non-profit szervezet (K51215)</t>
  </si>
  <si>
    <t>Egyházi jogi személy egyé műk célú tám( K51216</t>
  </si>
  <si>
    <t>Informatikai eszközök felújítása (K723)</t>
  </si>
  <si>
    <t>ebből:önkormányzati többségi tulajdonú nem pénzügyi vállalkozások (K89122)</t>
  </si>
  <si>
    <t>ebből: egyéb civil szervezeteknek</t>
  </si>
  <si>
    <t>Süni egyéb tárgyi eszköz + áfa</t>
  </si>
  <si>
    <t xml:space="preserve">ÖNK védőnői szolg. Egyéb eszközbeszerzés  </t>
  </si>
  <si>
    <t>BEVÉTELEK</t>
  </si>
  <si>
    <t>KIADÁSOK</t>
  </si>
  <si>
    <t>közgyógy ellátás helyi megáll</t>
  </si>
  <si>
    <t>Dologi kiadás</t>
  </si>
  <si>
    <t>szociális tüzifa juttatás</t>
  </si>
  <si>
    <t>MMINDÖSSZESEN</t>
  </si>
  <si>
    <t>bevétel  Ft</t>
  </si>
  <si>
    <t>Ft</t>
  </si>
  <si>
    <t>2021.</t>
  </si>
  <si>
    <t>TOP 3.1.1-16 közlekedésfejlesztés (kerékpárút)pály</t>
  </si>
  <si>
    <t>Kiadás összesen</t>
  </si>
  <si>
    <t>személyi jutt</t>
  </si>
  <si>
    <t>Beruházás</t>
  </si>
  <si>
    <t>KEHOP 2.2.1-15-00005 szennyvíztisztítótelep pály</t>
  </si>
  <si>
    <t>iránytószervi támogatás</t>
  </si>
  <si>
    <t>kv-i mararvány</t>
  </si>
  <si>
    <t>ÁLLAMIGAZGATÁSI FELADATOK</t>
  </si>
  <si>
    <t>ÖNKÉNT VÁLLALT FELADATOK</t>
  </si>
  <si>
    <t>KÖTELEZŐ FELADATOK</t>
  </si>
  <si>
    <t xml:space="preserve">ÖNK VP6-7.2.1.4.1.3-17 közétkeztetés fejl. Süni eszközfejl.pály.  </t>
  </si>
  <si>
    <t>ÖNK ivóvíz bekötés felújítások Viziközmű szl-.ról</t>
  </si>
  <si>
    <t>ÖNK viziközmű alapból keretszerződés</t>
  </si>
  <si>
    <t xml:space="preserve">ÖNK tervek </t>
  </si>
  <si>
    <t>ÖNK tervek</t>
  </si>
  <si>
    <t xml:space="preserve">ÖNK urnahely temetkezési hely kialakítás </t>
  </si>
  <si>
    <t>Módosított összesen</t>
  </si>
  <si>
    <t>Intézményi összesen</t>
  </si>
  <si>
    <t xml:space="preserve">Kieg tám. Óv pedag minősítéséhez II. kategóriába sorolt </t>
  </si>
  <si>
    <t xml:space="preserve">Családsegítés és gyermekjóléti szolgáltatás B: 5972   Vi: 683 = 6655 fő  </t>
  </si>
  <si>
    <t>könyvtári érdekeltségnövelő tám</t>
  </si>
  <si>
    <t>TESZ egyéb gép- berendezés+áfa</t>
  </si>
  <si>
    <t>2022.</t>
  </si>
  <si>
    <t>összeg</t>
  </si>
  <si>
    <t>Nem intézményi ell. Ebből célonként</t>
  </si>
  <si>
    <t>Egyéb működési célú támogatások államháztartáson kívülre  (K512)</t>
  </si>
  <si>
    <t>Egyéb felhalmozási célú támogatások államháztartáson belülre  (K84)</t>
  </si>
  <si>
    <t>Egyéb felhalmozási célú támogatás Áht-n kívülre (K89)</t>
  </si>
  <si>
    <t>2020. évi költségvetés</t>
  </si>
  <si>
    <t>bérkompenzáció</t>
  </si>
  <si>
    <t>óvodapedagógusok bértámogatása  8 hó (2020 éves)</t>
  </si>
  <si>
    <t>óvodaped munkáját közvetlenül segítők bértámogatása  8 hó (2020 éves)</t>
  </si>
  <si>
    <t>Települési önkormányzatok szociális, gyermekjóléti  feladatainak támogatása (B1131)</t>
  </si>
  <si>
    <t>Tel.önkormányzat gyermekétkeztetési fel.tám( B 1132)</t>
  </si>
  <si>
    <t>2020 évi költségvetés</t>
  </si>
  <si>
    <t>ÖNK közvilágítás bővítés</t>
  </si>
  <si>
    <t>ÖNK VP6-7.2.1.4.1.3-17 közétkeztetés fejl. Süni eszközfejl.pály.  Bev</t>
  </si>
  <si>
    <t>ÖNK szennyvíz tisztítótelep, csatornahál fejl. KEHOP pályázat bev</t>
  </si>
  <si>
    <t>ÖNK Gyermekorv és védőnői szolg. Épület felúj pály KM</t>
  </si>
  <si>
    <t>ÖNK bölcsőde kialakítás TOP pályázat bev</t>
  </si>
  <si>
    <t>ÖNK Szegfű u. gyógyszertár felúj (vakolat, padlásfeljáró,szellőző stb)</t>
  </si>
  <si>
    <t>ÖNK I. orvosi rendelő gépkocsi beálló tetőhéjalás felúj</t>
  </si>
  <si>
    <t>ÖNK Magyar I-Liszt F u. közötti járdához ter. Vásárlás</t>
  </si>
  <si>
    <t>ÖNK kamerák cseréje</t>
  </si>
  <si>
    <t>ÖNK rendezetlen ingatlan vásárlás, kerítés építés</t>
  </si>
  <si>
    <t>ÖNK Telkek mérőszekrény kialakítás</t>
  </si>
  <si>
    <t>Államkötvény visszaváltás</t>
  </si>
  <si>
    <t>Államkötvény értékesítés</t>
  </si>
  <si>
    <t>TOP-1.4.1-19 Bölcsőde fejlesztés</t>
  </si>
  <si>
    <t>ÖNK gyermekorvosi rendelő felúj pályázat</t>
  </si>
  <si>
    <t>ÖH imm. Javak és informatikai eszközök + áfa</t>
  </si>
  <si>
    <t>TESZ  imm. Javak és informatikai eszközök+áfa</t>
  </si>
  <si>
    <t>ÖNK Lakat János tér kialakítása</t>
  </si>
  <si>
    <t xml:space="preserve">                                                 </t>
  </si>
  <si>
    <t>2021. évi költségvetés</t>
  </si>
  <si>
    <t>Művelődési Ház és könyvtár</t>
  </si>
  <si>
    <t>Süni Óvoda</t>
  </si>
  <si>
    <t>Közös Önkormányzati  Hivatal</t>
  </si>
  <si>
    <t xml:space="preserve">HKA talajterh </t>
  </si>
  <si>
    <t>ÖNK reprezentációs kiadás</t>
  </si>
  <si>
    <t>ÖNK Berhida Nyugdíjas Klub Hősök tere tetőszerkezet és tetőhéjalás csere</t>
  </si>
  <si>
    <t>ÖNK Orgona u. ABC gázkazán csere+terv</t>
  </si>
  <si>
    <t>ÖNK Kistó színpad burkolat csere</t>
  </si>
  <si>
    <t>ÖNK köztéri szobrok felújítása</t>
  </si>
  <si>
    <t>ÖNK Kistó kerítés építés</t>
  </si>
  <si>
    <t>ÖNK Veszprémi úti buszmegálló beszerzés, térburkolat, kerékpár tároló</t>
  </si>
  <si>
    <t>ÖNK Szabadság tér Takarék és a boltok előtti parkoló és járda ép.</t>
  </si>
  <si>
    <t>ÖNK Jázmin-Rezeda között az Orgona u. árok építés</t>
  </si>
  <si>
    <t xml:space="preserve">ÖNK központ Veszprémi úti járda és az Óvoda közötti járda kiemelése, szikkasztó </t>
  </si>
  <si>
    <t>ÖNK Pgytp üzletsor mögötti járda és vízelvezetés felúj</t>
  </si>
  <si>
    <t>ÖNK Veszprémi úti buszmegálló alap felújítása</t>
  </si>
  <si>
    <t>ÖNK Süni étk eszközbeszerzés önrész</t>
  </si>
  <si>
    <t>ÖNK pályázati tartalék</t>
  </si>
  <si>
    <t>ÖNK Süni konyha felúj BM pály</t>
  </si>
  <si>
    <t xml:space="preserve">ÖNK Süni konyha felújítás </t>
  </si>
  <si>
    <t>ÖNK állami megelőlegezés</t>
  </si>
  <si>
    <t>ÖNK Egyéb viziközmű alap</t>
  </si>
  <si>
    <t>ÖNK Állami étkeztetési tart</t>
  </si>
  <si>
    <t>ÖNK ingatlanhavaria</t>
  </si>
  <si>
    <t>ÖNK KEHOP szennyvíztelep bővítés pályázat áthúzódó</t>
  </si>
  <si>
    <t>ÖNK Gyermekorvosi rendelő pály</t>
  </si>
  <si>
    <t xml:space="preserve">ÖNK TOP kerékpárút kialakítás áthúzódó </t>
  </si>
  <si>
    <t>ÖNK Top bölcsőde építés</t>
  </si>
  <si>
    <t xml:space="preserve">ÖNK közvilágítás bővítés </t>
  </si>
  <si>
    <t>ÖNK Péti úti ravatalozó akadálymentes feljáró kiépítés</t>
  </si>
  <si>
    <t>ÖNK Péti úti temető Csokonai utca kapu és oszlop elhelyezés</t>
  </si>
  <si>
    <t>2021. évi átmeneti gazdálkodási rendelet</t>
  </si>
  <si>
    <t>2021. elői terv</t>
  </si>
  <si>
    <t>ÖNK Berhida Művelődési Ház és Posta épület hátsó homlokzat nyílászárócsere,</t>
  </si>
  <si>
    <t>ÖNK III. orvosi rendelő körüli járda, csapadékvíz elvezetés felúj</t>
  </si>
  <si>
    <t>ÖNK Hivatal és Okmányiroda akadálymentes feljáró burkolat és lábazat javítás</t>
  </si>
  <si>
    <t xml:space="preserve">ÖNK TOP kerékpárút ép. Pályázat </t>
  </si>
  <si>
    <t xml:space="preserve">ÖNK Jázmin és szegfű u. csapadékvíz hálózat összekötő vezeték </t>
  </si>
  <si>
    <t>ÖNK telkek közvilágítás részleges kialak</t>
  </si>
  <si>
    <t>ÖNK Ledes világító információs tábla, egyéb COVID 19 eszköz</t>
  </si>
  <si>
    <t>ÖNK gyógyszertár padlásfeljáró elhelyezés</t>
  </si>
  <si>
    <t>ÖNK légkondícionáló berendezés kiép. TESZ, Családsegítő Sz., házasságkötő terem</t>
  </si>
  <si>
    <t>Művelődési Ház szakkörök kisértékű te + áfa</t>
  </si>
  <si>
    <t>ÖNK védőnői szolg és gyermekorvosi rendelők előtető</t>
  </si>
  <si>
    <t>ÖNK II. orvosi rendelő eszközbeszerzés</t>
  </si>
  <si>
    <t xml:space="preserve">ÖNK Berhida, Tulipán út 8. és Tulipán út 13.-15.-17. számú lakóépületek régi és új szennyvízelvezetés, továbbá a Berhida, Szegfű út 8-14. számú lakóépületek szennyvízbekötéseinek kivitelezése  </t>
  </si>
  <si>
    <t>Művelődési Ház egyéb gép, berend beszerzés, könyv érd. Növelő</t>
  </si>
  <si>
    <t>Süni informatikai eszköz + áfa</t>
  </si>
  <si>
    <t>Hivatal finanszírozás önk-tól</t>
  </si>
  <si>
    <t>TESZ finanszírozás önk-tól</t>
  </si>
  <si>
    <t>Művelődési Ház finanszírozás önk-tól</t>
  </si>
  <si>
    <t xml:space="preserve">Hivatal  </t>
  </si>
  <si>
    <t xml:space="preserve">TESZ  </t>
  </si>
  <si>
    <t>2021 évi költségvetés</t>
  </si>
  <si>
    <t>2021.évi MÉRLEGTERV</t>
  </si>
  <si>
    <t>2023.</t>
  </si>
  <si>
    <t>2024 után</t>
  </si>
  <si>
    <t>Szociális Társ pe átad</t>
  </si>
  <si>
    <t>Finanszírozási bevétel</t>
  </si>
  <si>
    <t>Költségvetési bevételek (I+II):</t>
  </si>
  <si>
    <t xml:space="preserve">        II. Felhalmozási bevételek:</t>
  </si>
  <si>
    <t xml:space="preserve">          I. Működési bevételek:</t>
  </si>
  <si>
    <t>Finanszírozási kiadások</t>
  </si>
  <si>
    <t>I.Működési kiadások együtt:</t>
  </si>
  <si>
    <t>II. Felhalmozási kiadások:</t>
  </si>
  <si>
    <t>2020 tényl</t>
  </si>
  <si>
    <t>Önkorm. Betegségmegelőzési feladatok (vérvétel</t>
  </si>
  <si>
    <t>2019. évi  költségvetés</t>
  </si>
  <si>
    <t>Teljesítés 12.31</t>
  </si>
  <si>
    <t>Művelődési Ház</t>
  </si>
  <si>
    <t>Települési önkormányzatok szociális, gyermekjóléti  és gyermekétkeztetési feladatainak támogatása (B113)</t>
  </si>
  <si>
    <t>2019. évi eredeti költségvetés</t>
  </si>
  <si>
    <t>ebből: egyéb központi, fejezeti kezelésű előir (K506)</t>
  </si>
  <si>
    <t>Maradványból történő feladatok finanszírozása</t>
  </si>
  <si>
    <t>K</t>
  </si>
  <si>
    <t>L</t>
  </si>
  <si>
    <t>M</t>
  </si>
  <si>
    <t>N</t>
  </si>
  <si>
    <t>Működési</t>
  </si>
  <si>
    <t>SZJ</t>
  </si>
  <si>
    <t>Járulék</t>
  </si>
  <si>
    <t>Dologi</t>
  </si>
  <si>
    <t>Központi költségv elvonás, bevétel kiesés</t>
  </si>
  <si>
    <t>Áht belül műk tám</t>
  </si>
  <si>
    <t>áht kív pe műk.c</t>
  </si>
  <si>
    <t>Felhalm célú tám</t>
  </si>
  <si>
    <t>Felújítás</t>
  </si>
  <si>
    <t>Tartalék</t>
  </si>
  <si>
    <t>finanszírozási kiad</t>
  </si>
  <si>
    <t>bérkeret</t>
  </si>
  <si>
    <t>Berhidai Művelődési Ház és Könyvtár</t>
  </si>
  <si>
    <t>Tesz  összesen</t>
  </si>
  <si>
    <t>Berhidai Közös Önkormányzati Hivatal</t>
  </si>
  <si>
    <t>ÖNKORMÁNYZAT</t>
  </si>
  <si>
    <t>Város és községgazdálkodási feladat</t>
  </si>
  <si>
    <t>vagyongazdálkodás</t>
  </si>
  <si>
    <t>ÖNK Hivatal épületében ajtók cseréje</t>
  </si>
  <si>
    <t>ÖNK vis maior áthúz. meder helyreállítás Kossuth út és József A. u</t>
  </si>
  <si>
    <t>család és védőnői szolg.</t>
  </si>
  <si>
    <t>ÖNK védőnői szolg. informatikai eszközbeszerzés</t>
  </si>
  <si>
    <t>Zöldterület</t>
  </si>
  <si>
    <t>ÖNK Péti úti ravvatalozó vizesblokk felújítás és nyílászáró csere</t>
  </si>
  <si>
    <t xml:space="preserve">Támogatás elszám Vilonya Köznev Társ </t>
  </si>
  <si>
    <t>finanszírozási feladat összesen</t>
  </si>
  <si>
    <t>Költségvetési maradvány végrehajtási rend</t>
  </si>
  <si>
    <t>ÖNK 181/2 hrsz-ú közút közvilágítási hálózatra csatlakozás áthúz KM</t>
  </si>
  <si>
    <t>ÖNK Hivatal lapostető szigetelés felúj</t>
  </si>
  <si>
    <t xml:space="preserve">ÖNK Orgona út üzletsor tetőszigetelés </t>
  </si>
  <si>
    <t>ÖNK Orgona út villámhárító felúj</t>
  </si>
  <si>
    <t>ÖNK Szent Flórián szobor felújítás</t>
  </si>
  <si>
    <t>Költségvetési maradvány együttesen:</t>
  </si>
  <si>
    <t>Finanszírozási célú</t>
  </si>
  <si>
    <t>elvonás</t>
  </si>
  <si>
    <t>kieg. Min bér tám</t>
  </si>
  <si>
    <t>3.) Tel önk szociális, gyermekjóléti és gyermekétk fel tám</t>
  </si>
  <si>
    <t>Bölcsődei ellátás bértámogatás középfokú kisgyermeknevelők stb.</t>
  </si>
  <si>
    <t>Bölcsődei ellátás bértámogatás felsőfokú kisgyermeknevelők stb.</t>
  </si>
  <si>
    <t>kieg. Min bér tám szoc.</t>
  </si>
  <si>
    <t>bölcsődei kiegészítő tám. Bér</t>
  </si>
  <si>
    <t>bölcsődei kieg bér</t>
  </si>
  <si>
    <t>kulturális pótlék</t>
  </si>
  <si>
    <t>2019. évi állami tám. elszámolásból adódó bevétel</t>
  </si>
  <si>
    <t>Módosított előirányzat összesen</t>
  </si>
  <si>
    <t>Egyéb áruhasználati és szolgáltatási adók (B355)</t>
  </si>
  <si>
    <t>kapott (járó) kamatok és kamatjellegű bevételek ÁHK(B408)</t>
  </si>
  <si>
    <t>Működési c. visszatérítendő tám, kölcs (B64)</t>
  </si>
  <si>
    <t>Kiadások</t>
  </si>
  <si>
    <t>Eredeti előir</t>
  </si>
  <si>
    <t>Mód előir</t>
  </si>
  <si>
    <t>változás</t>
  </si>
  <si>
    <t>Kultúrház imm. javak és informatikai eszközök beszerzése</t>
  </si>
  <si>
    <t>Kultúrház  egyéb gép, berend beszerzés, könyv</t>
  </si>
  <si>
    <t>Süni imm.jav és  informatika tárgyi eszköz + áfa</t>
  </si>
  <si>
    <t>ÖNK kerékpárút kialakítás TOP 3.1.1-16 pályázat KM</t>
  </si>
  <si>
    <t>ÖNK külterületi utak pályázat bev</t>
  </si>
  <si>
    <t>ÖNK Jázmin és szegfű u. csapadékvíz hálózat összekötő vezeték talajterhl.díjból+t.évi bev</t>
  </si>
  <si>
    <t>ÖNK fittnes parkok kialakítása térburkolat és egyéb kialak. költség</t>
  </si>
  <si>
    <t>ÖNK VP fittnes parkok kialakítása pályázat bev</t>
  </si>
  <si>
    <t>ÖNK  Rozmaring út szennyvíz, ivóvíz beköt áthúz Viziközmű alap</t>
  </si>
  <si>
    <t>ÖNK Tulipán-Szegfű-Orgona-Margaréta u. régi-új szennyvíz szétvál.terv</t>
  </si>
  <si>
    <t>ÖNK rendezési terv, települési rendezési eszköz terv módosítás</t>
  </si>
  <si>
    <t>ÖNK Viola utca telkek közvilágítás részleges kialak</t>
  </si>
  <si>
    <t>ÖNK Hunyadi tér 950/10 hrsz ivókút vízellátása ( vízbekötővezeték, szakipari szerelés stb)</t>
  </si>
  <si>
    <t>ÖNK Peremarton 1765/41 ivókút vízellátása (vízbekötővezeték, vízmérő kial stb)</t>
  </si>
  <si>
    <t>TESZ permetezőgép vásárlás (fertőző betegség feladatra)</t>
  </si>
  <si>
    <t>ÖNK Fenyős sor 1528 hrsz-ú összekötő útszakasz makadámút ép</t>
  </si>
  <si>
    <t>ÖNKVeszprémi út kerékpárút összekötő szakasz kial.</t>
  </si>
  <si>
    <t>ÖNK fittnesparkhoz Teq ONE asztal és kialakítás</t>
  </si>
  <si>
    <t>ÖNK Lieder támog egyéb gép, eszköz beszerzés +áfa</t>
  </si>
  <si>
    <t>ÖNK Rezeda-Ibolya között az Orgona u. baoldal árok építés</t>
  </si>
  <si>
    <t>ÖNK fűnyíró traktor vásárlás</t>
  </si>
  <si>
    <t>ÖNK 87/4 szennyvízcsatorna kiépítés Lakat J téren</t>
  </si>
  <si>
    <t>ÖNK rendőrség épületébe eszközbeszerzés</t>
  </si>
  <si>
    <t>TESZ traktorvásárlás</t>
  </si>
  <si>
    <t xml:space="preserve">          I. Bevételek:</t>
  </si>
  <si>
    <t>I. Kiadások együtt:</t>
  </si>
  <si>
    <t xml:space="preserve">        II. Bevételek:</t>
  </si>
  <si>
    <t>II. Kiadások:</t>
  </si>
  <si>
    <t>Költségv.bevételek összesen (I+II):</t>
  </si>
  <si>
    <t>Költségv. kiadások összesen (I+II):</t>
  </si>
  <si>
    <t>Áht megelőlegezés</t>
  </si>
  <si>
    <t>Finanszírozási bev.összesen</t>
  </si>
  <si>
    <t>Finanszírozási kiad..összesen</t>
  </si>
  <si>
    <t>Egyéb központi kezelésű tám</t>
  </si>
  <si>
    <t>Bursa hungarica felsőoktatási pály tám</t>
  </si>
  <si>
    <t>ÖNK rendőrőrs felújítás  KM</t>
  </si>
  <si>
    <t>ÖNK Süni konyha felújítás pályázat mKM</t>
  </si>
  <si>
    <t>ÖNK I. világháborúban elesett hős fiaink feszület pályázat</t>
  </si>
  <si>
    <t>ÖNK Árpád köz 3. szolg. Lakás közmű gépészet felúj</t>
  </si>
  <si>
    <t>ÖNK Pgytp Műv ház villamos szekrény felújítás</t>
  </si>
  <si>
    <t>ÖNK Hétszínvirág óvoda felújítás ( 3 csoportszoba és villamos stb)</t>
  </si>
  <si>
    <t xml:space="preserve">ÖNK Veszprémi út 1005/9 hrsz-ú területen, Szabadság tér és Bem János utca közötti szakaszon 7 db víznyelő aknafedlap, 1 db csapszekrény, 2 db postakábel akna szintre emelése </t>
  </si>
  <si>
    <t>ÖNK Veszprémi út 1005/9 hrsz-ú területen, Szabadság tér és Bem János utca közötti szakaszon 8 db csatorna fedlap szintre emelése</t>
  </si>
  <si>
    <t>ÖNK Ősi út 696. hrsz-ú területen lévő, 10 db. csatorna fedlap szintre emelése</t>
  </si>
  <si>
    <t>ÖNK szennyvízcsatorna fedlapok szintre emelése</t>
  </si>
  <si>
    <t>Teljesítés 12.31 összesen</t>
  </si>
  <si>
    <t>Teljesítés 12.31. összesen</t>
  </si>
  <si>
    <t>Közösségi támogatások</t>
  </si>
  <si>
    <t>I. Sporttámogatás Berhida működési célú</t>
  </si>
  <si>
    <t>teljesítés 12.31</t>
  </si>
  <si>
    <t xml:space="preserve">Peremartoni Sport Club Berhida </t>
  </si>
  <si>
    <t>Berhida Lovasok KSE</t>
  </si>
  <si>
    <t xml:space="preserve"> Pearl Dance R.S.E.</t>
  </si>
  <si>
    <t xml:space="preserve">              KID Rock and Roll sportegyesület</t>
  </si>
  <si>
    <t>Összesen sporttám</t>
  </si>
  <si>
    <t>II. Közösségi támogatás  működési célú</t>
  </si>
  <si>
    <t>1.) Öregdiákok az Ady Iskola jövőjéért</t>
  </si>
  <si>
    <t xml:space="preserve">2.) Peremartonért Egyesület </t>
  </si>
  <si>
    <t>Peremaretonért Egyesület tiszteletdíj</t>
  </si>
  <si>
    <t>Összes közösségi tám</t>
  </si>
  <si>
    <t>Felhalmozási célú támogatás</t>
  </si>
  <si>
    <t>Felhalmozási célú támogatás összesen</t>
  </si>
  <si>
    <t>1.) Kultúrház keretében szakkörök</t>
  </si>
  <si>
    <t xml:space="preserve">      Kertbarát Kör</t>
  </si>
  <si>
    <t xml:space="preserve">   Berhida Táncegyüttes</t>
  </si>
  <si>
    <t>2.) Műv.Ház keretében</t>
  </si>
  <si>
    <t xml:space="preserve">     Őszi Napfény Nyugdíjas Klub   </t>
  </si>
  <si>
    <t>Pere-Rúzs Tánccsoport</t>
  </si>
  <si>
    <t>Rokolya</t>
  </si>
  <si>
    <t xml:space="preserve">      PERSZE színjátszó</t>
  </si>
  <si>
    <t>Szakkörök összesen</t>
  </si>
  <si>
    <t>11/A - A helyi önkormányzatok legfeljebb kettő évig felhasználható támogatásainak elszámolása</t>
  </si>
  <si>
    <t>Megnevezés</t>
  </si>
  <si>
    <t>A központi költségvetésből támogatásként rendelkezésre bocsátott összeg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</si>
  <si>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</si>
  <si>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</si>
  <si>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</si>
  <si>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01</t>
  </si>
  <si>
    <t>2. melléklet I.5. Polgármesteri illetmény támogatása</t>
  </si>
  <si>
    <t>02</t>
  </si>
  <si>
    <t>2. melléklet III.1. A települési önkormányzatok szociális feladatainak egyéb támogatása</t>
  </si>
  <si>
    <t>04</t>
  </si>
  <si>
    <t>2. melléklet IV.b) Települési önkormányzatok nyilvános könyvtári és közművelődési feladatainak támogatása</t>
  </si>
  <si>
    <t>20</t>
  </si>
  <si>
    <t>3. melléklet I.11. A költségvetési szerveknél foglalkoztatottak 2019. évi áthúzódó és 2020. évi kompenzációja</t>
  </si>
  <si>
    <t>21</t>
  </si>
  <si>
    <t>3. melléklet I.12. Szociális ágazati összevont pótlék és egészségügyi kiegészítő pótlék</t>
  </si>
  <si>
    <t>25</t>
  </si>
  <si>
    <t>3. melléklet I.13.d) A települési önkormányzatok könyvtári célú érdekeltségnövelő támogatása</t>
  </si>
  <si>
    <t>28</t>
  </si>
  <si>
    <t>3. melléklet I.14. Kulturális illetménypótlék</t>
  </si>
  <si>
    <t>29</t>
  </si>
  <si>
    <t>3. melléklet I. Helyi önkormányzatok működési célú költségvetési támogatásai összesen (8+….+ 28)</t>
  </si>
  <si>
    <t>31</t>
  </si>
  <si>
    <t>13. cím Bölcsődei kiegészítő támogatás</t>
  </si>
  <si>
    <t>33</t>
  </si>
  <si>
    <t>23. cím Kiegészítő támogatás</t>
  </si>
  <si>
    <t>34</t>
  </si>
  <si>
    <t>Mindösszesen (=1+...+7+29+…+33)</t>
  </si>
  <si>
    <t>85</t>
  </si>
  <si>
    <t>11/C - Az önkormányzatok általános, köznevelési, szociális, gyermekjóléti és gyermekétkeztetési feladataihoz kapcsolódó támogatások elszámolása</t>
  </si>
  <si>
    <t>Költségvetési törvény szerint igényelt támogatás</t>
  </si>
  <si>
    <t>Támogatás évközi változása - Május 15.</t>
  </si>
  <si>
    <t>Támogatás évközi változása - Október 5.</t>
  </si>
  <si>
    <t>Tényleges támogatás</t>
  </si>
  <si>
    <t>Évvégi eltérés (+,-) mutatószám szerinti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</si>
  <si>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</si>
  <si>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(6. és 8. oszlop közül a kisebb érték)</t>
  </si>
  <si>
    <t>Többlettámogatás (ha a 7-6+9 &gt;0, akkor 7-6+9; egyébként 0)</t>
  </si>
  <si>
    <t>Visszafizetési kötelezettség (ha a 7-6+9 &lt;0, akkor 7-6+9 abszolútértéke; egyébként 0)</t>
  </si>
  <si>
    <t>11/A. űrlap 31. sor 13. Bölcsődei kiegészítő támogatás címen nyújtott támogatás</t>
  </si>
  <si>
    <t>11/A. űrlap 31. sor 13. Bölcsődei kiegészítő támogatás címen az elszámolás alapján az önkormányzatot megillető támogatás</t>
  </si>
  <si>
    <t>11/A. űrlap 31. sor 13. Bölcsődei kiegészítő támogatásból az adott célra december 31-ig ténylegesen felhasznált összeg</t>
  </si>
  <si>
    <t>11/A. űrlap 32. sor 16. Nemzetiségi pótlék kiegészítő támogatása címen nyújtott támogatás</t>
  </si>
  <si>
    <t>11/A. űrlap 32. sor 16. Nemzetiségi pótlék kiegészítő támogatása címen az elszámolás alapján az önkormányzatot megillető támogatás</t>
  </si>
  <si>
    <t>11/A. űrlap 32. sor 16. Nemzetiségi pótlék kiegészítő támogatása címen az adott célra december 31-ig ténylegesen felhasznált összeg</t>
  </si>
  <si>
    <t>11/A. űrlap 33. sor 23. Kiegészítő támogatás címen nyújtott támogatás</t>
  </si>
  <si>
    <t>11/A. űrlap 33. sor 23. Kiegészítő támogatás címen az elszámolás alapján az önkormányzatot megillető támogatás</t>
  </si>
  <si>
    <t>11/A. űrlap 33. sor 23. Kiegészítő támogatás címen az adott célra december 31-ig ténylegesen felhasznált összeg</t>
  </si>
  <si>
    <t>I.1. A települési  önkormányzatok működésének támogatása 09 01 01 01 00</t>
  </si>
  <si>
    <t>I.2. Nem közművel összegyűjtött háztartási szennyvíz ártalmatlanítása 09 01 01 02 00</t>
  </si>
  <si>
    <t>03</t>
  </si>
  <si>
    <t>I.3. Határátkelőhelyek fenntartásának támogatása 09 01 01 03 00</t>
  </si>
  <si>
    <t>05</t>
  </si>
  <si>
    <t>II. A települési önkormányzatok egyes köznevelési feladatainak támogatása 09 01 02 00 00</t>
  </si>
  <si>
    <t>06</t>
  </si>
  <si>
    <t>III.2. Egyes szociális és gyermekjóléti feladatok támogatása - család és gyermekjóléti szolgálat/központ 09 01 03 02 01</t>
  </si>
  <si>
    <t>07</t>
  </si>
  <si>
    <t>III.2. Egyes szociális és gyermekjóléti feladatok támogatása - család és gyermekjóléti szolgálat/központ kivételével 09 01 03 02 02</t>
  </si>
  <si>
    <t>08</t>
  </si>
  <si>
    <t>III.3. Bölcsőde, mini bölcsőde támogatása 09 01 03 03 00</t>
  </si>
  <si>
    <t>10</t>
  </si>
  <si>
    <t>III.5.a Intézményi gyermekétkeztetés támogatása 09 01 03 05 01</t>
  </si>
  <si>
    <t>11</t>
  </si>
  <si>
    <t>III.5.b Rászoruló gyermekek szünidei étkeztetése 09 01 03 05 02</t>
  </si>
  <si>
    <t>12</t>
  </si>
  <si>
    <t>Összesen  (=1+…+11)</t>
  </si>
  <si>
    <t>Összeg</t>
  </si>
  <si>
    <t>09</t>
  </si>
  <si>
    <t>13</t>
  </si>
  <si>
    <t>14</t>
  </si>
  <si>
    <t>15</t>
  </si>
  <si>
    <t>16</t>
  </si>
  <si>
    <t>17</t>
  </si>
  <si>
    <t>11/L - A helyi önkormányzatok visszafizetési kötelezettsége, pótlólagos támogatása (Ávr. 111. §), és  a jogtalan igénybevétele után fizetendő ügyleti kamata (Ávr. 112. §)</t>
  </si>
  <si>
    <t>Ávr. 111. § a) szerinti valamennyi támogatás pótlólagos összege</t>
  </si>
  <si>
    <t>A költségvetési támogatások és a vis maior támogatások visszafizetendő összege (Ávr. 111. § e))</t>
  </si>
  <si>
    <t>A költségvetési támogatások pótlólagosan járó összege (Ávr. 111. § e))</t>
  </si>
  <si>
    <t>A 11/C. űrlap 5. során elszámolt 2. melléklet II.4. a pedagógusok minősítéséhez kapcsolódó támogatásból változás összege októberi felmérés alapján</t>
  </si>
  <si>
    <t>A 11/C. űrlap 5. során elszámolt, 2. melléklet II.4. a pedagógusok minősítéséhez kapcsolódó támogatás (11/C. 5. sor 3. oszlopból)</t>
  </si>
  <si>
    <t>Kamatalapba számító rendelkezésre bocsátott támogatások összege (a 11/C. űrlap 2,5,6,7,8,9,10 és 11. sorban a 3. oszlop - 11/L. űrlap 15. sor 3. oszlop) és a (a 11/C. űrlap 2,5,6,7,8,9,10 és 11. sorban a 3+4+5. oszlop összege - 11/L. űrlap 15. sor 3. oszlop + 11/L. űrlap 14. sor 3. oszlop + 11/L. űrlap 13. sor 3. oszlop)  közül a nagyobbat kell figyelembe venni</t>
  </si>
  <si>
    <t>23</t>
  </si>
  <si>
    <t>Önkormányzat tőketartozása összesen (1+3+4+5+6+8+9+10)</t>
  </si>
  <si>
    <t>24</t>
  </si>
  <si>
    <t>A 23. sor szerinti tőketartozás 10032000-01031496 számlára fizetendő része (1+3+4+5+6-visszafizetendő vis maior támogatás+8+9+10):</t>
  </si>
  <si>
    <t>26</t>
  </si>
  <si>
    <t>Önkormányzat visszafizetési kötelezettsége és fizetendő kamat összesen (22+23)</t>
  </si>
  <si>
    <t>27</t>
  </si>
  <si>
    <t>Önkormányzatot megillető pótlólagos támogatás (2+7)</t>
  </si>
  <si>
    <t>11/H - Kettő évnél hosszabb felhasználási idejű támogatások elszámolása</t>
  </si>
  <si>
    <t>Az éves központi költségvetésből támogatásként rendelkezésre bocsátott összeg</t>
  </si>
  <si>
    <t>Az önkormányzat  által az adott célra ténylegesen felhasznált összeg 2017-2018-ban</t>
  </si>
  <si>
    <t>Az önkormányzat  által az adott célra ténylegesen felhasznált összeg 2019-ben</t>
  </si>
  <si>
    <t>Az önkormányzat 2020, vagy további években elszámolható támogatása</t>
  </si>
  <si>
    <t>Az önkormányzat  által az adott célra ténylegesen felhasznált összeg 2020-ban</t>
  </si>
  <si>
    <t>Az önkormányzat által a következő év(ek)ben felhasználható támogatás</t>
  </si>
  <si>
    <t>Visszafizetési kötelezettség - az önkormányzat  által a felhasználási határidőig fel nem használt összeg  (=6-7-8)</t>
  </si>
  <si>
    <t>Önkormányzat által visszafizetett támogatás</t>
  </si>
  <si>
    <t>3. melléklet II.3. Önkormányzati étkeztetési fejlesztések támogatása (2018. évi beszámoló 11/A. űrlap 41. sor 3. oszlop adata)</t>
  </si>
  <si>
    <t>43</t>
  </si>
  <si>
    <t>2018. évi 56. cím Egyes Települési Önkormányzatok feladatainak támogatása (2018. évi beszámoló 11/A. űrlap 98. sor)</t>
  </si>
  <si>
    <t>49</t>
  </si>
  <si>
    <t>3. melléklet II.4.a) Közművelődési érdekeltségnövelő támogatás (2019. évi beszámoló 11/A. űrlap 41.sor)</t>
  </si>
  <si>
    <t>79</t>
  </si>
  <si>
    <t>30. cím Egyes önkormányzatok feladatainak támogatása (2019. évi beszámoló 11/A. űrlap 85. sor 3.oszlop adata)</t>
  </si>
  <si>
    <t>101</t>
  </si>
  <si>
    <t>3. melléklet II.4.a) Közművelődési érdekeltségnövelő támogatás</t>
  </si>
  <si>
    <t>07/A - 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</si>
  <si>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</si>
  <si>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</si>
  <si>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</si>
  <si>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</si>
  <si>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</si>
  <si>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</si>
  <si>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</si>
  <si>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</si>
  <si>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</si>
  <si>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</si>
  <si>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12/A - Mérleg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</si>
  <si>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</si>
  <si>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</si>
  <si>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</si>
  <si>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</si>
  <si>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</si>
  <si>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</si>
  <si>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</si>
  <si>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</si>
  <si>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</si>
  <si>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</si>
  <si>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</si>
  <si>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</si>
  <si>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A/III/2 Tartós hitelviszonyt megtestesítő értékpapírok (&gt;=A/III/2a+A/III/2/b)</t>
  </si>
  <si>
    <t>18</t>
  </si>
  <si>
    <t>A/III/2a - ebből: államkötvények</t>
  </si>
  <si>
    <t>A/III Befektetett pénzügyi eszközök (=A/III/1+A/III/2+A/III/3)</t>
  </si>
  <si>
    <t>22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</si>
  <si>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</si>
  <si>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</si>
  <si>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</si>
  <si>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</si>
  <si>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</si>
  <si>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</si>
  <si>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</si>
  <si>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</si>
  <si>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</si>
  <si>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</si>
  <si>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</si>
  <si>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</si>
  <si>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</si>
  <si>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</si>
  <si>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</si>
  <si>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</si>
  <si>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</si>
  <si>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</si>
  <si>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</si>
  <si>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</si>
  <si>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</si>
  <si>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</si>
  <si>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</si>
  <si>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</si>
  <si>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</si>
  <si>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</si>
  <si>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</si>
  <si>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</si>
  <si>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</si>
  <si>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</si>
  <si>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</si>
  <si>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</si>
  <si>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</si>
  <si>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</si>
  <si>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</si>
  <si>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</si>
  <si>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</si>
  <si>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</si>
  <si>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</si>
  <si>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78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</si>
  <si>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</si>
  <si>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</si>
  <si>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</si>
  <si>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</si>
  <si>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</si>
  <si>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</si>
  <si>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</si>
  <si>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</si>
  <si>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</si>
  <si>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143</t>
  </si>
  <si>
    <t>D/III/1 Adott előlegek (=D/III/1a+…+D/III/1f)</t>
  </si>
  <si>
    <t>145</t>
  </si>
  <si>
    <t>D/III/1b - ebből: beruházásokra, felújításokra adott előlegek</t>
  </si>
  <si>
    <t>149</t>
  </si>
  <si>
    <t>D/III/1f - ebből: túlfizetések, téves és visszajáró kifizetések</t>
  </si>
  <si>
    <t>152</t>
  </si>
  <si>
    <t>D/III/4 Forgótőke elszámolása</t>
  </si>
  <si>
    <t>153</t>
  </si>
  <si>
    <t>D/III/5 Vagyonkezelésbe adott eszközökkel kapcsolatos visszapótlási követelés elszámolása</t>
  </si>
  <si>
    <t>155</t>
  </si>
  <si>
    <t>D/III/7 Folyósított, megelőlegezett társadalombiztosítási és családtámogatási ellátások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</si>
  <si>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</si>
  <si>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</si>
  <si>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</si>
  <si>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</si>
  <si>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</si>
  <si>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</si>
  <si>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</si>
  <si>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</si>
  <si>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</si>
  <si>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</si>
  <si>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</si>
  <si>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</si>
  <si>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</si>
  <si>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</si>
  <si>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</si>
  <si>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</si>
  <si>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</si>
  <si>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</si>
  <si>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</si>
  <si>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</si>
  <si>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</si>
  <si>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</si>
  <si>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</si>
  <si>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</si>
  <si>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</si>
  <si>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</si>
  <si>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</si>
  <si>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</si>
  <si>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</si>
  <si>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</si>
  <si>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</si>
  <si>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</si>
  <si>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</si>
  <si>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</si>
  <si>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</si>
  <si>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</si>
  <si>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</si>
  <si>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</si>
  <si>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185</t>
  </si>
  <si>
    <t>H/I/2 Költségvetési évben esedékes kötelezettségek munkaadókat terhelő járulékokra és szociális hozzájárulási adóra</t>
  </si>
  <si>
    <t>186</t>
  </si>
  <si>
    <t>H/I/3 Költségvetési évben esedékes kötelezettségek dologi kiadásokra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</si>
  <si>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</si>
  <si>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</si>
  <si>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</si>
  <si>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</si>
  <si>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</si>
  <si>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</si>
  <si>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</si>
  <si>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</si>
  <si>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219</t>
  </si>
  <si>
    <t>H/II/8 Költségvetési évet követően esedékes kötelezettségek egyéb felhalmozási célú kiadásokra (&gt;=H/II/8a+H/II/8b)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</si>
  <si>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</si>
  <si>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</si>
  <si>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</si>
  <si>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</si>
  <si>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</si>
  <si>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</si>
  <si>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</si>
  <si>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</si>
  <si>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</si>
  <si>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</si>
  <si>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</si>
  <si>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</si>
  <si>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</si>
  <si>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</si>
  <si>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244</t>
  </si>
  <si>
    <t>H) KÖTELEZETTSÉGEK (=H/I+H/II+H/III)</t>
  </si>
  <si>
    <t>246</t>
  </si>
  <si>
    <t>J/1 Eredményszemléletű bevételek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</si>
  <si>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</si>
  <si>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</si>
  <si>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</si>
  <si>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</si>
  <si>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</si>
  <si>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</si>
  <si>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13/A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</si>
  <si>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</si>
  <si>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</si>
  <si>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</si>
  <si>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</si>
  <si>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</si>
  <si>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</si>
  <si>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</si>
  <si>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</si>
  <si>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</si>
  <si>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</si>
  <si>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</si>
  <si>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</si>
  <si>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</si>
  <si>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</si>
  <si>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19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</si>
  <si>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</si>
  <si>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</si>
  <si>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</si>
  <si>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</si>
  <si>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</si>
  <si>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</si>
  <si>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</si>
  <si>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</si>
  <si>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</si>
  <si>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B)  PÉNZÜGYI MŰVELETEK EREDMÉNYE (=VIII-IX)</t>
  </si>
  <si>
    <t>44</t>
  </si>
  <si>
    <t>C)  MÉRLEG SZERINTI EREDMÉNY (=±A±B)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</si>
  <si>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</si>
  <si>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</si>
  <si>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</si>
  <si>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</si>
  <si>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</si>
  <si>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</si>
  <si>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</si>
  <si>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</si>
  <si>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</si>
  <si>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</si>
  <si>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</si>
  <si>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</si>
  <si>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</si>
  <si>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</si>
  <si>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</si>
  <si>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Értékesítés</t>
  </si>
  <si>
    <t>Hiány, selejtezés, megsemmisülés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</si>
  <si>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</si>
  <si>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</si>
  <si>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</si>
  <si>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</si>
  <si>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</si>
  <si>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</si>
  <si>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</si>
  <si>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</si>
  <si>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</si>
  <si>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</si>
  <si>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16/A - Az eszközök értékvesztésének alakulása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</si>
  <si>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</si>
  <si>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</si>
  <si>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</si>
  <si>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</si>
  <si>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</si>
  <si>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</si>
  <si>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</si>
  <si>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</si>
  <si>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Tartós hitelviszonyt megtestesítő értékpapírok</t>
  </si>
  <si>
    <t>Készletek</t>
  </si>
  <si>
    <t>Kincstáron kívüli forintszámlák</t>
  </si>
  <si>
    <t>Követelések a követelés jellegű sajátos elszámolások kivételével</t>
  </si>
  <si>
    <t>Összesen (=01+…+10)</t>
  </si>
  <si>
    <t>2018. évi költségvetés</t>
  </si>
  <si>
    <t>Teljesítés 12.31 Összesen</t>
  </si>
  <si>
    <t>2018. évi  költségvetés</t>
  </si>
  <si>
    <t>Egyéb felhalmozási célú támogatások államháztartáson kívülre (K89)</t>
  </si>
  <si>
    <t>ebből: nonprofit gazdasági társaságok (K8915)</t>
  </si>
  <si>
    <t>Felhalmozási célú támogatások Áht belülre Önk-nak K8</t>
  </si>
  <si>
    <t>Berhida Város Önkormányzat</t>
  </si>
  <si>
    <t>Pénzeszközök változása</t>
  </si>
  <si>
    <t>Összeg  (  Ft )</t>
  </si>
  <si>
    <t>- Forintban vezetett költségvetési pénzforgalmi számlák egyenlege (Előirányzat-felhasználási keretszámlák egyenlege)</t>
  </si>
  <si>
    <t>kincstárnál vezetett forint számla</t>
  </si>
  <si>
    <t>- Forintpénztárak és betétkönyvek egyenlege</t>
  </si>
  <si>
    <t xml:space="preserve">    Idegen pénzeszközök</t>
  </si>
  <si>
    <t xml:space="preserve">Pénzkészlet összesen </t>
  </si>
  <si>
    <t>Pénzkészlet t.idősz végén összesen:</t>
  </si>
  <si>
    <t>2021 mód. Előirányz.</t>
  </si>
  <si>
    <t>Mód. Előirányzat</t>
  </si>
  <si>
    <t>K01 - Önkormányzati (irányító szervi) konszolidált beszámoló - K1-K8. Költségvetési kiadások</t>
  </si>
  <si>
    <t>Konszolidálás előtti összeg</t>
  </si>
  <si>
    <t>Konszolidálás</t>
  </si>
  <si>
    <t>Konszolidált összeg</t>
  </si>
  <si>
    <t>Törvény szerinti illetmények, munkabérek (K1101)</t>
  </si>
  <si>
    <t>Normatív jutalmak (K1102)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</si>
  <si>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</si>
  <si>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</si>
  <si>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</si>
  <si>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</si>
  <si>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Szociális támogatások (K1112)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</si>
  <si>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</si>
  <si>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</si>
  <si>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</si>
  <si>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</si>
  <si>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</si>
  <si>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</si>
  <si>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</si>
  <si>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</si>
  <si>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</si>
  <si>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rehabilitációs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</si>
  <si>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</si>
  <si>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</si>
  <si>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</si>
  <si>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</si>
  <si>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</si>
  <si>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</si>
  <si>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</si>
  <si>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</si>
  <si>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</si>
  <si>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</si>
  <si>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</si>
  <si>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</si>
  <si>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</si>
  <si>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</si>
  <si>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</si>
  <si>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</si>
  <si>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</si>
  <si>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40</t>
  </si>
  <si>
    <t>Közvetített szolgáltatások  (&gt;=41) (K335)</t>
  </si>
  <si>
    <t>41</t>
  </si>
  <si>
    <t>ebből: államháztartáson belül (K335)</t>
  </si>
  <si>
    <t>42</t>
  </si>
  <si>
    <t>Szakmai tevékenységet segítő szolgáltatások  (K336)</t>
  </si>
  <si>
    <t>Egyéb szolgáltatások (&gt;=44) (K337)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</si>
  <si>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</si>
  <si>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</si>
  <si>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</si>
  <si>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</si>
  <si>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</si>
  <si>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Reklám- és propagandakiadások (K342)</t>
  </si>
  <si>
    <t>48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</si>
  <si>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</si>
  <si>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</si>
  <si>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</si>
  <si>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</si>
  <si>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</si>
  <si>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</si>
  <si>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</si>
  <si>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</si>
  <si>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</si>
  <si>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100</t>
  </si>
  <si>
    <t>Egyéb nem intézményi ellátások (&gt;=101+…+119) (K48)</t>
  </si>
  <si>
    <t>116</t>
  </si>
  <si>
    <t>ebből: köztemetés [Szoctv. 48.§] (K48)</t>
  </si>
  <si>
    <t>117</t>
  </si>
  <si>
    <t>ebből: települési támogatás [Szoctv. 45. §], (K48)</t>
  </si>
  <si>
    <t>120</t>
  </si>
  <si>
    <t>Ellátottak pénzbeli juttatásai (=61+62+73+74+85+94+97+100) (K4)</t>
  </si>
  <si>
    <t>150</t>
  </si>
  <si>
    <t>Egyéb működési célú támogatások államháztartáson belülre (=151+…+160) (K506)</t>
  </si>
  <si>
    <t>151</t>
  </si>
  <si>
    <t>ebből: központi költségvetési szervek (K506)</t>
  </si>
  <si>
    <t>ebből: társulások és költségvetési szerveik (K506)</t>
  </si>
  <si>
    <t>Egyéb működési célú támogatások államháztartáson kívülre (=179+…+188) (K512)</t>
  </si>
  <si>
    <t>ebből: egyházi jogi személyek (K512)</t>
  </si>
  <si>
    <t>181</t>
  </si>
  <si>
    <t>ebből: egyéb civil szervezetek (K512)</t>
  </si>
  <si>
    <t>ebből: háztartások (K512)</t>
  </si>
  <si>
    <t>ebből: egyéb vállalkozások (K512)</t>
  </si>
  <si>
    <t>190</t>
  </si>
  <si>
    <t>Egyéb működési célú kiadások (=121+126+127+128+139+150+161+163+175+176+177+178+189) (K5)</t>
  </si>
  <si>
    <t>Immateriális javak beszerzése, létesítése (K61)</t>
  </si>
  <si>
    <t>Ingatlanok beszerzése, létesítése (&gt;=193) (K62)</t>
  </si>
  <si>
    <t>194</t>
  </si>
  <si>
    <t>Informatikai eszközök beszerzése, létesítése (K63)</t>
  </si>
  <si>
    <t>195</t>
  </si>
  <si>
    <t>Egyéb tárgyi eszközök beszerzése, létesítése (K64)</t>
  </si>
  <si>
    <t>198</t>
  </si>
  <si>
    <t>Beruházási célú előzetesen felszámított általános forgalmi adó (K67)</t>
  </si>
  <si>
    <t>199</t>
  </si>
  <si>
    <t>Beruházások (=191+192+194+…+198) (K6)</t>
  </si>
  <si>
    <t>200</t>
  </si>
  <si>
    <t>Ingatlanok felújítása (K71)</t>
  </si>
  <si>
    <t>201</t>
  </si>
  <si>
    <t>Informatikai eszközök felújítása (K72)</t>
  </si>
  <si>
    <t>203</t>
  </si>
  <si>
    <t>Felújítási célú előzetesen felszámított általános forgalmi adó (K74)</t>
  </si>
  <si>
    <t>204</t>
  </si>
  <si>
    <t>Felújítások (=200+...+203) (K7)</t>
  </si>
  <si>
    <t>228</t>
  </si>
  <si>
    <t>Egyéb felhalmozási célú támogatások államháztartáson belülre (=229+…+238) (K84)</t>
  </si>
  <si>
    <t>ebből: társulások és költségvetési szerveik (K84)</t>
  </si>
  <si>
    <t>255</t>
  </si>
  <si>
    <t>Egyéb felhalmozási célú támogatások államháztartáson kívülre (=256+…+265) (K89)</t>
  </si>
  <si>
    <t>258</t>
  </si>
  <si>
    <t>ebből: egyéb civil szervezetek (K89)</t>
  </si>
  <si>
    <t>262</t>
  </si>
  <si>
    <t>ebből: önkormányzati többségi tulajdonú nem pénzügyi vállalkozások (K89)</t>
  </si>
  <si>
    <t>266</t>
  </si>
  <si>
    <t>Egyéb felhalmozási célú kiadások (=205+206+217+228+239+241+253+254+255) (K8)</t>
  </si>
  <si>
    <t>267</t>
  </si>
  <si>
    <t>Költségvetési kiadások (=20+21+60+120+190+199+204+266) (K1-K8)</t>
  </si>
  <si>
    <t>K02 - Önkormányzati (irányító szervi) konszolidált beszámoló - B1-B7.  költségvetési bevételek</t>
  </si>
  <si>
    <t>Helyi önkormányzatok működésének általános támogatása (B111)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</si>
  <si>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</si>
  <si>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</si>
  <si>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</si>
  <si>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</si>
  <si>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Egyéb működési célú támogatások bevételei államháztartáson belülről (=35+…+44) (B16)</t>
  </si>
  <si>
    <t>ebből: központi kezelésű előirányzatok (B16)</t>
  </si>
  <si>
    <t>ebből: fejezeti kezelésű előirányzatok EU-s programokra és azok hazai társfinanszírozása (B16)</t>
  </si>
  <si>
    <t>ebből: társadalombiztosítás pénzügyi alapjai (B16)</t>
  </si>
  <si>
    <t>ebből: elkülönített állami pénzalapok (B16)</t>
  </si>
  <si>
    <t>Működési célú támogatások államháztartáson belülről (=09+...+12+23+34) (B1)</t>
  </si>
  <si>
    <t>Egyéb felhalmozási célú támogatások bevételei államháztartáson belülről (=71+…+80) (B25)</t>
  </si>
  <si>
    <t>ebből: fejezeti kezelésű előirányzatok EU-s programokra és azok hazai társfinanszírozása (B25)</t>
  </si>
  <si>
    <t>81</t>
  </si>
  <si>
    <t>Felhalmozási célú támogatások államháztartáson belülről (=46+47+48+59+70)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</si>
  <si>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</si>
  <si>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</si>
  <si>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</si>
  <si>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</si>
  <si>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</si>
  <si>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</si>
  <si>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Értékesítési és forgalmi adók (=117+…+136) (B351)</t>
  </si>
  <si>
    <t>123</t>
  </si>
  <si>
    <t>ebből: állandó jelleggel végzett iparűzési tevékenység után fizetett helyi iparűzési adó (B351)</t>
  </si>
  <si>
    <t>Termékek és szolgáltatások adói (=116+137+141+142+147)  (B35)</t>
  </si>
  <si>
    <t>165</t>
  </si>
  <si>
    <t>Egyéb közhatalmi bevételek (&gt;=166+…+183) (B36)</t>
  </si>
  <si>
    <t>168</t>
  </si>
  <si>
    <t>ebből: igazgatási szolgáltatási díjak (B36)</t>
  </si>
  <si>
    <t>ebből: környezetvédelmi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</si>
  <si>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</si>
  <si>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</si>
  <si>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önkormányzat által beszedett talajterhelési díj (B36)</t>
  </si>
  <si>
    <t>Közhatalmi bevételek  (=93+94+104+109+164+165) (B3)</t>
  </si>
  <si>
    <t>Készletértékesítés ellenértéke (B401)</t>
  </si>
  <si>
    <t>Szolgáltatások ellenértéke (&gt;=187+188) (B402)</t>
  </si>
  <si>
    <t>187</t>
  </si>
  <si>
    <t>ebből:tárgyi eszközök bérbeadásából származó bevétel (B402)</t>
  </si>
  <si>
    <t>189</t>
  </si>
  <si>
    <t>Közvetített szolgáltatások ellenértéke  (&gt;=190) (B403)</t>
  </si>
  <si>
    <t>ebből: államháztartáson belül (B403)</t>
  </si>
  <si>
    <t>Tulajdonosi bevételek (&gt;=192+…+197) (B404)</t>
  </si>
  <si>
    <t>ebből: önkormányzati vagyon vagyonkezelésbe adásából származó bevétel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</si>
  <si>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</si>
  <si>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</si>
  <si>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</si>
  <si>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</si>
  <si>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Egyéb kapott (járó) kamatok és kamatjellegű bevételek (&gt;=205+206) (B4082)</t>
  </si>
  <si>
    <t>207</t>
  </si>
  <si>
    <t>Kamatbevételek és más nyereségjellegű bevételek (=201+204) (B408)</t>
  </si>
  <si>
    <t>216</t>
  </si>
  <si>
    <t>Biztosító által fizetett kártérítés (B410)</t>
  </si>
  <si>
    <t>217</t>
  </si>
  <si>
    <t>Egyéb működési bevételek (&gt;=218+219) (B411)</t>
  </si>
  <si>
    <t>ebből: kiadások visszatérítései (B411)</t>
  </si>
  <si>
    <t>220</t>
  </si>
  <si>
    <t>Működési bevételek (=185+186+189+191+198+…+200+207+215+216+217) (B4)</t>
  </si>
  <si>
    <t>223</t>
  </si>
  <si>
    <t>Ingatlanok értékesítése (&gt;=224) (B52)</t>
  </si>
  <si>
    <t>225</t>
  </si>
  <si>
    <t>Egyéb tárgyi eszközök értékesítése (B53)</t>
  </si>
  <si>
    <t>229</t>
  </si>
  <si>
    <t>Felhalmozási bevételek (=221+223+225+226+228) (B5)</t>
  </si>
  <si>
    <t>Működési célú visszatérítendő támogatások, kölcsönök visszatérülése államháztartáson kívülről (=234+…+242) (B64)</t>
  </si>
  <si>
    <t>ebből: egyéb civil szervezetek (B64)</t>
  </si>
  <si>
    <t>Egyéb működési célú átvett pénzeszközök (=244+…+254) (B65)</t>
  </si>
  <si>
    <t>ebből: egyéb civil szervezetek (B65)</t>
  </si>
  <si>
    <t>247</t>
  </si>
  <si>
    <t>ebből: háztartások (B65)</t>
  </si>
  <si>
    <t>Működési célú átvett pénzeszközök (=230+...+233+243) (B6)</t>
  </si>
  <si>
    <t>259</t>
  </si>
  <si>
    <t>Felhalmozási célú visszatérítendő támogatások, kölcsönök visszatérülése államháztartáson kívülről (=260+…+268) (B74)</t>
  </si>
  <si>
    <t>261</t>
  </si>
  <si>
    <t>ebből: nonprofit gazdasági társaságok (B74)</t>
  </si>
  <si>
    <t>263</t>
  </si>
  <si>
    <t>269</t>
  </si>
  <si>
    <t>Egyéb felhalmozási célú átvett pénzeszközök (=270+…+280) (B75)</t>
  </si>
  <si>
    <t>272</t>
  </si>
  <si>
    <t>ebből: egyéb civil szervezetek (B75)</t>
  </si>
  <si>
    <t>273</t>
  </si>
  <si>
    <t>ebből: háztartások (B75)</t>
  </si>
  <si>
    <t>281</t>
  </si>
  <si>
    <t>Felhalmozási célú átvett pénzeszközök (=256+…+259+269) (B7)</t>
  </si>
  <si>
    <t>282</t>
  </si>
  <si>
    <t>Költségvetési bevételek (=45+81+184+220+229+255+281) (B1-B7)</t>
  </si>
  <si>
    <t>K03 - Önkormányzati (irányító szervi) konszolidált beszámoló - K9. Finanszírozási kiadások</t>
  </si>
  <si>
    <t>Belföldi finanszírozás kiadásai (=06+19+…+25+28) (K91)</t>
  </si>
  <si>
    <t>Finanszírozási kiadások (=29+37+38+39) (K9)</t>
  </si>
  <si>
    <t>K04 - Önkormányzati (irányító szervi) konszolidált beszámoló -  B8. Finanszírozási bevételek</t>
  </si>
  <si>
    <t>Befektetési célú belföldi értékpapírok beváltása, értékesítése  (B8123)</t>
  </si>
  <si>
    <t>Belföldi értékpapírok bevételei (=05+08+09+10) (B812)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</si>
  <si>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</si>
  <si>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</si>
  <si>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</si>
  <si>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</si>
  <si>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</si>
  <si>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K12 - Önkormányzati (irányító szervi) konszolidált beszámoló - Konszolidált mérleg</t>
  </si>
  <si>
    <t>C/III-IV. Forintszámlák és Devizaszámlák (=C/III/1+C/III/2+CIV/1+C/IV/2)</t>
  </si>
  <si>
    <t>E) EGYÉB SAJÁTOS ELSZÁMOLÁSOK (=E/I+…+E/II)</t>
  </si>
  <si>
    <t>G/I-III Nemzeti vagyon és egyéb eszközök induláskori értéke és változásai</t>
  </si>
  <si>
    <t>30</t>
  </si>
  <si>
    <t>K13 - Önkormányzati (irányító szervi) konszolidált beszámoló - Konszolidált eredménykimutatás</t>
  </si>
  <si>
    <t>C) MÉRLEG SZERINTI EREDMÉNY (=±A±B)</t>
  </si>
  <si>
    <t>Vagyonkimutatás - 2020</t>
  </si>
  <si>
    <t>Előző év</t>
  </si>
  <si>
    <t>Tárgyév</t>
  </si>
  <si>
    <t>Index (%)</t>
  </si>
  <si>
    <t>1</t>
  </si>
  <si>
    <t>2</t>
  </si>
  <si>
    <t>3</t>
  </si>
  <si>
    <t>4</t>
  </si>
  <si>
    <t>5</t>
  </si>
  <si>
    <t>ESZKÖZÖK</t>
  </si>
  <si>
    <t xml:space="preserve"> </t>
  </si>
  <si>
    <t>A/ NEMZETI VAGYONBA TARTOZÓ BEFEKTETETT ESZKÖZÖK</t>
  </si>
  <si>
    <t>2 919 673 624</t>
  </si>
  <si>
    <t>3 596 561 717</t>
  </si>
  <si>
    <t>123,18</t>
  </si>
  <si>
    <t>I. IMMATERIÁLIS JAVAK</t>
  </si>
  <si>
    <t>A/I</t>
  </si>
  <si>
    <t>3 956 579</t>
  </si>
  <si>
    <t>2 018 093</t>
  </si>
  <si>
    <t>51,01</t>
  </si>
  <si>
    <t>1. Vagyoni értékű jogok</t>
  </si>
  <si>
    <t>A/I/1</t>
  </si>
  <si>
    <t>3 463 283</t>
  </si>
  <si>
    <t>58,27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</si>
  <si>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</si>
  <si>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</si>
  <si>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</si>
  <si>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</si>
  <si>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</si>
  <si>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</si>
  <si>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</si>
  <si>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</si>
  <si>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</si>
  <si>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</si>
  <si>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</si>
  <si>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493 296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</si>
  <si>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</si>
  <si>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</si>
  <si>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</si>
  <si>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</si>
  <si>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</si>
  <si>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</si>
  <si>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</si>
  <si>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</si>
  <si>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</si>
  <si>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</si>
  <si>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</si>
  <si>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</si>
  <si>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2 199 547 308</t>
  </si>
  <si>
    <t>2 232 331 230</t>
  </si>
  <si>
    <t>101,49</t>
  </si>
  <si>
    <t>1. Ingatlanok és kapcsolódó vagyoni értékű jogok</t>
  </si>
  <si>
    <t>A/II/1</t>
  </si>
  <si>
    <t>1 827 517 851</t>
  </si>
  <si>
    <t>1 896 721 559</t>
  </si>
  <si>
    <t>103,79</t>
  </si>
  <si>
    <t>A/II/1/a</t>
  </si>
  <si>
    <t>A/II/1/b</t>
  </si>
  <si>
    <t>96,18</t>
  </si>
  <si>
    <t>A/II/1/c</t>
  </si>
  <si>
    <t>112,62</t>
  </si>
  <si>
    <t>A/II/1/d</t>
  </si>
  <si>
    <t>100,54</t>
  </si>
  <si>
    <t>2. Gépek, berendezések, felszerelések, járművek</t>
  </si>
  <si>
    <t>A/II/2</t>
  </si>
  <si>
    <t>24 995 759</t>
  </si>
  <si>
    <t>48 876 826</t>
  </si>
  <si>
    <t>195,54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</si>
  <si>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</si>
  <si>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</si>
  <si>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</si>
  <si>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</si>
  <si>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</si>
  <si>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</si>
  <si>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</si>
  <si>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</si>
  <si>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</si>
  <si>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</si>
  <si>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</si>
  <si>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</si>
  <si>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347 033 698</t>
  </si>
  <si>
    <t>286 732 845</t>
  </si>
  <si>
    <t>82,62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</si>
  <si>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</si>
  <si>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</si>
  <si>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</si>
  <si>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</si>
  <si>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</si>
  <si>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</si>
  <si>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</si>
  <si>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</si>
  <si>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</si>
  <si>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</si>
  <si>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</si>
  <si>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</si>
  <si>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71 150 000</t>
  </si>
  <si>
    <t>11 150 000</t>
  </si>
  <si>
    <t>15,67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</si>
  <si>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</si>
  <si>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</si>
  <si>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</si>
  <si>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</si>
  <si>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</si>
  <si>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</si>
  <si>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</si>
  <si>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</si>
  <si>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60 000 000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</si>
  <si>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</si>
  <si>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</si>
  <si>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</si>
  <si>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</si>
  <si>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</si>
  <si>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</si>
  <si>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</si>
  <si>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</si>
  <si>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</si>
  <si>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</si>
  <si>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</si>
  <si>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</si>
  <si>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645 019 737</t>
  </si>
  <si>
    <t>1 351 062 394</t>
  </si>
  <si>
    <t>209,46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</si>
  <si>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</si>
  <si>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</si>
  <si>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</si>
  <si>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</si>
  <si>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</si>
  <si>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</si>
  <si>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</si>
  <si>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</si>
  <si>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</si>
  <si>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</si>
  <si>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</si>
  <si>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</si>
  <si>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</si>
  <si>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1 093 613</t>
  </si>
  <si>
    <t>958 176</t>
  </si>
  <si>
    <t>87,62</t>
  </si>
  <si>
    <t>I. Készletek</t>
  </si>
  <si>
    <t>B/I</t>
  </si>
  <si>
    <t>II. Értékpapírok</t>
  </si>
  <si>
    <t>B/II</t>
  </si>
  <si>
    <t>C/ PÉNZESZKÖZÖK</t>
  </si>
  <si>
    <t>683 954 254</t>
  </si>
  <si>
    <t>787 670 603</t>
  </si>
  <si>
    <t>115,16</t>
  </si>
  <si>
    <t>I. Lekötött bankbetétek</t>
  </si>
  <si>
    <t>C/I</t>
  </si>
  <si>
    <t>II. Pénztárak, csekkek, betétkönyvek</t>
  </si>
  <si>
    <t>C/II</t>
  </si>
  <si>
    <t>247 065</t>
  </si>
  <si>
    <t>169 275</t>
  </si>
  <si>
    <t>68,51</t>
  </si>
  <si>
    <t>III. Forintszámlák</t>
  </si>
  <si>
    <t>C/III</t>
  </si>
  <si>
    <t>683 707 189</t>
  </si>
  <si>
    <t>787 501 328</t>
  </si>
  <si>
    <t>115,18</t>
  </si>
  <si>
    <t>IV. Devizaszámlák</t>
  </si>
  <si>
    <t>C/IV</t>
  </si>
  <si>
    <t>D/ KÖVETELÉSEK</t>
  </si>
  <si>
    <t>1 001 543 623</t>
  </si>
  <si>
    <t>725 582 420</t>
  </si>
  <si>
    <t>72,45</t>
  </si>
  <si>
    <t>I. Költségvetési évben esedékes követelések</t>
  </si>
  <si>
    <t>D/I</t>
  </si>
  <si>
    <t>29 198 118</t>
  </si>
  <si>
    <t>26 647 720</t>
  </si>
  <si>
    <t>91,27</t>
  </si>
  <si>
    <t>II. Költségvetési évet követően esedékes követelések</t>
  </si>
  <si>
    <t>D/II</t>
  </si>
  <si>
    <t>III. Követelés jellegű sajátos elszámolások</t>
  </si>
  <si>
    <t>D/III</t>
  </si>
  <si>
    <t>972 345 505</t>
  </si>
  <si>
    <t>698 934 700</t>
  </si>
  <si>
    <t>71,88</t>
  </si>
  <si>
    <t>E/ EGYÉB SAJÁTOS ESZKÖZOLDALI ELSZÁMOLÁSOK</t>
  </si>
  <si>
    <t>8 084 627</t>
  </si>
  <si>
    <t>24 903 127</t>
  </si>
  <si>
    <t>308,03</t>
  </si>
  <si>
    <t>F/ AKTÍV IDŐBELI ELHATÁROLÁSOK</t>
  </si>
  <si>
    <t>14 032 398</t>
  </si>
  <si>
    <t>14 211 029</t>
  </si>
  <si>
    <t>101,27</t>
  </si>
  <si>
    <t>ESZKÖZÖK ÖSSZESEN</t>
  </si>
  <si>
    <t>A+..+F</t>
  </si>
  <si>
    <t>4 628 382 139</t>
  </si>
  <si>
    <t>5 149 887 072</t>
  </si>
  <si>
    <t>111,27</t>
  </si>
  <si>
    <t>FORRÁSOK</t>
  </si>
  <si>
    <t>G/ SAJÁT TŐKE</t>
  </si>
  <si>
    <t>3 675 963 711</t>
  </si>
  <si>
    <t>3 524 019 338</t>
  </si>
  <si>
    <t>95,87</t>
  </si>
  <si>
    <t>I. Nemzeti vagyon induláskori értéke</t>
  </si>
  <si>
    <t>G/I</t>
  </si>
  <si>
    <t>2 828 232 187</t>
  </si>
  <si>
    <t>II. Nemzeti vagyon változásai</t>
  </si>
  <si>
    <t>G/II</t>
  </si>
  <si>
    <t>401 919 955</t>
  </si>
  <si>
    <t>405 981 588</t>
  </si>
  <si>
    <t>101,01</t>
  </si>
  <si>
    <t>III. Egyéb eszközök induláskori értéke és változásai</t>
  </si>
  <si>
    <t>G/III</t>
  </si>
  <si>
    <t>216 457 125</t>
  </si>
  <si>
    <t>IV. Felhalmozott eredmény</t>
  </si>
  <si>
    <t>G/IV</t>
  </si>
  <si>
    <t>342 643 545</t>
  </si>
  <si>
    <t>229 354 444</t>
  </si>
  <si>
    <t>66,94</t>
  </si>
  <si>
    <t>V. Eszközök értékhelyesbítésének forrása</t>
  </si>
  <si>
    <t>G/V</t>
  </si>
  <si>
    <t>VI. Mérleg szerinti eredmény</t>
  </si>
  <si>
    <t>G/VI</t>
  </si>
  <si>
    <t>-113 289 101</t>
  </si>
  <si>
    <t>-156 006 006</t>
  </si>
  <si>
    <t>137,71</t>
  </si>
  <si>
    <t>H/ KÖTELEZETTSÉGEK</t>
  </si>
  <si>
    <t>50 079 256</t>
  </si>
  <si>
    <t>60 736 152</t>
  </si>
  <si>
    <t>121,28</t>
  </si>
  <si>
    <t>I. Költségvetési évben esedékes kötelezettségek</t>
  </si>
  <si>
    <t>H/I</t>
  </si>
  <si>
    <t>2 905 332</t>
  </si>
  <si>
    <t>2 770 533</t>
  </si>
  <si>
    <t>95,36</t>
  </si>
  <si>
    <t>II. Költségvetési évet követően esedékes kötelezettségek</t>
  </si>
  <si>
    <t>H/II</t>
  </si>
  <si>
    <t>33 553 160</t>
  </si>
  <si>
    <t>35 249 063</t>
  </si>
  <si>
    <t>105,05</t>
  </si>
  <si>
    <t>III. Kötelezettség jellegű sajátos elszámolások</t>
  </si>
  <si>
    <t>H/III</t>
  </si>
  <si>
    <t>13 620 764</t>
  </si>
  <si>
    <t>22 716 556</t>
  </si>
  <si>
    <t>166,78</t>
  </si>
  <si>
    <t>I/ KINCSTÁRI SZÁMLAVEZETÉSSEL KAPCSOLATOS ELSZÁMOLÁSOK</t>
  </si>
  <si>
    <t>J/ PASSZÍV IDŐBELI ELHATÁROLÁSOK (=K/1+K/2+K/3)</t>
  </si>
  <si>
    <t>902 339 172</t>
  </si>
  <si>
    <t>1 565 131 582</t>
  </si>
  <si>
    <t>173,45</t>
  </si>
  <si>
    <t>FORRÁSOK ÖSSZESEN</t>
  </si>
  <si>
    <t>G+...+J</t>
  </si>
  <si>
    <t>MÉRLEGEN KÍVÜLI TÉTELEK</t>
  </si>
  <si>
    <t>"0"-ra írt eszközök</t>
  </si>
  <si>
    <t>L/1</t>
  </si>
  <si>
    <t>201 815 313</t>
  </si>
  <si>
    <t>235 523 092</t>
  </si>
  <si>
    <t>116,70</t>
  </si>
  <si>
    <t>Használatban lévő kisértékű immateriális javak, tárgyi eszközök</t>
  </si>
  <si>
    <t>L/2</t>
  </si>
  <si>
    <t>40 912 028</t>
  </si>
  <si>
    <t>50 544 271</t>
  </si>
  <si>
    <t>123,54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</si>
  <si>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</si>
  <si>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</si>
  <si>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</si>
  <si>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</si>
  <si>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264 720 218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</si>
  <si>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</si>
  <si>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</si>
  <si>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</si>
  <si>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</si>
  <si>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-8 310 235</t>
  </si>
  <si>
    <t>Függő kötelezettségek</t>
  </si>
  <si>
    <t>L/7</t>
  </si>
  <si>
    <t>562 459 488</t>
  </si>
  <si>
    <t>402 483 205</t>
  </si>
  <si>
    <t>71,56</t>
  </si>
  <si>
    <t>Biztos (jövőbeni) követelések</t>
  </si>
  <si>
    <t>L/8</t>
  </si>
  <si>
    <t>3463283</t>
  </si>
  <si>
    <t>2018093</t>
  </si>
  <si>
    <t>2020. év</t>
  </si>
  <si>
    <t>Pénzkészlet tárgyidőszak elején 2019.12.31.</t>
  </si>
  <si>
    <t>Pénzkészlet tárgyidőszak végén 2020.12.31.</t>
  </si>
  <si>
    <t>24995759</t>
  </si>
  <si>
    <t>48876826</t>
  </si>
  <si>
    <t>2020.évi MÉRLEGszerű kimutatás</t>
  </si>
  <si>
    <t>2020. évi</t>
  </si>
  <si>
    <t>Közösségi támogatások 2020 évre</t>
  </si>
  <si>
    <t>3.) Berhida Városi Polgárőrség Egyesület</t>
  </si>
  <si>
    <t xml:space="preserve">4.) Óvodánkért Alapítvány </t>
  </si>
  <si>
    <t>6.) Zanével Írt Történelem Egyesület</t>
  </si>
  <si>
    <t>7.) Berhida Római Katolikus Plébánia</t>
  </si>
  <si>
    <t>Berhida Római Katolikus Plébánia tiszteletdíj</t>
  </si>
  <si>
    <t>1.)Magic Dance Sportegyesület</t>
  </si>
  <si>
    <t>2.)Peremartonért Egyesület</t>
  </si>
  <si>
    <t xml:space="preserve">3.) Palotai Mentősökért Alapítvány </t>
  </si>
  <si>
    <t>Elszámolt</t>
  </si>
  <si>
    <t>Nyugdíjas Klub  tiszt díj</t>
  </si>
  <si>
    <t>Összevont Népdalkör</t>
  </si>
  <si>
    <t>Hangár 21</t>
  </si>
  <si>
    <t>Elköltött, áthúzódó elszámolás 2021-re</t>
  </si>
  <si>
    <t xml:space="preserve">Nyugd Klub </t>
  </si>
  <si>
    <t>Arany János ösztöndíj, oktatási int. részv. t.</t>
  </si>
  <si>
    <t>13. melléklet a 5/2021.(II.28.) rendelethez</t>
  </si>
  <si>
    <t>2.a  melléklet a 5/2021.(II.28.) rendelethez</t>
  </si>
  <si>
    <t>2.b  melléklet a 5/2021.(II.28.) rendelethez</t>
  </si>
  <si>
    <t>személyi jellegű kieg.</t>
  </si>
  <si>
    <t>konyha karbantartási szolg.+áfa</t>
  </si>
  <si>
    <t>táppénz hozzájárulás</t>
  </si>
  <si>
    <t>üzemeltetési anyag (karbantartási anyag, tisztítószer, irodaszer)</t>
  </si>
  <si>
    <t>Süni  egyéb gép, berendezés beszerzés</t>
  </si>
  <si>
    <t>megbízási díj kieg.</t>
  </si>
  <si>
    <t>város és községg. Informatikai szolg.</t>
  </si>
  <si>
    <t>informatikai eszköz beszerzés</t>
  </si>
  <si>
    <t>város- és községg. Karbantartás, műsz. Vizsg.</t>
  </si>
  <si>
    <t>út-híd egyéb üzemeltetési szolg.+áfa</t>
  </si>
  <si>
    <t>zöldter.bérkieg.</t>
  </si>
  <si>
    <t>zöldter. Egyéb szolg. + áfa</t>
  </si>
  <si>
    <t>pandémia elleni védekezés kieg.</t>
  </si>
  <si>
    <t>köztemető bérkieg.</t>
  </si>
  <si>
    <t>TESZ út-híd karbantartási szolgáltatás</t>
  </si>
  <si>
    <t>köztemető áfabefizetés</t>
  </si>
  <si>
    <t>zöldter. Táppénz hozzájárulás</t>
  </si>
  <si>
    <t>közfoglalkoztatás táppénz hozzájárulás</t>
  </si>
  <si>
    <t>város és községg. Táppénz hozzájárulás</t>
  </si>
  <si>
    <t>közfoglalk. Eszköz beszerzés</t>
  </si>
  <si>
    <t>személyi kieg.</t>
  </si>
  <si>
    <t>utiköltség</t>
  </si>
  <si>
    <t>reprezentáció tábor</t>
  </si>
  <si>
    <t>üzemeltetési anyag karbantartás+áfa</t>
  </si>
  <si>
    <t>üzemeltetési anyag irodaszer + áfa</t>
  </si>
  <si>
    <t>üzemeltetési anyag munkaruha+áfa</t>
  </si>
  <si>
    <t>üzemeltetési szolgáltatás + áfa</t>
  </si>
  <si>
    <t>szakmai szolgáltatás + áfa</t>
  </si>
  <si>
    <t>informatikai szolgáltatás + áfa</t>
  </si>
  <si>
    <t>karbantartási szolg. Érintésvédelem + áfa</t>
  </si>
  <si>
    <t>imm. Javak és informatikai eszköz beszerzés</t>
  </si>
  <si>
    <t>egyéb eszközbeszerzés</t>
  </si>
  <si>
    <t>informatikai eszközbeszerzés</t>
  </si>
  <si>
    <t>ÖNK Hivatal ajócsere</t>
  </si>
  <si>
    <t>rehabilitációs járulék</t>
  </si>
  <si>
    <t>karbantartási szolgáltatás + áfa</t>
  </si>
  <si>
    <t>TESZ bérkieg.</t>
  </si>
  <si>
    <t xml:space="preserve">TESZ csapadékvíz elem karbantartás </t>
  </si>
  <si>
    <t>irodaszer, szakmai anyag beszerz + áfa</t>
  </si>
  <si>
    <t>ÖNK védőnők informatikai eszköz felújítás</t>
  </si>
  <si>
    <t xml:space="preserve">ÖNK védőnők egyéb eszköz beszerzés </t>
  </si>
  <si>
    <t>ÖNK fittnes parkok fejlesztése</t>
  </si>
  <si>
    <t>központi, elszámolási feladat</t>
  </si>
  <si>
    <t>Rendőrség támogatás</t>
  </si>
  <si>
    <t>fénymásoló beszerzés informatikai eszköz</t>
  </si>
  <si>
    <t>Teljesítés 12.31.</t>
  </si>
  <si>
    <t>,</t>
  </si>
  <si>
    <t>Kultúr</t>
  </si>
  <si>
    <t>952586670</t>
  </si>
  <si>
    <t>930049373</t>
  </si>
  <si>
    <t>723581470</t>
  </si>
  <si>
    <t>814860563</t>
  </si>
  <si>
    <t>151811623</t>
  </si>
  <si>
    <t>151349711</t>
  </si>
  <si>
    <t>ÖNK védőnői szolg. Informatikai eszköz felújítás</t>
  </si>
  <si>
    <t>ÖNK hivatal épületében ajtócsere</t>
  </si>
  <si>
    <t>Műv.ház informatikai eszköz, imm. Jav</t>
  </si>
  <si>
    <t xml:space="preserve">ÖNK. Védőnői szolg. Informatikai eszköz </t>
  </si>
  <si>
    <t>9. c  melléklet a 5/2021.(II.28.) rendelethez</t>
  </si>
  <si>
    <t>9. b  melléklet a 5/2021.(II.28.) rendelethez</t>
  </si>
  <si>
    <t>9.a  melléklet a 5/2021.(II.28.) rendelethez</t>
  </si>
  <si>
    <t>4. melléklet a 5/2021.(II.28.) rendelethez</t>
  </si>
  <si>
    <t>2.d melléklet a 5/2021.(II.28.) rendelethez</t>
  </si>
  <si>
    <t>1. b  melléklet a 5/2021.(II.28.) rendelethez</t>
  </si>
  <si>
    <t>1. melléklet a 13/2021.(V. 28 .) rendelethez</t>
  </si>
  <si>
    <t>1/a. melléklet a   13/2021.(V.28 .) rendelethez</t>
  </si>
  <si>
    <t>1.c. melléklet a 13/2021.(V.28.) rendelethez</t>
  </si>
  <si>
    <t>1/d. melléklet a 13/2021.(V.28.) rendelethez</t>
  </si>
  <si>
    <t>2. melléklet a 13/2021.(V.28.) rendelethez</t>
  </si>
  <si>
    <t>2.a. melléklet a 13/2021.(V.28.) rendelethez</t>
  </si>
  <si>
    <t>2.b. melléklet a 13/2021.(V.28.) rendelethez</t>
  </si>
  <si>
    <t>2.d. melléklet a 13/2021.(V.28.) rendelethez</t>
  </si>
  <si>
    <t>2.e. melléklet a 13/2021.(V.28.) rendelethez</t>
  </si>
  <si>
    <t>3.a. melléklet a 13/2021.(V.28.) rendelethez</t>
  </si>
  <si>
    <t>3.b. melléklet a 13/2021.(V.28.) rendelethez</t>
  </si>
  <si>
    <t>3.c. melléklet a 13/2021.(V.28.) rendelethez</t>
  </si>
  <si>
    <t>3.d. melléklet a 13/2021.(V.28.) rendelethez</t>
  </si>
  <si>
    <t>4. a. melléklet a 13/2021.(V.28.) rendelethez</t>
  </si>
  <si>
    <t>4. b melléklet a 13/2021.(V.28.) rendelethez</t>
  </si>
  <si>
    <t>5. melléklet a 13/2021.(V.28.) rendelethez</t>
  </si>
  <si>
    <t>6. melléklet a 13/2021.(V.28.) rendelethez</t>
  </si>
  <si>
    <t>7. melléklet a 13/2021.(V.28.) rendelethez</t>
  </si>
  <si>
    <t>8. melléklet a 13/2021.(V.28.) rendelethez</t>
  </si>
  <si>
    <t>9. melléklet a 13/2021.(V.28.) rendelethez</t>
  </si>
  <si>
    <t>9.a melléklet a 13/2021.(V.28.) rendelethez</t>
  </si>
  <si>
    <t>9b. melléklet a 13/2021.(V.28.) rendelethez</t>
  </si>
  <si>
    <t>10. melléklet a 13/2021.(V.28.) rendelethez</t>
  </si>
  <si>
    <t>11. melléklet a 13/2021.(V.28.) rendelethez</t>
  </si>
  <si>
    <t>12. melléklet a 13/2021.(V.28.) rendelethez</t>
  </si>
  <si>
    <t>12.a melléklet a 13/2021.(V.28.) rendelethez</t>
  </si>
  <si>
    <t>13. melléklet a 13/2021.(V.28.) rendelethez</t>
  </si>
  <si>
    <t>14. melléklet a 13/2021.(V.28.) rendelethez</t>
  </si>
  <si>
    <t>15. melléklet a 13/2021.(V.28.) rendelethez</t>
  </si>
  <si>
    <t>16. melléklet a 13/2021.(V.28.) rendelethez</t>
  </si>
  <si>
    <t>17.a. melléklet a 13/2021.(V.28.) rendelethez</t>
  </si>
  <si>
    <t>17.c melléklet a 13/2021.(V.28.) rendelethez</t>
  </si>
  <si>
    <t>18 melléklet a 13/2021.(V.28.) rendelethez</t>
  </si>
  <si>
    <t>19. melléklet a 13/2021.(V.28.) rendelethez</t>
  </si>
  <si>
    <t>20. melléklet a 13/2021.(V.28.) rendelethez</t>
  </si>
  <si>
    <t>21. melléklet a 13/2021.(V.28.) rendelethez</t>
  </si>
  <si>
    <t>22. melléklet a 13/2021.(V.28.) rendelethez</t>
  </si>
  <si>
    <t>23. melléklet a 13/2021.(V.28.) rendelethez</t>
  </si>
  <si>
    <t>24. melléklet a 13/2021.(V.28.) rendelethez</t>
  </si>
  <si>
    <t>25.   melléklet a 13/2021.(V.28.) rendelethez</t>
  </si>
  <si>
    <t>26.   melléklet a 13/2021.(V.28.) rendelethez</t>
  </si>
  <si>
    <t>26.a   melléklet a 13/2021.(V.28.) rendelethez</t>
  </si>
  <si>
    <t>26.b melléklet a 13/2021.(V.28.) rendelethez</t>
  </si>
  <si>
    <t>27.   melléklet a 13/2021.(V.28.) rendelethez</t>
  </si>
  <si>
    <t>28. a  melléklet a 13/2021.(V.28.) rendelethez</t>
  </si>
  <si>
    <t>28. b   melléklet a 13/2021.(V.28.) rendelethez</t>
  </si>
  <si>
    <t>28. c melléklet a 13/2021.(V.28.) rendelethez</t>
  </si>
  <si>
    <t>29.  melléklet a 13/2021.(V.28.)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</si>
</sst>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F_t_-;\-* #,##0.00\ _F_t_-;_-* &quot;-&quot;??\ _F_t_-;_-@_-"/>
    <numFmt numFmtId="165" formatCode="00"/>
    <numFmt numFmtId="166" formatCode="_-* #,##0\ _F_t_-;\-* #,##0\ _F_t_-;_-* &quot;-&quot;??\ _F_t_-;_-@_-"/>
    <numFmt numFmtId="167" formatCode="_-* #,##0.0\ _F_t_-;\-* #,##0.0\ _F_t_-;_-* &quot;-&quot;??\ _F_t_-;_-@_-"/>
    <numFmt numFmtId="168" formatCode="0__"/>
    <numFmt numFmtId="169" formatCode="0.0"/>
    <numFmt numFmtId="170" formatCode="#,###__"/>
    <numFmt numFmtId="171" formatCode="_-* #,##0\ [$Ft-40E]_-;\-* #,##0\ [$Ft-40E]_-;_-* &quot;-&quot;??\ [$Ft-40E]_-;_-@_-"/>
    <numFmt numFmtId="172" formatCode="#,##0_ ;\-#,##0\ "/>
  </numFmts>
  <fonts count="7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7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0"/>
      <color indexed="14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53"/>
      <name val="Arial CE"/>
      <family val="2"/>
      <charset val="238"/>
    </font>
    <font>
      <sz val="10"/>
      <color indexed="53"/>
      <name val="Arial"/>
      <family val="2"/>
      <charset val="238"/>
    </font>
    <font>
      <sz val="10"/>
      <name val="Times New Roman CE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family val="1"/>
      <charset val="238"/>
    </font>
    <font>
      <sz val="9"/>
      <color indexed="8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  <charset val="238"/>
    </font>
    <font>
      <sz val="10"/>
      <color theme="0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42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22"/>
      </top>
      <bottom/>
      <diagonal/>
    </border>
    <border>
      <left style="thick">
        <color indexed="64"/>
      </left>
      <right style="thin">
        <color indexed="64"/>
      </right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22"/>
      </bottom>
      <diagonal/>
    </border>
    <border>
      <left style="thick">
        <color indexed="64"/>
      </left>
      <right style="thin">
        <color indexed="64"/>
      </right>
      <top/>
      <bottom style="dashed">
        <color indexed="22"/>
      </bottom>
      <diagonal/>
    </border>
    <border>
      <left style="medium">
        <color indexed="64"/>
      </left>
      <right/>
      <top style="dashed">
        <color indexed="22"/>
      </top>
      <bottom style="dashed">
        <color indexed="22"/>
      </bottom>
      <diagonal/>
    </border>
    <border>
      <left style="thick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164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9" fillId="0" borderId="0"/>
    <xf numFmtId="0" fontId="54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23" fillId="0" borderId="0"/>
    <xf numFmtId="0" fontId="50" fillId="0" borderId="0"/>
    <xf numFmtId="0" fontId="23" fillId="0" borderId="0"/>
    <xf numFmtId="0" fontId="13" fillId="0" borderId="0"/>
    <xf numFmtId="0" fontId="13" fillId="0" borderId="0"/>
    <xf numFmtId="164" fontId="14" fillId="0" borderId="0" applyFont="0" applyFill="0" applyBorder="0" applyAlignment="0" applyProtection="0"/>
    <xf numFmtId="0" fontId="19" fillId="0" borderId="0"/>
    <xf numFmtId="0" fontId="13" fillId="0" borderId="0"/>
    <xf numFmtId="164" fontId="14" fillId="0" borderId="0" applyFont="0" applyFill="0" applyBorder="0" applyAlignment="0" applyProtection="0"/>
    <xf numFmtId="0" fontId="2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3" fillId="0" borderId="0" applyFont="0" applyFill="0" applyBorder="0" applyAlignment="0" applyProtection="0"/>
    <xf numFmtId="0" fontId="6" fillId="0" borderId="0"/>
    <xf numFmtId="0" fontId="1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0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44">
    <xf numFmtId="0" fontId="0" fillId="0" borderId="0" xfId="0"/>
    <xf numFmtId="3" fontId="0" fillId="0" borderId="3" xfId="0" applyNumberFormat="1" applyBorder="1"/>
    <xf numFmtId="0" fontId="0" fillId="3" borderId="0" xfId="0" applyFill="1" applyBorder="1"/>
    <xf numFmtId="3" fontId="0" fillId="0" borderId="4" xfId="0" applyNumberFormat="1" applyBorder="1"/>
    <xf numFmtId="0" fontId="20" fillId="0" borderId="0" xfId="8" applyFont="1"/>
    <xf numFmtId="0" fontId="0" fillId="0" borderId="9" xfId="0" applyBorder="1"/>
    <xf numFmtId="166" fontId="28" fillId="6" borderId="11" xfId="2" applyNumberFormat="1" applyFont="1" applyFill="1" applyBorder="1"/>
    <xf numFmtId="0" fontId="19" fillId="6" borderId="13" xfId="8" applyFill="1" applyBorder="1"/>
    <xf numFmtId="166" fontId="28" fillId="6" borderId="13" xfId="2" applyNumberFormat="1" applyFont="1" applyFill="1" applyBorder="1"/>
    <xf numFmtId="0" fontId="31" fillId="0" borderId="0" xfId="8" applyFont="1" applyAlignment="1">
      <alignment horizontal="center"/>
    </xf>
    <xf numFmtId="0" fontId="18" fillId="0" borderId="14" xfId="24" applyFont="1" applyBorder="1"/>
    <xf numFmtId="0" fontId="29" fillId="0" borderId="0" xfId="8" applyFont="1"/>
    <xf numFmtId="0" fontId="29" fillId="0" borderId="15" xfId="8" applyFont="1" applyBorder="1"/>
    <xf numFmtId="0" fontId="19" fillId="0" borderId="17" xfId="8" applyBorder="1"/>
    <xf numFmtId="0" fontId="19" fillId="0" borderId="15" xfId="8" applyBorder="1"/>
    <xf numFmtId="0" fontId="29" fillId="0" borderId="19" xfId="8" applyFont="1" applyBorder="1"/>
    <xf numFmtId="0" fontId="34" fillId="3" borderId="7" xfId="16" applyFont="1" applyFill="1" applyBorder="1"/>
    <xf numFmtId="0" fontId="34" fillId="3" borderId="24" xfId="8" applyFont="1" applyFill="1" applyBorder="1"/>
    <xf numFmtId="166" fontId="35" fillId="4" borderId="20" xfId="3" applyNumberFormat="1" applyFont="1" applyFill="1" applyBorder="1"/>
    <xf numFmtId="0" fontId="39" fillId="0" borderId="0" xfId="10" applyFont="1"/>
    <xf numFmtId="0" fontId="40" fillId="0" borderId="0" xfId="10" applyFont="1"/>
    <xf numFmtId="0" fontId="17" fillId="0" borderId="0" xfId="17" applyFont="1"/>
    <xf numFmtId="0" fontId="17" fillId="0" borderId="0" xfId="10" applyFont="1" applyAlignment="1">
      <alignment horizontal="left"/>
    </xf>
    <xf numFmtId="0" fontId="39" fillId="0" borderId="0" xfId="17" applyFont="1"/>
    <xf numFmtId="0" fontId="17" fillId="0" borderId="0" xfId="10"/>
    <xf numFmtId="0" fontId="31" fillId="0" borderId="0" xfId="18" applyFont="1"/>
    <xf numFmtId="0" fontId="23" fillId="0" borderId="0" xfId="22" applyBorder="1"/>
    <xf numFmtId="0" fontId="23" fillId="0" borderId="0" xfId="22"/>
    <xf numFmtId="0" fontId="18" fillId="0" borderId="0" xfId="22" applyFont="1"/>
    <xf numFmtId="0" fontId="18" fillId="0" borderId="0" xfId="22" applyFont="1" applyAlignment="1">
      <alignment horizontal="left"/>
    </xf>
    <xf numFmtId="0" fontId="23" fillId="0" borderId="0" xfId="22" applyFont="1"/>
    <xf numFmtId="0" fontId="18" fillId="10" borderId="5" xfId="22" applyFont="1" applyFill="1" applyBorder="1"/>
    <xf numFmtId="0" fontId="18" fillId="0" borderId="20" xfId="22" applyFont="1" applyBorder="1"/>
    <xf numFmtId="0" fontId="23" fillId="0" borderId="20" xfId="22" applyFont="1" applyBorder="1"/>
    <xf numFmtId="0" fontId="23" fillId="0" borderId="20" xfId="22" applyBorder="1"/>
    <xf numFmtId="0" fontId="42" fillId="0" borderId="0" xfId="22" applyFont="1"/>
    <xf numFmtId="0" fontId="23" fillId="0" borderId="0" xfId="22" applyFill="1" applyBorder="1"/>
    <xf numFmtId="0" fontId="23" fillId="0" borderId="7" xfId="22" applyFill="1" applyBorder="1"/>
    <xf numFmtId="0" fontId="23" fillId="0" borderId="7" xfId="22" applyBorder="1"/>
    <xf numFmtId="0" fontId="16" fillId="0" borderId="0" xfId="10" applyFont="1"/>
    <xf numFmtId="0" fontId="17" fillId="0" borderId="0" xfId="14"/>
    <xf numFmtId="0" fontId="16" fillId="0" borderId="0" xfId="14" applyFont="1" applyAlignment="1">
      <alignment horizontal="left"/>
    </xf>
    <xf numFmtId="0" fontId="16" fillId="0" borderId="0" xfId="14" applyFont="1"/>
    <xf numFmtId="0" fontId="39" fillId="0" borderId="0" xfId="14" applyFont="1"/>
    <xf numFmtId="0" fontId="17" fillId="8" borderId="20" xfId="14" applyFill="1" applyBorder="1"/>
    <xf numFmtId="0" fontId="17" fillId="0" borderId="20" xfId="14" applyBorder="1"/>
    <xf numFmtId="0" fontId="17" fillId="0" borderId="20" xfId="14" applyFont="1" applyBorder="1"/>
    <xf numFmtId="0" fontId="17" fillId="0" borderId="5" xfId="14" applyBorder="1"/>
    <xf numFmtId="0" fontId="17" fillId="0" borderId="20" xfId="14" applyFill="1" applyBorder="1"/>
    <xf numFmtId="0" fontId="17" fillId="0" borderId="0" xfId="14" applyBorder="1"/>
    <xf numFmtId="0" fontId="17" fillId="0" borderId="0" xfId="14" applyFont="1" applyBorder="1"/>
    <xf numFmtId="0" fontId="16" fillId="0" borderId="0" xfId="14" applyFont="1" applyAlignment="1">
      <alignment horizontal="center"/>
    </xf>
    <xf numFmtId="166" fontId="23" fillId="0" borderId="20" xfId="1" applyNumberFormat="1" applyFont="1" applyBorder="1"/>
    <xf numFmtId="166" fontId="23" fillId="0" borderId="5" xfId="1" applyNumberFormat="1" applyFont="1" applyBorder="1"/>
    <xf numFmtId="166" fontId="17" fillId="0" borderId="20" xfId="1" applyNumberFormat="1" applyFont="1" applyBorder="1"/>
    <xf numFmtId="166" fontId="17" fillId="3" borderId="20" xfId="1" applyNumberFormat="1" applyFont="1" applyFill="1" applyBorder="1"/>
    <xf numFmtId="166" fontId="17" fillId="0" borderId="0" xfId="1" applyNumberFormat="1" applyFont="1"/>
    <xf numFmtId="166" fontId="17" fillId="0" borderId="0" xfId="1" applyNumberFormat="1" applyFont="1" applyBorder="1"/>
    <xf numFmtId="0" fontId="19" fillId="0" borderId="1" xfId="0" applyFont="1" applyBorder="1"/>
    <xf numFmtId="166" fontId="34" fillId="0" borderId="1" xfId="1" applyNumberFormat="1" applyFont="1" applyBorder="1"/>
    <xf numFmtId="0" fontId="19" fillId="0" borderId="0" xfId="0" applyFont="1"/>
    <xf numFmtId="0" fontId="35" fillId="0" borderId="0" xfId="10" applyFont="1"/>
    <xf numFmtId="0" fontId="19" fillId="0" borderId="2" xfId="0" applyFont="1" applyBorder="1"/>
    <xf numFmtId="0" fontId="17" fillId="0" borderId="5" xfId="10" applyBorder="1"/>
    <xf numFmtId="0" fontId="19" fillId="8" borderId="36" xfId="0" applyFont="1" applyFill="1" applyBorder="1"/>
    <xf numFmtId="166" fontId="19" fillId="0" borderId="5" xfId="1" applyNumberFormat="1" applyFont="1" applyBorder="1"/>
    <xf numFmtId="166" fontId="19" fillId="0" borderId="8" xfId="1" applyNumberFormat="1" applyFont="1" applyBorder="1"/>
    <xf numFmtId="166" fontId="17" fillId="0" borderId="5" xfId="1" applyNumberFormat="1" applyFont="1" applyBorder="1"/>
    <xf numFmtId="166" fontId="19" fillId="0" borderId="1" xfId="1" applyNumberFormat="1" applyFont="1" applyBorder="1"/>
    <xf numFmtId="166" fontId="19" fillId="0" borderId="6" xfId="1" applyNumberFormat="1" applyFont="1" applyBorder="1"/>
    <xf numFmtId="166" fontId="17" fillId="0" borderId="1" xfId="1" applyNumberFormat="1" applyFont="1" applyBorder="1"/>
    <xf numFmtId="166" fontId="34" fillId="0" borderId="6" xfId="1" applyNumberFormat="1" applyFont="1" applyBorder="1"/>
    <xf numFmtId="0" fontId="17" fillId="0" borderId="0" xfId="15"/>
    <xf numFmtId="0" fontId="16" fillId="0" borderId="0" xfId="15" applyFont="1"/>
    <xf numFmtId="0" fontId="17" fillId="0" borderId="0" xfId="15" applyAlignment="1">
      <alignment horizontal="center"/>
    </xf>
    <xf numFmtId="0" fontId="39" fillId="0" borderId="0" xfId="20" applyFont="1"/>
    <xf numFmtId="0" fontId="39" fillId="0" borderId="0" xfId="15" applyFont="1"/>
    <xf numFmtId="0" fontId="45" fillId="10" borderId="20" xfId="15" applyFont="1" applyFill="1" applyBorder="1"/>
    <xf numFmtId="0" fontId="45" fillId="10" borderId="22" xfId="15" applyFont="1" applyFill="1" applyBorder="1"/>
    <xf numFmtId="0" fontId="44" fillId="10" borderId="22" xfId="15" applyFont="1" applyFill="1" applyBorder="1" applyAlignment="1">
      <alignment horizontal="center"/>
    </xf>
    <xf numFmtId="0" fontId="44" fillId="10" borderId="5" xfId="15" applyFont="1" applyFill="1" applyBorder="1" applyAlignment="1">
      <alignment horizontal="center"/>
    </xf>
    <xf numFmtId="0" fontId="17" fillId="0" borderId="0" xfId="10" applyAlignment="1"/>
    <xf numFmtId="0" fontId="17" fillId="0" borderId="0" xfId="17"/>
    <xf numFmtId="0" fontId="46" fillId="0" borderId="20" xfId="10" applyFont="1" applyBorder="1" applyAlignment="1">
      <alignment horizontal="center"/>
    </xf>
    <xf numFmtId="0" fontId="47" fillId="10" borderId="20" xfId="10" applyFont="1" applyFill="1" applyBorder="1" applyAlignment="1">
      <alignment horizontal="center"/>
    </xf>
    <xf numFmtId="0" fontId="47" fillId="10" borderId="22" xfId="10" applyFont="1" applyFill="1" applyBorder="1" applyAlignment="1">
      <alignment horizontal="center"/>
    </xf>
    <xf numFmtId="0" fontId="47" fillId="10" borderId="0" xfId="10" applyFont="1" applyFill="1" applyBorder="1" applyAlignment="1">
      <alignment horizontal="center"/>
    </xf>
    <xf numFmtId="0" fontId="17" fillId="10" borderId="20" xfId="10" applyFill="1" applyBorder="1"/>
    <xf numFmtId="0" fontId="46" fillId="0" borderId="5" xfId="10" applyFont="1" applyBorder="1" applyAlignment="1">
      <alignment horizontal="center"/>
    </xf>
    <xf numFmtId="0" fontId="46" fillId="10" borderId="5" xfId="10" applyFont="1" applyFill="1" applyBorder="1" applyAlignment="1">
      <alignment horizontal="center"/>
    </xf>
    <xf numFmtId="0" fontId="17" fillId="10" borderId="5" xfId="10" applyFill="1" applyBorder="1"/>
    <xf numFmtId="0" fontId="47" fillId="0" borderId="28" xfId="10" applyFont="1" applyBorder="1" applyAlignment="1">
      <alignment horizontal="center"/>
    </xf>
    <xf numFmtId="0" fontId="47" fillId="0" borderId="38" xfId="10" applyFont="1" applyBorder="1"/>
    <xf numFmtId="0" fontId="46" fillId="0" borderId="38" xfId="10" applyFont="1" applyFill="1" applyBorder="1"/>
    <xf numFmtId="0" fontId="46" fillId="0" borderId="38" xfId="10" applyFont="1" applyBorder="1"/>
    <xf numFmtId="0" fontId="46" fillId="0" borderId="19" xfId="10" applyFont="1" applyBorder="1"/>
    <xf numFmtId="0" fontId="17" fillId="0" borderId="16" xfId="10" applyBorder="1"/>
    <xf numFmtId="0" fontId="46" fillId="0" borderId="5" xfId="10" applyFont="1" applyFill="1" applyBorder="1"/>
    <xf numFmtId="0" fontId="46" fillId="0" borderId="5" xfId="10" applyFont="1" applyBorder="1"/>
    <xf numFmtId="3" fontId="47" fillId="0" borderId="38" xfId="10" applyNumberFormat="1" applyFont="1" applyBorder="1"/>
    <xf numFmtId="3" fontId="47" fillId="0" borderId="19" xfId="10" applyNumberFormat="1" applyFont="1" applyBorder="1"/>
    <xf numFmtId="0" fontId="47" fillId="10" borderId="38" xfId="10" applyFont="1" applyFill="1" applyBorder="1"/>
    <xf numFmtId="0" fontId="46" fillId="10" borderId="38" xfId="10" applyFont="1" applyFill="1" applyBorder="1"/>
    <xf numFmtId="3" fontId="47" fillId="10" borderId="38" xfId="10" applyNumberFormat="1" applyFont="1" applyFill="1" applyBorder="1"/>
    <xf numFmtId="166" fontId="17" fillId="0" borderId="0" xfId="4" applyNumberFormat="1"/>
    <xf numFmtId="166" fontId="17" fillId="0" borderId="0" xfId="4" applyNumberFormat="1" applyAlignment="1"/>
    <xf numFmtId="0" fontId="17" fillId="0" borderId="0" xfId="10" applyAlignment="1">
      <alignment horizontal="center"/>
    </xf>
    <xf numFmtId="0" fontId="45" fillId="10" borderId="20" xfId="10" applyFont="1" applyFill="1" applyBorder="1"/>
    <xf numFmtId="0" fontId="38" fillId="0" borderId="0" xfId="10" applyFont="1"/>
    <xf numFmtId="0" fontId="35" fillId="11" borderId="20" xfId="10" applyFont="1" applyFill="1" applyBorder="1"/>
    <xf numFmtId="1" fontId="17" fillId="0" borderId="0" xfId="10" applyNumberFormat="1" applyFont="1"/>
    <xf numFmtId="1" fontId="17" fillId="0" borderId="0" xfId="10" applyNumberFormat="1"/>
    <xf numFmtId="0" fontId="23" fillId="3" borderId="0" xfId="22" applyFont="1" applyFill="1" applyBorder="1"/>
    <xf numFmtId="0" fontId="17" fillId="3" borderId="0" xfId="10" applyFont="1" applyFill="1"/>
    <xf numFmtId="0" fontId="18" fillId="0" borderId="0" xfId="22" applyFont="1" applyFill="1" applyBorder="1"/>
    <xf numFmtId="1" fontId="16" fillId="0" borderId="0" xfId="10" applyNumberFormat="1" applyFont="1"/>
    <xf numFmtId="0" fontId="23" fillId="0" borderId="0" xfId="22" applyFont="1" applyFill="1" applyBorder="1"/>
    <xf numFmtId="0" fontId="17" fillId="0" borderId="0" xfId="10" applyFont="1"/>
    <xf numFmtId="166" fontId="35" fillId="0" borderId="0" xfId="1" applyNumberFormat="1" applyFont="1"/>
    <xf numFmtId="166" fontId="39" fillId="0" borderId="0" xfId="1" applyNumberFormat="1" applyFont="1"/>
    <xf numFmtId="0" fontId="19" fillId="0" borderId="0" xfId="10" applyFont="1"/>
    <xf numFmtId="3" fontId="0" fillId="0" borderId="0" xfId="0" applyNumberFormat="1"/>
    <xf numFmtId="0" fontId="18" fillId="0" borderId="0" xfId="0" applyFont="1"/>
    <xf numFmtId="0" fontId="0" fillId="0" borderId="0" xfId="0" applyBorder="1"/>
    <xf numFmtId="0" fontId="18" fillId="3" borderId="0" xfId="0" applyFont="1" applyFill="1"/>
    <xf numFmtId="0" fontId="0" fillId="13" borderId="0" xfId="0" applyFill="1"/>
    <xf numFmtId="0" fontId="17" fillId="0" borderId="20" xfId="0" applyFont="1" applyFill="1" applyBorder="1" applyAlignment="1">
      <alignment horizontal="left" vertical="top" wrapText="1"/>
    </xf>
    <xf numFmtId="0" fontId="0" fillId="16" borderId="39" xfId="0" applyFill="1" applyBorder="1"/>
    <xf numFmtId="3" fontId="0" fillId="16" borderId="4" xfId="0" applyNumberFormat="1" applyFill="1" applyBorder="1"/>
    <xf numFmtId="166" fontId="37" fillId="0" borderId="0" xfId="27" applyNumberFormat="1" applyFont="1"/>
    <xf numFmtId="166" fontId="35" fillId="3" borderId="0" xfId="27" applyNumberFormat="1" applyFont="1" applyFill="1"/>
    <xf numFmtId="0" fontId="34" fillId="13" borderId="24" xfId="8" applyFont="1" applyFill="1" applyBorder="1"/>
    <xf numFmtId="166" fontId="33" fillId="5" borderId="18" xfId="1" applyNumberFormat="1" applyFont="1" applyFill="1" applyBorder="1"/>
    <xf numFmtId="166" fontId="33" fillId="11" borderId="42" xfId="1" applyNumberFormat="1" applyFont="1" applyFill="1" applyBorder="1"/>
    <xf numFmtId="166" fontId="55" fillId="0" borderId="18" xfId="1" applyNumberFormat="1" applyFont="1" applyBorder="1"/>
    <xf numFmtId="0" fontId="31" fillId="0" borderId="0" xfId="0" applyFont="1" applyAlignment="1">
      <alignment wrapText="1"/>
    </xf>
    <xf numFmtId="3" fontId="16" fillId="14" borderId="44" xfId="0" applyNumberFormat="1" applyFont="1" applyFill="1" applyBorder="1" applyAlignment="1">
      <alignment horizontal="right" vertical="top" wrapText="1"/>
    </xf>
    <xf numFmtId="166" fontId="19" fillId="0" borderId="40" xfId="30" applyNumberFormat="1" applyFont="1" applyFill="1" applyBorder="1"/>
    <xf numFmtId="166" fontId="19" fillId="0" borderId="40" xfId="30" applyNumberFormat="1" applyFont="1" applyBorder="1"/>
    <xf numFmtId="166" fontId="19" fillId="0" borderId="2" xfId="1" applyNumberFormat="1" applyFont="1" applyBorder="1"/>
    <xf numFmtId="166" fontId="29" fillId="8" borderId="16" xfId="1" applyNumberFormat="1" applyFont="1" applyFill="1" applyBorder="1"/>
    <xf numFmtId="0" fontId="0" fillId="0" borderId="5" xfId="22" applyFont="1" applyBorder="1"/>
    <xf numFmtId="0" fontId="0" fillId="0" borderId="20" xfId="22" applyFont="1" applyBorder="1"/>
    <xf numFmtId="166" fontId="23" fillId="0" borderId="0" xfId="1" applyNumberFormat="1"/>
    <xf numFmtId="0" fontId="18" fillId="19" borderId="0" xfId="22" applyFont="1" applyFill="1"/>
    <xf numFmtId="166" fontId="18" fillId="19" borderId="0" xfId="1" applyNumberFormat="1" applyFont="1" applyFill="1"/>
    <xf numFmtId="0" fontId="16" fillId="5" borderId="5" xfId="0" applyFont="1" applyFill="1" applyBorder="1" applyAlignment="1">
      <alignment horizontal="left" vertical="top" wrapText="1"/>
    </xf>
    <xf numFmtId="3" fontId="17" fillId="14" borderId="5" xfId="0" applyNumberFormat="1" applyFont="1" applyFill="1" applyBorder="1" applyAlignment="1">
      <alignment horizontal="right" vertical="top" wrapText="1"/>
    </xf>
    <xf numFmtId="3" fontId="17" fillId="5" borderId="5" xfId="0" applyNumberFormat="1" applyFont="1" applyFill="1" applyBorder="1" applyAlignment="1">
      <alignment horizontal="right" vertical="top" wrapText="1"/>
    </xf>
    <xf numFmtId="0" fontId="0" fillId="16" borderId="48" xfId="0" applyFill="1" applyBorder="1"/>
    <xf numFmtId="3" fontId="17" fillId="14" borderId="49" xfId="0" applyNumberFormat="1" applyFont="1" applyFill="1" applyBorder="1" applyAlignment="1">
      <alignment horizontal="right" vertical="top" wrapText="1"/>
    </xf>
    <xf numFmtId="3" fontId="0" fillId="16" borderId="47" xfId="0" applyNumberFormat="1" applyFill="1" applyBorder="1"/>
    <xf numFmtId="3" fontId="0" fillId="16" borderId="50" xfId="0" applyNumberFormat="1" applyFill="1" applyBorder="1"/>
    <xf numFmtId="3" fontId="17" fillId="14" borderId="51" xfId="0" applyNumberFormat="1" applyFont="1" applyFill="1" applyBorder="1" applyAlignment="1">
      <alignment horizontal="right" vertical="top" wrapText="1"/>
    </xf>
    <xf numFmtId="166" fontId="19" fillId="0" borderId="40" xfId="1" applyNumberFormat="1" applyFont="1" applyBorder="1"/>
    <xf numFmtId="166" fontId="19" fillId="0" borderId="45" xfId="1" applyNumberFormat="1" applyFont="1" applyBorder="1"/>
    <xf numFmtId="166" fontId="19" fillId="13" borderId="40" xfId="30" applyNumberFormat="1" applyFont="1" applyFill="1" applyBorder="1"/>
    <xf numFmtId="166" fontId="19" fillId="13" borderId="5" xfId="1" applyNumberFormat="1" applyFont="1" applyFill="1" applyBorder="1"/>
    <xf numFmtId="166" fontId="34" fillId="0" borderId="40" xfId="1" applyNumberFormat="1" applyFont="1" applyBorder="1"/>
    <xf numFmtId="166" fontId="34" fillId="0" borderId="45" xfId="1" applyNumberFormat="1" applyFont="1" applyBorder="1"/>
    <xf numFmtId="166" fontId="17" fillId="0" borderId="40" xfId="1" applyNumberFormat="1" applyFont="1" applyBorder="1"/>
    <xf numFmtId="0" fontId="19" fillId="6" borderId="12" xfId="8" applyFill="1" applyBorder="1"/>
    <xf numFmtId="166" fontId="28" fillId="6" borderId="0" xfId="2" applyNumberFormat="1" applyFont="1" applyFill="1"/>
    <xf numFmtId="0" fontId="29" fillId="6" borderId="0" xfId="8" applyFont="1" applyFill="1"/>
    <xf numFmtId="0" fontId="30" fillId="6" borderId="0" xfId="8" applyFont="1" applyFill="1"/>
    <xf numFmtId="0" fontId="18" fillId="0" borderId="0" xfId="24" applyFont="1"/>
    <xf numFmtId="3" fontId="29" fillId="11" borderId="18" xfId="3" applyNumberFormat="1" applyFont="1" applyFill="1" applyBorder="1"/>
    <xf numFmtId="3" fontId="29" fillId="11" borderId="53" xfId="3" applyNumberFormat="1" applyFont="1" applyFill="1" applyBorder="1"/>
    <xf numFmtId="3" fontId="29" fillId="5" borderId="18" xfId="3" applyNumberFormat="1" applyFont="1" applyFill="1" applyBorder="1"/>
    <xf numFmtId="3" fontId="29" fillId="5" borderId="15" xfId="3" applyNumberFormat="1" applyFont="1" applyFill="1" applyBorder="1"/>
    <xf numFmtId="0" fontId="34" fillId="0" borderId="7" xfId="16" applyFont="1" applyBorder="1"/>
    <xf numFmtId="166" fontId="35" fillId="0" borderId="21" xfId="3" applyNumberFormat="1" applyFont="1" applyBorder="1"/>
    <xf numFmtId="164" fontId="35" fillId="3" borderId="22" xfId="3" applyFont="1" applyFill="1" applyBorder="1"/>
    <xf numFmtId="166" fontId="35" fillId="3" borderId="22" xfId="3" applyNumberFormat="1" applyFont="1" applyFill="1" applyBorder="1"/>
    <xf numFmtId="167" fontId="35" fillId="3" borderId="22" xfId="3" applyNumberFormat="1" applyFont="1" applyFill="1" applyBorder="1"/>
    <xf numFmtId="166" fontId="35" fillId="3" borderId="21" xfId="3" applyNumberFormat="1" applyFont="1" applyFill="1" applyBorder="1"/>
    <xf numFmtId="166" fontId="35" fillId="0" borderId="22" xfId="3" applyNumberFormat="1" applyFont="1" applyBorder="1"/>
    <xf numFmtId="0" fontId="34" fillId="0" borderId="24" xfId="8" applyFont="1" applyBorder="1"/>
    <xf numFmtId="166" fontId="19" fillId="0" borderId="14" xfId="3" applyNumberFormat="1" applyBorder="1"/>
    <xf numFmtId="166" fontId="19" fillId="0" borderId="0" xfId="3" applyNumberFormat="1"/>
    <xf numFmtId="166" fontId="29" fillId="0" borderId="17" xfId="3" applyNumberFormat="1" applyFont="1" applyBorder="1"/>
    <xf numFmtId="166" fontId="29" fillId="0" borderId="15" xfId="3" applyNumberFormat="1" applyFont="1" applyBorder="1"/>
    <xf numFmtId="166" fontId="33" fillId="5" borderId="15" xfId="1" applyNumberFormat="1" applyFont="1" applyFill="1" applyBorder="1"/>
    <xf numFmtId="0" fontId="19" fillId="0" borderId="12" xfId="8" applyBorder="1"/>
    <xf numFmtId="166" fontId="38" fillId="3" borderId="21" xfId="3" applyNumberFormat="1" applyFont="1" applyFill="1" applyBorder="1"/>
    <xf numFmtId="167" fontId="35" fillId="13" borderId="22" xfId="3" applyNumberFormat="1" applyFont="1" applyFill="1" applyBorder="1"/>
    <xf numFmtId="0" fontId="19" fillId="0" borderId="26" xfId="8" applyBorder="1"/>
    <xf numFmtId="166" fontId="35" fillId="3" borderId="27" xfId="3" applyNumberFormat="1" applyFont="1" applyFill="1" applyBorder="1"/>
    <xf numFmtId="166" fontId="38" fillId="3" borderId="27" xfId="3" applyNumberFormat="1" applyFont="1" applyFill="1" applyBorder="1"/>
    <xf numFmtId="166" fontId="38" fillId="0" borderId="29" xfId="3" applyNumberFormat="1" applyFont="1" applyBorder="1"/>
    <xf numFmtId="166" fontId="38" fillId="0" borderId="15" xfId="3" applyNumberFormat="1" applyFont="1" applyBorder="1"/>
    <xf numFmtId="0" fontId="19" fillId="0" borderId="30" xfId="8" applyBorder="1"/>
    <xf numFmtId="166" fontId="35" fillId="0" borderId="31" xfId="3" applyNumberFormat="1" applyFont="1" applyBorder="1"/>
    <xf numFmtId="0" fontId="19" fillId="0" borderId="32" xfId="8" applyBorder="1"/>
    <xf numFmtId="166" fontId="35" fillId="0" borderId="33" xfId="3" applyNumberFormat="1" applyFont="1" applyBorder="1"/>
    <xf numFmtId="164" fontId="35" fillId="13" borderId="22" xfId="3" applyFont="1" applyFill="1" applyBorder="1"/>
    <xf numFmtId="166" fontId="35" fillId="13" borderId="22" xfId="3" applyNumberFormat="1" applyFont="1" applyFill="1" applyBorder="1"/>
    <xf numFmtId="166" fontId="35" fillId="13" borderId="0" xfId="3" applyNumberFormat="1" applyFont="1" applyFill="1"/>
    <xf numFmtId="0" fontId="19" fillId="3" borderId="32" xfId="8" applyFill="1" applyBorder="1"/>
    <xf numFmtId="166" fontId="35" fillId="13" borderId="27" xfId="3" applyNumberFormat="1" applyFont="1" applyFill="1" applyBorder="1"/>
    <xf numFmtId="166" fontId="35" fillId="0" borderId="27" xfId="3" applyNumberFormat="1" applyFont="1" applyBorder="1"/>
    <xf numFmtId="0" fontId="29" fillId="0" borderId="10" xfId="8" applyFont="1" applyBorder="1"/>
    <xf numFmtId="166" fontId="38" fillId="0" borderId="35" xfId="3" applyNumberFormat="1" applyFont="1" applyBorder="1"/>
    <xf numFmtId="166" fontId="38" fillId="0" borderId="11" xfId="3" applyNumberFormat="1" applyFont="1" applyBorder="1"/>
    <xf numFmtId="166" fontId="33" fillId="11" borderId="11" xfId="1" applyNumberFormat="1" applyFont="1" applyFill="1" applyBorder="1"/>
    <xf numFmtId="166" fontId="35" fillId="0" borderId="20" xfId="3" applyNumberFormat="1" applyFont="1" applyBorder="1"/>
    <xf numFmtId="0" fontId="29" fillId="0" borderId="36" xfId="28" applyFont="1" applyBorder="1"/>
    <xf numFmtId="166" fontId="55" fillId="0" borderId="15" xfId="1" applyNumberFormat="1" applyFont="1" applyBorder="1"/>
    <xf numFmtId="0" fontId="19" fillId="0" borderId="20" xfId="28" applyBorder="1"/>
    <xf numFmtId="166" fontId="55" fillId="0" borderId="20" xfId="1" applyNumberFormat="1" applyFont="1" applyBorder="1"/>
    <xf numFmtId="166" fontId="0" fillId="0" borderId="0" xfId="1" applyNumberFormat="1" applyFont="1"/>
    <xf numFmtId="166" fontId="19" fillId="0" borderId="60" xfId="1" applyNumberFormat="1" applyFont="1" applyBorder="1"/>
    <xf numFmtId="166" fontId="19" fillId="13" borderId="60" xfId="30" applyNumberFormat="1" applyFont="1" applyFill="1" applyBorder="1"/>
    <xf numFmtId="166" fontId="19" fillId="0" borderId="61" xfId="1" applyNumberFormat="1" applyFont="1" applyBorder="1"/>
    <xf numFmtId="166" fontId="34" fillId="0" borderId="55" xfId="1" applyNumberFormat="1" applyFont="1" applyBorder="1"/>
    <xf numFmtId="166" fontId="17" fillId="0" borderId="55" xfId="1" applyNumberFormat="1" applyFont="1" applyBorder="1"/>
    <xf numFmtId="0" fontId="31" fillId="0" borderId="5" xfId="21" applyFont="1" applyBorder="1"/>
    <xf numFmtId="0" fontId="47" fillId="0" borderId="63" xfId="10" applyFont="1" applyBorder="1" applyAlignment="1">
      <alignment horizontal="center"/>
    </xf>
    <xf numFmtId="0" fontId="46" fillId="0" borderId="64" xfId="10" applyFont="1" applyFill="1" applyBorder="1"/>
    <xf numFmtId="166" fontId="46" fillId="0" borderId="64" xfId="1" applyNumberFormat="1" applyFont="1" applyFill="1" applyBorder="1"/>
    <xf numFmtId="166" fontId="46" fillId="0" borderId="64" xfId="1" applyNumberFormat="1" applyFont="1" applyBorder="1"/>
    <xf numFmtId="166" fontId="17" fillId="0" borderId="64" xfId="4" applyNumberFormat="1" applyFont="1" applyBorder="1"/>
    <xf numFmtId="166" fontId="17" fillId="0" borderId="0" xfId="14" applyNumberFormat="1"/>
    <xf numFmtId="166" fontId="17" fillId="0" borderId="65" xfId="14" applyNumberFormat="1" applyBorder="1"/>
    <xf numFmtId="166" fontId="23" fillId="0" borderId="22" xfId="1" applyNumberFormat="1" applyBorder="1"/>
    <xf numFmtId="0" fontId="23" fillId="0" borderId="7" xfId="22" applyFont="1" applyBorder="1"/>
    <xf numFmtId="0" fontId="47" fillId="0" borderId="22" xfId="10" applyFont="1" applyBorder="1" applyAlignment="1">
      <alignment horizontal="center"/>
    </xf>
    <xf numFmtId="166" fontId="17" fillId="0" borderId="60" xfId="1" applyNumberFormat="1" applyFont="1" applyBorder="1"/>
    <xf numFmtId="0" fontId="31" fillId="0" borderId="0" xfId="0" applyFont="1"/>
    <xf numFmtId="166" fontId="31" fillId="13" borderId="5" xfId="30" applyNumberFormat="1" applyFont="1" applyFill="1" applyBorder="1"/>
    <xf numFmtId="166" fontId="19" fillId="0" borderId="66" xfId="1" applyNumberFormat="1" applyFont="1" applyBorder="1"/>
    <xf numFmtId="0" fontId="19" fillId="13" borderId="64" xfId="0" applyFont="1" applyFill="1" applyBorder="1"/>
    <xf numFmtId="0" fontId="19" fillId="13" borderId="67" xfId="0" applyFont="1" applyFill="1" applyBorder="1"/>
    <xf numFmtId="0" fontId="17" fillId="13" borderId="68" xfId="10" applyFont="1" applyFill="1" applyBorder="1"/>
    <xf numFmtId="166" fontId="35" fillId="0" borderId="60" xfId="30" applyNumberFormat="1" applyFont="1" applyBorder="1"/>
    <xf numFmtId="166" fontId="19" fillId="0" borderId="7" xfId="1" applyNumberFormat="1" applyFont="1" applyFill="1" applyBorder="1"/>
    <xf numFmtId="0" fontId="16" fillId="23" borderId="0" xfId="14" applyFont="1" applyFill="1" applyBorder="1"/>
    <xf numFmtId="166" fontId="16" fillId="23" borderId="0" xfId="1" applyNumberFormat="1" applyFont="1" applyFill="1" applyBorder="1"/>
    <xf numFmtId="0" fontId="16" fillId="23" borderId="0" xfId="14" applyFont="1" applyFill="1"/>
    <xf numFmtId="166" fontId="16" fillId="23" borderId="0" xfId="1" applyNumberFormat="1" applyFont="1" applyFill="1"/>
    <xf numFmtId="0" fontId="35" fillId="0" borderId="5" xfId="0" applyFont="1" applyBorder="1"/>
    <xf numFmtId="0" fontId="35" fillId="13" borderId="60" xfId="0" applyFont="1" applyFill="1" applyBorder="1"/>
    <xf numFmtId="0" fontId="46" fillId="0" borderId="15" xfId="10" applyFont="1" applyBorder="1"/>
    <xf numFmtId="3" fontId="47" fillId="0" borderId="15" xfId="10" applyNumberFormat="1" applyFont="1" applyBorder="1"/>
    <xf numFmtId="166" fontId="17" fillId="0" borderId="37" xfId="4" applyNumberFormat="1" applyFont="1" applyBorder="1"/>
    <xf numFmtId="166" fontId="35" fillId="0" borderId="66" xfId="30" applyNumberFormat="1" applyFont="1" applyBorder="1"/>
    <xf numFmtId="3" fontId="19" fillId="21" borderId="20" xfId="3" applyNumberFormat="1" applyFill="1" applyBorder="1"/>
    <xf numFmtId="166" fontId="35" fillId="21" borderId="20" xfId="3" applyNumberFormat="1" applyFont="1" applyFill="1" applyBorder="1"/>
    <xf numFmtId="166" fontId="56" fillId="13" borderId="0" xfId="1" applyNumberFormat="1" applyFont="1" applyFill="1"/>
    <xf numFmtId="166" fontId="35" fillId="13" borderId="33" xfId="3" applyNumberFormat="1" applyFont="1" applyFill="1" applyBorder="1"/>
    <xf numFmtId="166" fontId="17" fillId="13" borderId="64" xfId="1" applyNumberFormat="1" applyFont="1" applyFill="1" applyBorder="1"/>
    <xf numFmtId="166" fontId="34" fillId="0" borderId="60" xfId="1" applyNumberFormat="1" applyFont="1" applyBorder="1"/>
    <xf numFmtId="166" fontId="34" fillId="0" borderId="66" xfId="1" applyNumberFormat="1" applyFont="1" applyBorder="1"/>
    <xf numFmtId="0" fontId="35" fillId="13" borderId="70" xfId="0" applyFont="1" applyFill="1" applyBorder="1"/>
    <xf numFmtId="166" fontId="19" fillId="0" borderId="70" xfId="1" applyNumberFormat="1" applyFont="1" applyBorder="1"/>
    <xf numFmtId="166" fontId="19" fillId="0" borderId="70" xfId="30" applyNumberFormat="1" applyFont="1" applyBorder="1"/>
    <xf numFmtId="166" fontId="19" fillId="0" borderId="71" xfId="1" applyNumberFormat="1" applyFont="1" applyBorder="1"/>
    <xf numFmtId="166" fontId="35" fillId="0" borderId="55" xfId="1" applyNumberFormat="1" applyFont="1" applyBorder="1"/>
    <xf numFmtId="0" fontId="31" fillId="0" borderId="70" xfId="0" applyFont="1" applyBorder="1"/>
    <xf numFmtId="0" fontId="19" fillId="13" borderId="70" xfId="31" applyFont="1" applyFill="1" applyBorder="1" applyAlignment="1">
      <alignment wrapText="1"/>
    </xf>
    <xf numFmtId="0" fontId="34" fillId="0" borderId="70" xfId="0" applyFont="1" applyBorder="1"/>
    <xf numFmtId="0" fontId="19" fillId="0" borderId="70" xfId="0" applyFont="1" applyBorder="1"/>
    <xf numFmtId="0" fontId="19" fillId="0" borderId="70" xfId="31" applyFont="1" applyBorder="1"/>
    <xf numFmtId="0" fontId="31" fillId="0" borderId="70" xfId="40" applyFont="1" applyBorder="1"/>
    <xf numFmtId="0" fontId="31" fillId="0" borderId="70" xfId="31" applyFont="1" applyBorder="1"/>
    <xf numFmtId="0" fontId="19" fillId="0" borderId="70" xfId="40" applyFont="1" applyBorder="1"/>
    <xf numFmtId="0" fontId="31" fillId="0" borderId="70" xfId="31" applyFont="1" applyBorder="1" applyAlignment="1">
      <alignment wrapText="1"/>
    </xf>
    <xf numFmtId="0" fontId="19" fillId="0" borderId="70" xfId="31" applyFont="1" applyBorder="1" applyAlignment="1">
      <alignment wrapText="1"/>
    </xf>
    <xf numFmtId="0" fontId="19" fillId="13" borderId="70" xfId="31" applyFont="1" applyFill="1" applyBorder="1"/>
    <xf numFmtId="0" fontId="31" fillId="0" borderId="70" xfId="41" applyFont="1" applyBorder="1"/>
    <xf numFmtId="0" fontId="19" fillId="0" borderId="70" xfId="41" applyFont="1" applyBorder="1"/>
    <xf numFmtId="0" fontId="57" fillId="0" borderId="70" xfId="31" applyFont="1" applyBorder="1"/>
    <xf numFmtId="0" fontId="26" fillId="0" borderId="70" xfId="31" applyFont="1" applyBorder="1"/>
    <xf numFmtId="0" fontId="31" fillId="0" borderId="0" xfId="42" applyFont="1"/>
    <xf numFmtId="0" fontId="41" fillId="0" borderId="0" xfId="42" applyFont="1"/>
    <xf numFmtId="0" fontId="22" fillId="0" borderId="0" xfId="42" applyFont="1"/>
    <xf numFmtId="0" fontId="22" fillId="11" borderId="70" xfId="42" applyFont="1" applyFill="1" applyBorder="1"/>
    <xf numFmtId="0" fontId="0" fillId="25" borderId="0" xfId="0" applyFill="1"/>
    <xf numFmtId="0" fontId="31" fillId="13" borderId="70" xfId="42" applyFont="1" applyFill="1" applyBorder="1"/>
    <xf numFmtId="166" fontId="31" fillId="13" borderId="70" xfId="30" applyNumberFormat="1" applyFont="1" applyFill="1" applyBorder="1"/>
    <xf numFmtId="0" fontId="31" fillId="0" borderId="70" xfId="42" applyFont="1" applyBorder="1"/>
    <xf numFmtId="166" fontId="31" fillId="0" borderId="70" xfId="30" applyNumberFormat="1" applyFont="1" applyBorder="1"/>
    <xf numFmtId="0" fontId="25" fillId="0" borderId="70" xfId="0" applyFont="1" applyBorder="1"/>
    <xf numFmtId="0" fontId="23" fillId="0" borderId="0" xfId="0" applyFont="1"/>
    <xf numFmtId="0" fontId="19" fillId="13" borderId="20" xfId="31" applyFont="1" applyFill="1" applyBorder="1" applyAlignment="1">
      <alignment wrapText="1"/>
    </xf>
    <xf numFmtId="0" fontId="31" fillId="0" borderId="70" xfId="0" applyFont="1" applyBorder="1" applyAlignment="1">
      <alignment vertical="center" wrapText="1"/>
    </xf>
    <xf numFmtId="166" fontId="22" fillId="11" borderId="70" xfId="30" applyNumberFormat="1" applyFont="1" applyFill="1" applyBorder="1"/>
    <xf numFmtId="0" fontId="31" fillId="0" borderId="0" xfId="43" applyFont="1"/>
    <xf numFmtId="0" fontId="41" fillId="0" borderId="0" xfId="43" applyFont="1"/>
    <xf numFmtId="0" fontId="35" fillId="0" borderId="0" xfId="0" applyFont="1"/>
    <xf numFmtId="0" fontId="22" fillId="11" borderId="70" xfId="43" applyFont="1" applyFill="1" applyBorder="1"/>
    <xf numFmtId="0" fontId="31" fillId="11" borderId="70" xfId="43" applyFont="1" applyFill="1" applyBorder="1"/>
    <xf numFmtId="0" fontId="31" fillId="0" borderId="70" xfId="43" applyFont="1" applyBorder="1"/>
    <xf numFmtId="166" fontId="31" fillId="0" borderId="70" xfId="30" applyNumberFormat="1" applyFont="1" applyFill="1" applyBorder="1"/>
    <xf numFmtId="0" fontId="31" fillId="0" borderId="70" xfId="21" applyFont="1" applyBorder="1"/>
    <xf numFmtId="0" fontId="31" fillId="0" borderId="70" xfId="0" applyFont="1" applyBorder="1" applyAlignment="1">
      <alignment wrapText="1"/>
    </xf>
    <xf numFmtId="0" fontId="31" fillId="0" borderId="71" xfId="40" applyFont="1" applyBorder="1"/>
    <xf numFmtId="0" fontId="31" fillId="0" borderId="71" xfId="0" applyFont="1" applyBorder="1"/>
    <xf numFmtId="166" fontId="31" fillId="0" borderId="5" xfId="30" applyNumberFormat="1" applyFont="1" applyFill="1" applyBorder="1"/>
    <xf numFmtId="0" fontId="31" fillId="0" borderId="70" xfId="21" applyFont="1" applyBorder="1" applyAlignment="1">
      <alignment wrapText="1"/>
    </xf>
    <xf numFmtId="166" fontId="31" fillId="0" borderId="70" xfId="1" applyNumberFormat="1" applyFont="1" applyFill="1" applyBorder="1" applyAlignment="1">
      <alignment horizontal="center" wrapText="1"/>
    </xf>
    <xf numFmtId="0" fontId="23" fillId="0" borderId="72" xfId="22" applyBorder="1"/>
    <xf numFmtId="0" fontId="0" fillId="0" borderId="73" xfId="22" applyFont="1" applyBorder="1"/>
    <xf numFmtId="0" fontId="17" fillId="13" borderId="0" xfId="10" applyFill="1"/>
    <xf numFmtId="166" fontId="17" fillId="13" borderId="0" xfId="4" applyNumberFormat="1" applyFill="1"/>
    <xf numFmtId="3" fontId="48" fillId="0" borderId="37" xfId="10" applyNumberFormat="1" applyFont="1" applyBorder="1"/>
    <xf numFmtId="0" fontId="18" fillId="0" borderId="62" xfId="0" applyFont="1" applyBorder="1"/>
    <xf numFmtId="169" fontId="0" fillId="0" borderId="0" xfId="0" applyNumberFormat="1"/>
    <xf numFmtId="0" fontId="23" fillId="0" borderId="0" xfId="31"/>
    <xf numFmtId="0" fontId="18" fillId="0" borderId="0" xfId="31" applyFont="1"/>
    <xf numFmtId="0" fontId="47" fillId="0" borderId="0" xfId="31" applyFont="1"/>
    <xf numFmtId="0" fontId="47" fillId="0" borderId="0" xfId="31" applyFont="1" applyAlignment="1">
      <alignment horizontal="left"/>
    </xf>
    <xf numFmtId="0" fontId="19" fillId="0" borderId="0" xfId="31" applyFont="1"/>
    <xf numFmtId="0" fontId="19" fillId="0" borderId="0" xfId="46" applyFont="1"/>
    <xf numFmtId="0" fontId="29" fillId="8" borderId="36" xfId="31" applyFont="1" applyFill="1" applyBorder="1"/>
    <xf numFmtId="166" fontId="19" fillId="0" borderId="0" xfId="31" applyNumberFormat="1" applyFont="1"/>
    <xf numFmtId="0" fontId="19" fillId="3" borderId="78" xfId="31" applyFont="1" applyFill="1" applyBorder="1"/>
    <xf numFmtId="0" fontId="19" fillId="3" borderId="0" xfId="31" applyFont="1" applyFill="1"/>
    <xf numFmtId="0" fontId="19" fillId="0" borderId="78" xfId="31" applyFont="1" applyBorder="1"/>
    <xf numFmtId="166" fontId="19" fillId="3" borderId="0" xfId="31" applyNumberFormat="1" applyFont="1" applyFill="1"/>
    <xf numFmtId="0" fontId="29" fillId="8" borderId="68" xfId="31" applyFont="1" applyFill="1" applyBorder="1"/>
    <xf numFmtId="0" fontId="35" fillId="3" borderId="85" xfId="31" applyFont="1" applyFill="1" applyBorder="1"/>
    <xf numFmtId="0" fontId="0" fillId="0" borderId="20" xfId="0" applyBorder="1" applyAlignment="1">
      <alignment horizontal="left"/>
    </xf>
    <xf numFmtId="0" fontId="53" fillId="0" borderId="20" xfId="0" applyFont="1" applyBorder="1" applyAlignment="1">
      <alignment horizontal="left"/>
    </xf>
    <xf numFmtId="0" fontId="29" fillId="0" borderId="89" xfId="31" applyFont="1" applyBorder="1"/>
    <xf numFmtId="166" fontId="34" fillId="0" borderId="0" xfId="31" applyNumberFormat="1" applyFont="1"/>
    <xf numFmtId="0" fontId="19" fillId="13" borderId="78" xfId="31" applyFont="1" applyFill="1" applyBorder="1"/>
    <xf numFmtId="0" fontId="26" fillId="3" borderId="78" xfId="31" applyFont="1" applyFill="1" applyBorder="1"/>
    <xf numFmtId="0" fontId="26" fillId="0" borderId="78" xfId="31" applyFont="1" applyBorder="1"/>
    <xf numFmtId="0" fontId="29" fillId="0" borderId="80" xfId="31" applyFont="1" applyBorder="1"/>
    <xf numFmtId="0" fontId="19" fillId="0" borderId="20" xfId="31" applyFont="1" applyBorder="1" applyAlignment="1">
      <alignment wrapText="1"/>
    </xf>
    <xf numFmtId="0" fontId="19" fillId="0" borderId="20" xfId="31" applyFont="1" applyBorder="1"/>
    <xf numFmtId="0" fontId="19" fillId="0" borderId="89" xfId="31" applyFont="1" applyBorder="1"/>
    <xf numFmtId="0" fontId="29" fillId="0" borderId="0" xfId="31" applyFont="1"/>
    <xf numFmtId="0" fontId="29" fillId="26" borderId="38" xfId="31" applyFont="1" applyFill="1" applyBorder="1"/>
    <xf numFmtId="0" fontId="19" fillId="13" borderId="68" xfId="0" applyFont="1" applyFill="1" applyBorder="1"/>
    <xf numFmtId="166" fontId="19" fillId="0" borderId="89" xfId="1" applyNumberFormat="1" applyFont="1" applyBorder="1"/>
    <xf numFmtId="166" fontId="19" fillId="0" borderId="80" xfId="1" applyNumberFormat="1" applyFont="1" applyBorder="1"/>
    <xf numFmtId="166" fontId="34" fillId="0" borderId="80" xfId="1" applyNumberFormat="1" applyFont="1" applyBorder="1"/>
    <xf numFmtId="166" fontId="19" fillId="0" borderId="80" xfId="30" applyNumberFormat="1" applyFont="1" applyFill="1" applyBorder="1"/>
    <xf numFmtId="166" fontId="19" fillId="0" borderId="80" xfId="30" applyNumberFormat="1" applyFont="1" applyBorder="1"/>
    <xf numFmtId="166" fontId="19" fillId="13" borderId="80" xfId="30" applyNumberFormat="1" applyFont="1" applyFill="1" applyBorder="1"/>
    <xf numFmtId="0" fontId="29" fillId="10" borderId="19" xfId="31" applyFont="1" applyFill="1" applyBorder="1"/>
    <xf numFmtId="0" fontId="19" fillId="13" borderId="0" xfId="31" applyFont="1" applyFill="1"/>
    <xf numFmtId="0" fontId="19" fillId="0" borderId="12" xfId="31" applyFont="1" applyBorder="1"/>
    <xf numFmtId="166" fontId="19" fillId="13" borderId="0" xfId="1" applyNumberFormat="1" applyFont="1" applyFill="1"/>
    <xf numFmtId="0" fontId="19" fillId="0" borderId="44" xfId="31" applyFont="1" applyBorder="1"/>
    <xf numFmtId="166" fontId="19" fillId="0" borderId="34" xfId="31" applyNumberFormat="1" applyFont="1" applyBorder="1"/>
    <xf numFmtId="166" fontId="19" fillId="0" borderId="42" xfId="31" applyNumberFormat="1" applyFont="1" applyBorder="1"/>
    <xf numFmtId="166" fontId="19" fillId="0" borderId="91" xfId="31" applyNumberFormat="1" applyFont="1" applyBorder="1"/>
    <xf numFmtId="0" fontId="19" fillId="3" borderId="34" xfId="31" applyFont="1" applyFill="1" applyBorder="1"/>
    <xf numFmtId="3" fontId="19" fillId="3" borderId="41" xfId="31" applyNumberFormat="1" applyFont="1" applyFill="1" applyBorder="1"/>
    <xf numFmtId="0" fontId="19" fillId="0" borderId="63" xfId="31" applyFont="1" applyBorder="1"/>
    <xf numFmtId="0" fontId="19" fillId="0" borderId="7" xfId="31" applyFont="1" applyBorder="1"/>
    <xf numFmtId="166" fontId="19" fillId="0" borderId="78" xfId="31" applyNumberFormat="1" applyFont="1" applyBorder="1"/>
    <xf numFmtId="166" fontId="19" fillId="0" borderId="20" xfId="31" applyNumberFormat="1" applyFont="1" applyBorder="1"/>
    <xf numFmtId="166" fontId="19" fillId="3" borderId="20" xfId="31" applyNumberFormat="1" applyFont="1" applyFill="1" applyBorder="1"/>
    <xf numFmtId="0" fontId="19" fillId="3" borderId="20" xfId="31" applyFont="1" applyFill="1" applyBorder="1"/>
    <xf numFmtId="0" fontId="19" fillId="0" borderId="92" xfId="31" applyFont="1" applyBorder="1"/>
    <xf numFmtId="166" fontId="19" fillId="0" borderId="28" xfId="31" applyNumberFormat="1" applyFont="1" applyBorder="1"/>
    <xf numFmtId="166" fontId="19" fillId="0" borderId="65" xfId="31" applyNumberFormat="1" applyFont="1" applyBorder="1"/>
    <xf numFmtId="166" fontId="19" fillId="0" borderId="86" xfId="31" applyNumberFormat="1" applyFont="1" applyBorder="1"/>
    <xf numFmtId="0" fontId="17" fillId="0" borderId="0" xfId="46"/>
    <xf numFmtId="0" fontId="23" fillId="3" borderId="0" xfId="31" applyFill="1"/>
    <xf numFmtId="0" fontId="17" fillId="0" borderId="0" xfId="17" applyProtection="1">
      <protection locked="0"/>
    </xf>
    <xf numFmtId="0" fontId="6" fillId="0" borderId="0" xfId="50"/>
    <xf numFmtId="0" fontId="27" fillId="0" borderId="0" xfId="50" applyFont="1"/>
    <xf numFmtId="0" fontId="17" fillId="6" borderId="10" xfId="50" applyFont="1" applyFill="1" applyBorder="1" applyAlignment="1">
      <alignment horizontal="left"/>
    </xf>
    <xf numFmtId="0" fontId="6" fillId="6" borderId="11" xfId="50" applyFill="1" applyBorder="1"/>
    <xf numFmtId="9" fontId="17" fillId="6" borderId="0" xfId="50" applyNumberFormat="1" applyFont="1" applyFill="1" applyAlignment="1">
      <alignment horizontal="left"/>
    </xf>
    <xf numFmtId="0" fontId="6" fillId="6" borderId="0" xfId="50" applyFill="1"/>
    <xf numFmtId="0" fontId="21" fillId="3" borderId="93" xfId="50" applyFont="1" applyFill="1" applyBorder="1"/>
    <xf numFmtId="0" fontId="17" fillId="6" borderId="13" xfId="50" applyFont="1" applyFill="1" applyBorder="1" applyAlignment="1">
      <alignment horizontal="left"/>
    </xf>
    <xf numFmtId="10" fontId="25" fillId="4" borderId="13" xfId="8" applyNumberFormat="1" applyFont="1" applyFill="1" applyBorder="1"/>
    <xf numFmtId="0" fontId="6" fillId="6" borderId="13" xfId="50" applyFill="1" applyBorder="1"/>
    <xf numFmtId="0" fontId="21" fillId="3" borderId="0" xfId="50" applyFont="1" applyFill="1"/>
    <xf numFmtId="0" fontId="24" fillId="9" borderId="0" xfId="50" applyFont="1" applyFill="1"/>
    <xf numFmtId="166" fontId="24" fillId="19" borderId="0" xfId="50" applyNumberFormat="1" applyFont="1" applyFill="1"/>
    <xf numFmtId="0" fontId="32" fillId="0" borderId="0" xfId="50" applyFont="1"/>
    <xf numFmtId="0" fontId="6" fillId="13" borderId="0" xfId="50" applyFont="1" applyFill="1"/>
    <xf numFmtId="0" fontId="29" fillId="0" borderId="76" xfId="8" applyFont="1" applyBorder="1"/>
    <xf numFmtId="0" fontId="6" fillId="0" borderId="52" xfId="50" applyBorder="1"/>
    <xf numFmtId="0" fontId="19" fillId="0" borderId="75" xfId="8" applyBorder="1" applyAlignment="1">
      <alignment horizontal="center"/>
    </xf>
    <xf numFmtId="0" fontId="6" fillId="0" borderId="94" xfId="50" applyBorder="1" applyAlignment="1">
      <alignment wrapText="1"/>
    </xf>
    <xf numFmtId="0" fontId="6" fillId="0" borderId="72" xfId="50" applyBorder="1"/>
    <xf numFmtId="0" fontId="6" fillId="0" borderId="77" xfId="50" applyBorder="1"/>
    <xf numFmtId="0" fontId="6" fillId="0" borderId="74" xfId="50" applyBorder="1"/>
    <xf numFmtId="3" fontId="29" fillId="11" borderId="95" xfId="3" applyNumberFormat="1" applyFont="1" applyFill="1" applyBorder="1"/>
    <xf numFmtId="3" fontId="29" fillId="11" borderId="15" xfId="3" applyNumberFormat="1" applyFont="1" applyFill="1" applyBorder="1"/>
    <xf numFmtId="3" fontId="6" fillId="0" borderId="0" xfId="50" applyNumberFormat="1"/>
    <xf numFmtId="3" fontId="29" fillId="22" borderId="53" xfId="3" applyNumberFormat="1" applyFont="1" applyFill="1" applyBorder="1"/>
    <xf numFmtId="166" fontId="26" fillId="5" borderId="54" xfId="50" applyNumberFormat="1" applyFont="1" applyFill="1" applyBorder="1"/>
    <xf numFmtId="166" fontId="26" fillId="19" borderId="54" xfId="50" applyNumberFormat="1" applyFont="1" applyFill="1" applyBorder="1"/>
    <xf numFmtId="166" fontId="55" fillId="0" borderId="77" xfId="1" applyNumberFormat="1" applyFont="1" applyBorder="1"/>
    <xf numFmtId="166" fontId="55" fillId="0" borderId="74" xfId="1" applyNumberFormat="1" applyFont="1" applyBorder="1"/>
    <xf numFmtId="166" fontId="26" fillId="24" borderId="0" xfId="50" applyNumberFormat="1" applyFont="1" applyFill="1" applyBorder="1"/>
    <xf numFmtId="166" fontId="37" fillId="24" borderId="0" xfId="27" applyNumberFormat="1" applyFont="1" applyFill="1"/>
    <xf numFmtId="166" fontId="26" fillId="24" borderId="54" xfId="50" applyNumberFormat="1" applyFont="1" applyFill="1" applyBorder="1"/>
    <xf numFmtId="3" fontId="19" fillId="4" borderId="96" xfId="3" applyNumberFormat="1" applyFill="1" applyBorder="1"/>
    <xf numFmtId="3" fontId="29" fillId="11" borderId="97" xfId="3" applyNumberFormat="1" applyFont="1" applyFill="1" applyBorder="1"/>
    <xf numFmtId="166" fontId="55" fillId="0" borderId="98" xfId="1" applyNumberFormat="1" applyFont="1" applyBorder="1"/>
    <xf numFmtId="166" fontId="55" fillId="0" borderId="99" xfId="1" applyNumberFormat="1" applyFont="1" applyBorder="1"/>
    <xf numFmtId="3" fontId="19" fillId="4" borderId="100" xfId="3" applyNumberFormat="1" applyFill="1" applyBorder="1"/>
    <xf numFmtId="3" fontId="29" fillId="11" borderId="101" xfId="3" applyNumberFormat="1" applyFont="1" applyFill="1" applyBorder="1"/>
    <xf numFmtId="166" fontId="55" fillId="0" borderId="102" xfId="1" applyNumberFormat="1" applyFont="1" applyBorder="1"/>
    <xf numFmtId="166" fontId="55" fillId="0" borderId="103" xfId="1" applyNumberFormat="1" applyFont="1" applyBorder="1"/>
    <xf numFmtId="3" fontId="19" fillId="4" borderId="104" xfId="3" applyNumberFormat="1" applyFill="1" applyBorder="1"/>
    <xf numFmtId="3" fontId="29" fillId="11" borderId="105" xfId="3" applyNumberFormat="1" applyFont="1" applyFill="1" applyBorder="1"/>
    <xf numFmtId="166" fontId="55" fillId="0" borderId="106" xfId="1" applyNumberFormat="1" applyFont="1" applyBorder="1"/>
    <xf numFmtId="166" fontId="55" fillId="0" borderId="107" xfId="1" applyNumberFormat="1" applyFont="1" applyBorder="1"/>
    <xf numFmtId="166" fontId="35" fillId="21" borderId="0" xfId="27" applyNumberFormat="1" applyFont="1" applyFill="1"/>
    <xf numFmtId="166" fontId="26" fillId="21" borderId="54" xfId="50" applyNumberFormat="1" applyFont="1" applyFill="1" applyBorder="1"/>
    <xf numFmtId="3" fontId="34" fillId="19" borderId="56" xfId="3" applyNumberFormat="1" applyFont="1" applyFill="1" applyBorder="1"/>
    <xf numFmtId="3" fontId="29" fillId="11" borderId="25" xfId="3" applyNumberFormat="1" applyFont="1" applyFill="1" applyBorder="1"/>
    <xf numFmtId="3" fontId="29" fillId="5" borderId="53" xfId="3" applyNumberFormat="1" applyFont="1" applyFill="1" applyBorder="1"/>
    <xf numFmtId="166" fontId="35" fillId="19" borderId="23" xfId="3" applyNumberFormat="1" applyFont="1" applyFill="1" applyBorder="1"/>
    <xf numFmtId="166" fontId="6" fillId="0" borderId="0" xfId="50" applyNumberFormat="1"/>
    <xf numFmtId="166" fontId="35" fillId="19" borderId="108" xfId="3" applyNumberFormat="1" applyFont="1" applyFill="1" applyBorder="1"/>
    <xf numFmtId="166" fontId="35" fillId="19" borderId="109" xfId="3" applyNumberFormat="1" applyFont="1" applyFill="1" applyBorder="1"/>
    <xf numFmtId="166" fontId="35" fillId="19" borderId="107" xfId="3" applyNumberFormat="1" applyFont="1" applyFill="1" applyBorder="1"/>
    <xf numFmtId="166" fontId="35" fillId="24" borderId="107" xfId="3" applyNumberFormat="1" applyFont="1" applyFill="1" applyBorder="1"/>
    <xf numFmtId="0" fontId="6" fillId="24" borderId="0" xfId="50" applyFill="1"/>
    <xf numFmtId="166" fontId="35" fillId="4" borderId="107" xfId="3" applyNumberFormat="1" applyFont="1" applyFill="1" applyBorder="1"/>
    <xf numFmtId="166" fontId="29" fillId="11" borderId="25" xfId="3" applyNumberFormat="1" applyFont="1" applyFill="1" applyBorder="1"/>
    <xf numFmtId="166" fontId="29" fillId="5" borderId="53" xfId="3" applyNumberFormat="1" applyFont="1" applyFill="1" applyBorder="1"/>
    <xf numFmtId="166" fontId="35" fillId="19" borderId="20" xfId="3" applyNumberFormat="1" applyFont="1" applyFill="1" applyBorder="1"/>
    <xf numFmtId="0" fontId="6" fillId="5" borderId="54" xfId="50" applyFill="1" applyBorder="1"/>
    <xf numFmtId="166" fontId="35" fillId="19" borderId="110" xfId="3" applyNumberFormat="1" applyFont="1" applyFill="1" applyBorder="1"/>
    <xf numFmtId="3" fontId="29" fillId="11" borderId="111" xfId="3" applyNumberFormat="1" applyFont="1" applyFill="1" applyBorder="1"/>
    <xf numFmtId="166" fontId="55" fillId="0" borderId="112" xfId="1" applyNumberFormat="1" applyFont="1" applyBorder="1"/>
    <xf numFmtId="166" fontId="55" fillId="0" borderId="113" xfId="1" applyNumberFormat="1" applyFont="1" applyBorder="1"/>
    <xf numFmtId="166" fontId="35" fillId="19" borderId="114" xfId="3" applyNumberFormat="1" applyFont="1" applyFill="1" applyBorder="1"/>
    <xf numFmtId="166" fontId="35" fillId="13" borderId="0" xfId="3" applyNumberFormat="1" applyFont="1" applyFill="1" applyBorder="1"/>
    <xf numFmtId="166" fontId="35" fillId="24" borderId="114" xfId="3" applyNumberFormat="1" applyFont="1" applyFill="1" applyBorder="1"/>
    <xf numFmtId="166" fontId="35" fillId="21" borderId="110" xfId="3" applyNumberFormat="1" applyFont="1" applyFill="1" applyBorder="1"/>
    <xf numFmtId="0" fontId="6" fillId="21" borderId="0" xfId="50" applyFill="1"/>
    <xf numFmtId="166" fontId="35" fillId="24" borderId="110" xfId="3" applyNumberFormat="1" applyFont="1" applyFill="1" applyBorder="1"/>
    <xf numFmtId="166" fontId="29" fillId="11" borderId="41" xfId="3" applyNumberFormat="1" applyFont="1" applyFill="1" applyBorder="1"/>
    <xf numFmtId="166" fontId="29" fillId="11" borderId="57" xfId="3" applyNumberFormat="1" applyFont="1" applyFill="1" applyBorder="1"/>
    <xf numFmtId="0" fontId="19" fillId="0" borderId="115" xfId="8" applyBorder="1"/>
    <xf numFmtId="166" fontId="35" fillId="0" borderId="116" xfId="3" applyNumberFormat="1" applyFont="1" applyBorder="1"/>
    <xf numFmtId="166" fontId="35" fillId="0" borderId="115" xfId="3" applyNumberFormat="1" applyFont="1" applyBorder="1"/>
    <xf numFmtId="166" fontId="35" fillId="4" borderId="115" xfId="3" applyNumberFormat="1" applyFont="1" applyFill="1" applyBorder="1"/>
    <xf numFmtId="166" fontId="26" fillId="5" borderId="117" xfId="50" applyNumberFormat="1" applyFont="1" applyFill="1" applyBorder="1"/>
    <xf numFmtId="0" fontId="19" fillId="0" borderId="0" xfId="8" applyBorder="1"/>
    <xf numFmtId="166" fontId="26" fillId="21" borderId="117" xfId="50" applyNumberFormat="1" applyFont="1" applyFill="1" applyBorder="1"/>
    <xf numFmtId="0" fontId="6" fillId="0" borderId="22" xfId="50" applyBorder="1"/>
    <xf numFmtId="0" fontId="6" fillId="0" borderId="20" xfId="50" applyBorder="1"/>
    <xf numFmtId="166" fontId="6" fillId="0" borderId="58" xfId="1" applyNumberFormat="1" applyFont="1" applyBorder="1"/>
    <xf numFmtId="0" fontId="6" fillId="24" borderId="20" xfId="50" applyFill="1" applyBorder="1"/>
    <xf numFmtId="166" fontId="6" fillId="24" borderId="58" xfId="1" applyNumberFormat="1" applyFont="1" applyFill="1" applyBorder="1"/>
    <xf numFmtId="0" fontId="6" fillId="0" borderId="43" xfId="50" applyBorder="1"/>
    <xf numFmtId="0" fontId="6" fillId="0" borderId="16" xfId="50" applyBorder="1"/>
    <xf numFmtId="166" fontId="6" fillId="0" borderId="16" xfId="1" applyNumberFormat="1" applyFont="1" applyBorder="1"/>
    <xf numFmtId="166" fontId="55" fillId="0" borderId="116" xfId="1" applyNumberFormat="1" applyFont="1" applyBorder="1"/>
    <xf numFmtId="166" fontId="55" fillId="0" borderId="115" xfId="1" applyNumberFormat="1" applyFont="1" applyBorder="1"/>
    <xf numFmtId="166" fontId="55" fillId="0" borderId="22" xfId="1" applyNumberFormat="1" applyFont="1" applyBorder="1"/>
    <xf numFmtId="0" fontId="19" fillId="0" borderId="59" xfId="28" applyBorder="1"/>
    <xf numFmtId="0" fontId="6" fillId="0" borderId="59" xfId="50" applyBorder="1"/>
    <xf numFmtId="166" fontId="55" fillId="0" borderId="118" xfId="1" applyNumberFormat="1" applyFont="1" applyBorder="1"/>
    <xf numFmtId="166" fontId="55" fillId="0" borderId="59" xfId="1" applyNumberFormat="1" applyFont="1" applyBorder="1"/>
    <xf numFmtId="166" fontId="6" fillId="0" borderId="54" xfId="1" applyNumberFormat="1" applyFont="1" applyBorder="1"/>
    <xf numFmtId="166" fontId="6" fillId="0" borderId="0" xfId="1" applyNumberFormat="1" applyFont="1"/>
    <xf numFmtId="166" fontId="6" fillId="24" borderId="0" xfId="50" applyNumberFormat="1" applyFill="1"/>
    <xf numFmtId="0" fontId="0" fillId="3" borderId="0" xfId="0" applyFill="1"/>
    <xf numFmtId="165" fontId="15" fillId="0" borderId="113" xfId="0" applyNumberFormat="1" applyFont="1" applyBorder="1" applyAlignment="1">
      <alignment horizontal="center" vertical="center" wrapText="1"/>
    </xf>
    <xf numFmtId="0" fontId="15" fillId="0" borderId="113" xfId="0" applyFont="1" applyBorder="1" applyAlignment="1">
      <alignment horizontal="center" vertical="center"/>
    </xf>
    <xf numFmtId="3" fontId="16" fillId="0" borderId="113" xfId="0" applyNumberFormat="1" applyFont="1" applyBorder="1" applyAlignment="1">
      <alignment horizontal="right" vertical="top" wrapText="1"/>
    </xf>
    <xf numFmtId="0" fontId="17" fillId="0" borderId="113" xfId="0" applyFont="1" applyBorder="1" applyAlignment="1">
      <alignment horizontal="center" vertical="top" wrapText="1"/>
    </xf>
    <xf numFmtId="0" fontId="17" fillId="0" borderId="113" xfId="0" applyFont="1" applyBorder="1" applyAlignment="1">
      <alignment horizontal="left" vertical="top" wrapText="1"/>
    </xf>
    <xf numFmtId="3" fontId="17" fillId="14" borderId="113" xfId="0" applyNumberFormat="1" applyFont="1" applyFill="1" applyBorder="1" applyAlignment="1">
      <alignment horizontal="right" vertical="top" wrapText="1"/>
    </xf>
    <xf numFmtId="3" fontId="17" fillId="0" borderId="113" xfId="0" applyNumberFormat="1" applyFont="1" applyBorder="1" applyAlignment="1">
      <alignment horizontal="right" vertical="top" wrapText="1"/>
    </xf>
    <xf numFmtId="3" fontId="17" fillId="7" borderId="113" xfId="0" applyNumberFormat="1" applyFont="1" applyFill="1" applyBorder="1" applyAlignment="1">
      <alignment horizontal="right" vertical="top" wrapText="1"/>
    </xf>
    <xf numFmtId="0" fontId="17" fillId="13" borderId="113" xfId="0" applyFont="1" applyFill="1" applyBorder="1" applyAlignment="1">
      <alignment horizontal="left" vertical="top" wrapText="1"/>
    </xf>
    <xf numFmtId="3" fontId="17" fillId="15" borderId="113" xfId="0" applyNumberFormat="1" applyFont="1" applyFill="1" applyBorder="1" applyAlignment="1">
      <alignment horizontal="right" vertical="top" wrapText="1"/>
    </xf>
    <xf numFmtId="0" fontId="16" fillId="2" borderId="113" xfId="0" applyFont="1" applyFill="1" applyBorder="1" applyAlignment="1">
      <alignment horizontal="left" vertical="top" wrapText="1"/>
    </xf>
    <xf numFmtId="3" fontId="17" fillId="2" borderId="113" xfId="0" applyNumberFormat="1" applyFont="1" applyFill="1" applyBorder="1" applyAlignment="1">
      <alignment horizontal="right" vertical="top" wrapText="1"/>
    </xf>
    <xf numFmtId="3" fontId="16" fillId="7" borderId="113" xfId="0" applyNumberFormat="1" applyFont="1" applyFill="1" applyBorder="1" applyAlignment="1">
      <alignment horizontal="right" vertical="top" wrapText="1"/>
    </xf>
    <xf numFmtId="3" fontId="16" fillId="13" borderId="113" xfId="0" applyNumberFormat="1" applyFont="1" applyFill="1" applyBorder="1" applyAlignment="1">
      <alignment horizontal="right" vertical="top" wrapText="1"/>
    </xf>
    <xf numFmtId="0" fontId="17" fillId="0" borderId="20" xfId="0" applyFont="1" applyBorder="1" applyAlignment="1">
      <alignment horizontal="left" vertical="top" wrapText="1"/>
    </xf>
    <xf numFmtId="3" fontId="17" fillId="16" borderId="113" xfId="0" applyNumberFormat="1" applyFont="1" applyFill="1" applyBorder="1" applyAlignment="1">
      <alignment horizontal="right" vertical="top" wrapText="1"/>
    </xf>
    <xf numFmtId="0" fontId="17" fillId="3" borderId="113" xfId="0" applyFont="1" applyFill="1" applyBorder="1" applyAlignment="1">
      <alignment horizontal="left" vertical="top" wrapText="1"/>
    </xf>
    <xf numFmtId="3" fontId="17" fillId="8" borderId="113" xfId="0" applyNumberFormat="1" applyFont="1" applyFill="1" applyBorder="1" applyAlignment="1">
      <alignment horizontal="right" vertical="top" wrapText="1"/>
    </xf>
    <xf numFmtId="3" fontId="17" fillId="13" borderId="113" xfId="0" applyNumberFormat="1" applyFont="1" applyFill="1" applyBorder="1" applyAlignment="1">
      <alignment horizontal="right" vertical="top" wrapText="1"/>
    </xf>
    <xf numFmtId="3" fontId="17" fillId="3" borderId="113" xfId="0" applyNumberFormat="1" applyFont="1" applyFill="1" applyBorder="1" applyAlignment="1">
      <alignment horizontal="right" vertical="top" wrapText="1"/>
    </xf>
    <xf numFmtId="0" fontId="17" fillId="13" borderId="113" xfId="0" applyFont="1" applyFill="1" applyBorder="1" applyAlignment="1">
      <alignment horizontal="center" vertical="top" wrapText="1"/>
    </xf>
    <xf numFmtId="0" fontId="17" fillId="13" borderId="119" xfId="0" applyFont="1" applyFill="1" applyBorder="1" applyAlignment="1">
      <alignment horizontal="left" vertical="top" wrapText="1"/>
    </xf>
    <xf numFmtId="0" fontId="17" fillId="13" borderId="119" xfId="51" applyFont="1" applyFill="1" applyBorder="1" applyAlignment="1">
      <alignment horizontal="left" vertical="center" wrapText="1"/>
    </xf>
    <xf numFmtId="0" fontId="15" fillId="17" borderId="119" xfId="51" applyFont="1" applyFill="1" applyBorder="1" applyAlignment="1">
      <alignment horizontal="left" vertical="center" wrapText="1"/>
    </xf>
    <xf numFmtId="3" fontId="16" fillId="2" borderId="113" xfId="0" applyNumberFormat="1" applyFont="1" applyFill="1" applyBorder="1" applyAlignment="1">
      <alignment horizontal="right" vertical="top" wrapText="1"/>
    </xf>
    <xf numFmtId="0" fontId="16" fillId="6" borderId="113" xfId="0" applyFont="1" applyFill="1" applyBorder="1" applyAlignment="1">
      <alignment horizontal="left" vertical="top" wrapText="1"/>
    </xf>
    <xf numFmtId="3" fontId="17" fillId="6" borderId="113" xfId="0" applyNumberFormat="1" applyFont="1" applyFill="1" applyBorder="1" applyAlignment="1">
      <alignment horizontal="right" vertical="top" wrapText="1"/>
    </xf>
    <xf numFmtId="0" fontId="16" fillId="6" borderId="115" xfId="0" applyFont="1" applyFill="1" applyBorder="1" applyAlignment="1">
      <alignment horizontal="left" vertical="top" wrapText="1"/>
    </xf>
    <xf numFmtId="3" fontId="0" fillId="6" borderId="115" xfId="0" applyNumberFormat="1" applyFill="1" applyBorder="1"/>
    <xf numFmtId="0" fontId="15" fillId="0" borderId="120" xfId="0" applyFont="1" applyBorder="1" applyAlignment="1">
      <alignment horizontal="center" vertical="center"/>
    </xf>
    <xf numFmtId="3" fontId="16" fillId="0" borderId="116" xfId="0" applyNumberFormat="1" applyFont="1" applyBorder="1" applyAlignment="1">
      <alignment horizontal="right" vertical="top" wrapText="1"/>
    </xf>
    <xf numFmtId="3" fontId="16" fillId="0" borderId="115" xfId="0" applyNumberFormat="1" applyFont="1" applyBorder="1" applyAlignment="1">
      <alignment horizontal="right" vertical="top" wrapText="1"/>
    </xf>
    <xf numFmtId="0" fontId="16" fillId="5" borderId="113" xfId="0" applyFont="1" applyFill="1" applyBorder="1" applyAlignment="1">
      <alignment horizontal="left" vertical="top" wrapText="1"/>
    </xf>
    <xf numFmtId="3" fontId="17" fillId="5" borderId="113" xfId="0" applyNumberFormat="1" applyFont="1" applyFill="1" applyBorder="1" applyAlignment="1">
      <alignment horizontal="right" vertical="top" wrapText="1"/>
    </xf>
    <xf numFmtId="0" fontId="17" fillId="0" borderId="119" xfId="0" applyFont="1" applyBorder="1" applyAlignment="1">
      <alignment horizontal="left" vertical="top" wrapText="1"/>
    </xf>
    <xf numFmtId="3" fontId="17" fillId="14" borderId="121" xfId="0" applyNumberFormat="1" applyFont="1" applyFill="1" applyBorder="1" applyAlignment="1">
      <alignment horizontal="right" vertical="top" wrapText="1"/>
    </xf>
    <xf numFmtId="3" fontId="17" fillId="3" borderId="112" xfId="0" applyNumberFormat="1" applyFont="1" applyFill="1" applyBorder="1" applyAlignment="1">
      <alignment horizontal="right" vertical="top" wrapText="1"/>
    </xf>
    <xf numFmtId="3" fontId="17" fillId="0" borderId="112" xfId="0" applyNumberFormat="1" applyFont="1" applyBorder="1" applyAlignment="1">
      <alignment horizontal="right" vertical="top" wrapText="1"/>
    </xf>
    <xf numFmtId="0" fontId="16" fillId="5" borderId="119" xfId="0" applyFont="1" applyFill="1" applyBorder="1" applyAlignment="1">
      <alignment horizontal="left" vertical="top" wrapText="1"/>
    </xf>
    <xf numFmtId="3" fontId="16" fillId="5" borderId="112" xfId="0" applyNumberFormat="1" applyFont="1" applyFill="1" applyBorder="1" applyAlignment="1">
      <alignment horizontal="right" vertical="top" wrapText="1"/>
    </xf>
    <xf numFmtId="3" fontId="16" fillId="5" borderId="113" xfId="0" applyNumberFormat="1" applyFont="1" applyFill="1" applyBorder="1" applyAlignment="1">
      <alignment horizontal="right" vertical="top" wrapText="1"/>
    </xf>
    <xf numFmtId="3" fontId="17" fillId="2" borderId="112" xfId="0" applyNumberFormat="1" applyFont="1" applyFill="1" applyBorder="1" applyAlignment="1">
      <alignment horizontal="right" vertical="top" wrapText="1"/>
    </xf>
    <xf numFmtId="0" fontId="16" fillId="6" borderId="119" xfId="0" applyFont="1" applyFill="1" applyBorder="1" applyAlignment="1">
      <alignment horizontal="left" vertical="top" wrapText="1"/>
    </xf>
    <xf numFmtId="3" fontId="16" fillId="6" borderId="112" xfId="0" applyNumberFormat="1" applyFont="1" applyFill="1" applyBorder="1" applyAlignment="1">
      <alignment horizontal="right" vertical="top" wrapText="1"/>
    </xf>
    <xf numFmtId="3" fontId="16" fillId="6" borderId="113" xfId="0" applyNumberFormat="1" applyFont="1" applyFill="1" applyBorder="1" applyAlignment="1">
      <alignment horizontal="right" vertical="top" wrapText="1"/>
    </xf>
    <xf numFmtId="166" fontId="0" fillId="0" borderId="0" xfId="44" applyNumberFormat="1" applyFont="1"/>
    <xf numFmtId="0" fontId="16" fillId="6" borderId="120" xfId="0" applyFont="1" applyFill="1" applyBorder="1" applyAlignment="1">
      <alignment horizontal="left" vertical="top" wrapText="1"/>
    </xf>
    <xf numFmtId="3" fontId="16" fillId="6" borderId="116" xfId="0" applyNumberFormat="1" applyFont="1" applyFill="1" applyBorder="1" applyAlignment="1">
      <alignment horizontal="right" vertical="top" wrapText="1"/>
    </xf>
    <xf numFmtId="3" fontId="16" fillId="6" borderId="115" xfId="0" applyNumberFormat="1" applyFont="1" applyFill="1" applyBorder="1" applyAlignment="1">
      <alignment horizontal="right" vertical="top" wrapText="1"/>
    </xf>
    <xf numFmtId="0" fontId="17" fillId="8" borderId="113" xfId="14" applyFill="1" applyBorder="1"/>
    <xf numFmtId="166" fontId="17" fillId="8" borderId="113" xfId="1" applyNumberFormat="1" applyFont="1" applyFill="1" applyBorder="1"/>
    <xf numFmtId="0" fontId="17" fillId="10" borderId="113" xfId="14" applyFill="1" applyBorder="1"/>
    <xf numFmtId="166" fontId="17" fillId="10" borderId="113" xfId="1" applyNumberFormat="1" applyFont="1" applyFill="1" applyBorder="1"/>
    <xf numFmtId="0" fontId="18" fillId="10" borderId="115" xfId="22" applyFont="1" applyFill="1" applyBorder="1"/>
    <xf numFmtId="0" fontId="23" fillId="8" borderId="113" xfId="22" applyFill="1" applyBorder="1"/>
    <xf numFmtId="166" fontId="23" fillId="8" borderId="113" xfId="1" applyNumberFormat="1" applyFill="1" applyBorder="1"/>
    <xf numFmtId="0" fontId="18" fillId="0" borderId="113" xfId="22" applyFont="1" applyBorder="1"/>
    <xf numFmtId="166" fontId="23" fillId="0" borderId="113" xfId="1" applyNumberFormat="1" applyFont="1" applyBorder="1"/>
    <xf numFmtId="0" fontId="18" fillId="0" borderId="120" xfId="22" applyFont="1" applyBorder="1"/>
    <xf numFmtId="166" fontId="18" fillId="0" borderId="116" xfId="1" applyNumberFormat="1" applyFont="1" applyBorder="1"/>
    <xf numFmtId="0" fontId="23" fillId="0" borderId="62" xfId="22" applyBorder="1"/>
    <xf numFmtId="166" fontId="23" fillId="0" borderId="90" xfId="1" applyNumberFormat="1" applyFont="1" applyBorder="1"/>
    <xf numFmtId="166" fontId="23" fillId="0" borderId="116" xfId="1" applyNumberFormat="1" applyBorder="1"/>
    <xf numFmtId="166" fontId="18" fillId="0" borderId="90" xfId="1" applyNumberFormat="1" applyFont="1" applyBorder="1"/>
    <xf numFmtId="3" fontId="17" fillId="4" borderId="113" xfId="0" applyNumberFormat="1" applyFont="1" applyFill="1" applyBorder="1" applyAlignment="1">
      <alignment horizontal="right" vertical="top" wrapText="1"/>
    </xf>
    <xf numFmtId="3" fontId="17" fillId="14" borderId="115" xfId="0" applyNumberFormat="1" applyFont="1" applyFill="1" applyBorder="1" applyAlignment="1">
      <alignment horizontal="right" vertical="top" wrapText="1"/>
    </xf>
    <xf numFmtId="165" fontId="15" fillId="0" borderId="113" xfId="0" applyNumberFormat="1" applyFont="1" applyFill="1" applyBorder="1" applyAlignment="1">
      <alignment horizontal="center" vertical="center" wrapText="1"/>
    </xf>
    <xf numFmtId="0" fontId="15" fillId="0" borderId="113" xfId="0" applyFont="1" applyFill="1" applyBorder="1" applyAlignment="1">
      <alignment horizontal="center" vertical="center"/>
    </xf>
    <xf numFmtId="0" fontId="15" fillId="0" borderId="120" xfId="0" applyFont="1" applyFill="1" applyBorder="1" applyAlignment="1">
      <alignment horizontal="center" vertical="center"/>
    </xf>
    <xf numFmtId="0" fontId="40" fillId="0" borderId="0" xfId="10" applyFont="1" applyAlignment="1">
      <alignment horizontal="center"/>
    </xf>
    <xf numFmtId="0" fontId="19" fillId="10" borderId="122" xfId="31" applyFont="1" applyFill="1" applyBorder="1"/>
    <xf numFmtId="0" fontId="19" fillId="10" borderId="123" xfId="31" applyFont="1" applyFill="1" applyBorder="1"/>
    <xf numFmtId="0" fontId="19" fillId="10" borderId="124" xfId="31" applyFont="1" applyFill="1" applyBorder="1"/>
    <xf numFmtId="0" fontId="19" fillId="10" borderId="122" xfId="31" applyFont="1" applyFill="1" applyBorder="1" applyAlignment="1">
      <alignment wrapText="1"/>
    </xf>
    <xf numFmtId="0" fontId="19" fillId="10" borderId="125" xfId="31" applyFont="1" applyFill="1" applyBorder="1" applyAlignment="1">
      <alignment wrapText="1"/>
    </xf>
    <xf numFmtId="0" fontId="19" fillId="10" borderId="123" xfId="31" applyFont="1" applyFill="1" applyBorder="1" applyAlignment="1">
      <alignment wrapText="1"/>
    </xf>
    <xf numFmtId="166" fontId="29" fillId="8" borderId="16" xfId="56" applyNumberFormat="1" applyFont="1" applyFill="1" applyBorder="1"/>
    <xf numFmtId="166" fontId="29" fillId="8" borderId="18" xfId="56" applyNumberFormat="1" applyFont="1" applyFill="1" applyBorder="1"/>
    <xf numFmtId="166" fontId="29" fillId="8" borderId="19" xfId="56" applyNumberFormat="1" applyFont="1" applyFill="1" applyBorder="1"/>
    <xf numFmtId="166" fontId="29" fillId="8" borderId="43" xfId="56" applyNumberFormat="1" applyFont="1" applyFill="1" applyBorder="1"/>
    <xf numFmtId="166" fontId="29" fillId="8" borderId="25" xfId="56" applyNumberFormat="1" applyFont="1" applyFill="1" applyBorder="1"/>
    <xf numFmtId="166" fontId="19" fillId="0" borderId="20" xfId="56" applyNumberFormat="1" applyFont="1" applyBorder="1"/>
    <xf numFmtId="166" fontId="19" fillId="3" borderId="20" xfId="56" applyNumberFormat="1" applyFont="1" applyFill="1" applyBorder="1"/>
    <xf numFmtId="166" fontId="19" fillId="3" borderId="7" xfId="56" applyNumberFormat="1" applyFont="1" applyFill="1" applyBorder="1"/>
    <xf numFmtId="166" fontId="19" fillId="3" borderId="78" xfId="56" applyNumberFormat="1" applyFont="1" applyFill="1" applyBorder="1"/>
    <xf numFmtId="166" fontId="29" fillId="3" borderId="22" xfId="56" applyNumberFormat="1" applyFont="1" applyFill="1" applyBorder="1"/>
    <xf numFmtId="166" fontId="29" fillId="3" borderId="20" xfId="56" applyNumberFormat="1" applyFont="1" applyFill="1" applyBorder="1"/>
    <xf numFmtId="166" fontId="19" fillId="0" borderId="79" xfId="56" applyNumberFormat="1" applyFont="1" applyBorder="1"/>
    <xf numFmtId="166" fontId="19" fillId="13" borderId="20" xfId="56" applyNumberFormat="1" applyFont="1" applyFill="1" applyBorder="1"/>
    <xf numFmtId="166" fontId="19" fillId="13" borderId="7" xfId="56" applyNumberFormat="1" applyFont="1" applyFill="1" applyBorder="1"/>
    <xf numFmtId="166" fontId="19" fillId="0" borderId="78" xfId="56" applyNumberFormat="1" applyFont="1" applyBorder="1"/>
    <xf numFmtId="166" fontId="19" fillId="0" borderId="22" xfId="56" applyNumberFormat="1" applyFont="1" applyBorder="1"/>
    <xf numFmtId="166" fontId="19" fillId="3" borderId="22" xfId="56" applyNumberFormat="1" applyFont="1" applyFill="1" applyBorder="1"/>
    <xf numFmtId="166" fontId="19" fillId="0" borderId="7" xfId="56" applyNumberFormat="1" applyFont="1" applyBorder="1"/>
    <xf numFmtId="166" fontId="29" fillId="8" borderId="64" xfId="56" applyNumberFormat="1" applyFont="1" applyFill="1" applyBorder="1"/>
    <xf numFmtId="166" fontId="29" fillId="8" borderId="67" xfId="56" applyNumberFormat="1" applyFont="1" applyFill="1" applyBorder="1"/>
    <xf numFmtId="166" fontId="29" fillId="8" borderId="82" xfId="56" applyNumberFormat="1" applyFont="1" applyFill="1" applyBorder="1"/>
    <xf numFmtId="166" fontId="29" fillId="8" borderId="83" xfId="56" applyNumberFormat="1" applyFont="1" applyFill="1" applyBorder="1"/>
    <xf numFmtId="166" fontId="29" fillId="8" borderId="84" xfId="56" applyNumberFormat="1" applyFont="1" applyFill="1" applyBorder="1"/>
    <xf numFmtId="166" fontId="19" fillId="3" borderId="123" xfId="56" applyNumberFormat="1" applyFont="1" applyFill="1" applyBorder="1"/>
    <xf numFmtId="166" fontId="29" fillId="3" borderId="78" xfId="56" applyNumberFormat="1" applyFont="1" applyFill="1" applyBorder="1"/>
    <xf numFmtId="166" fontId="19" fillId="3" borderId="128" xfId="56" applyNumberFormat="1" applyFont="1" applyFill="1" applyBorder="1"/>
    <xf numFmtId="166" fontId="19" fillId="3" borderId="79" xfId="56" applyNumberFormat="1" applyFont="1" applyFill="1" applyBorder="1"/>
    <xf numFmtId="166" fontId="19" fillId="3" borderId="28" xfId="56" applyNumberFormat="1" applyFont="1" applyFill="1" applyBorder="1"/>
    <xf numFmtId="166" fontId="19" fillId="13" borderId="65" xfId="56" applyNumberFormat="1" applyFont="1" applyFill="1" applyBorder="1"/>
    <xf numFmtId="166" fontId="19" fillId="3" borderId="86" xfId="56" applyNumberFormat="1" applyFont="1" applyFill="1" applyBorder="1"/>
    <xf numFmtId="166" fontId="19" fillId="3" borderId="87" xfId="56" applyNumberFormat="1" applyFont="1" applyFill="1" applyBorder="1"/>
    <xf numFmtId="166" fontId="19" fillId="3" borderId="88" xfId="56" applyNumberFormat="1" applyFont="1" applyFill="1" applyBorder="1"/>
    <xf numFmtId="166" fontId="19" fillId="3" borderId="41" xfId="56" applyNumberFormat="1" applyFont="1" applyFill="1" applyBorder="1"/>
    <xf numFmtId="166" fontId="19" fillId="0" borderId="5" xfId="56" applyNumberFormat="1" applyFont="1" applyBorder="1"/>
    <xf numFmtId="166" fontId="19" fillId="0" borderId="67" xfId="56" applyNumberFormat="1" applyFont="1" applyBorder="1"/>
    <xf numFmtId="166" fontId="19" fillId="0" borderId="82" xfId="56" applyNumberFormat="1" applyFont="1" applyBorder="1"/>
    <xf numFmtId="166" fontId="19" fillId="0" borderId="90" xfId="56" applyNumberFormat="1" applyFont="1" applyBorder="1"/>
    <xf numFmtId="166" fontId="19" fillId="13" borderId="0" xfId="56" applyNumberFormat="1" applyFont="1" applyFill="1"/>
    <xf numFmtId="166" fontId="19" fillId="0" borderId="0" xfId="56" applyNumberFormat="1" applyFont="1"/>
    <xf numFmtId="0" fontId="58" fillId="3" borderId="126" xfId="31" applyFont="1" applyFill="1" applyBorder="1"/>
    <xf numFmtId="166" fontId="19" fillId="0" borderId="126" xfId="56" applyNumberFormat="1" applyFont="1" applyBorder="1"/>
    <xf numFmtId="166" fontId="19" fillId="0" borderId="119" xfId="56" applyNumberFormat="1" applyFont="1" applyBorder="1"/>
    <xf numFmtId="166" fontId="19" fillId="0" borderId="81" xfId="56" applyNumberFormat="1" applyFont="1" applyBorder="1"/>
    <xf numFmtId="166" fontId="34" fillId="0" borderId="127" xfId="56" applyNumberFormat="1" applyFont="1" applyBorder="1"/>
    <xf numFmtId="166" fontId="19" fillId="0" borderId="127" xfId="56" applyNumberFormat="1" applyFont="1" applyBorder="1"/>
    <xf numFmtId="0" fontId="26" fillId="0" borderId="122" xfId="31" applyFont="1" applyBorder="1"/>
    <xf numFmtId="166" fontId="19" fillId="3" borderId="129" xfId="56" applyNumberFormat="1" applyFont="1" applyFill="1" applyBorder="1"/>
    <xf numFmtId="166" fontId="19" fillId="0" borderId="0" xfId="56" applyNumberFormat="1" applyFont="1" applyBorder="1"/>
    <xf numFmtId="166" fontId="19" fillId="0" borderId="129" xfId="56" applyNumberFormat="1" applyFont="1" applyBorder="1"/>
    <xf numFmtId="166" fontId="19" fillId="0" borderId="120" xfId="56" applyNumberFormat="1" applyFont="1" applyBorder="1"/>
    <xf numFmtId="166" fontId="19" fillId="0" borderId="122" xfId="56" applyNumberFormat="1" applyFont="1" applyBorder="1"/>
    <xf numFmtId="166" fontId="19" fillId="0" borderId="125" xfId="56" applyNumberFormat="1" applyFont="1" applyBorder="1"/>
    <xf numFmtId="166" fontId="19" fillId="0" borderId="73" xfId="56" applyNumberFormat="1" applyFont="1" applyBorder="1"/>
    <xf numFmtId="166" fontId="19" fillId="0" borderId="89" xfId="56" applyNumberFormat="1" applyFont="1" applyBorder="1"/>
    <xf numFmtId="166" fontId="19" fillId="3" borderId="5" xfId="56" applyNumberFormat="1" applyFont="1" applyFill="1" applyBorder="1"/>
    <xf numFmtId="0" fontId="34" fillId="0" borderId="129" xfId="0" applyFont="1" applyBorder="1"/>
    <xf numFmtId="166" fontId="19" fillId="0" borderId="12" xfId="56" applyNumberFormat="1" applyFont="1" applyBorder="1"/>
    <xf numFmtId="166" fontId="19" fillId="13" borderId="22" xfId="56" applyNumberFormat="1" applyFont="1" applyFill="1" applyBorder="1"/>
    <xf numFmtId="166" fontId="29" fillId="0" borderId="126" xfId="56" applyNumberFormat="1" applyFont="1" applyBorder="1"/>
    <xf numFmtId="166" fontId="19" fillId="26" borderId="38" xfId="56" applyNumberFormat="1" applyFont="1" applyFill="1" applyBorder="1"/>
    <xf numFmtId="166" fontId="19" fillId="26" borderId="19" xfId="56" applyNumberFormat="1" applyFont="1" applyFill="1" applyBorder="1"/>
    <xf numFmtId="166" fontId="19" fillId="0" borderId="126" xfId="1" applyNumberFormat="1" applyFont="1" applyBorder="1"/>
    <xf numFmtId="166" fontId="17" fillId="0" borderId="126" xfId="1" applyNumberFormat="1" applyFont="1" applyBorder="1"/>
    <xf numFmtId="166" fontId="34" fillId="0" borderId="126" xfId="1" applyNumberFormat="1" applyFont="1" applyBorder="1"/>
    <xf numFmtId="166" fontId="19" fillId="0" borderId="126" xfId="30" applyNumberFormat="1" applyFont="1" applyFill="1" applyBorder="1"/>
    <xf numFmtId="166" fontId="19" fillId="0" borderId="126" xfId="30" applyNumberFormat="1" applyFont="1" applyBorder="1"/>
    <xf numFmtId="166" fontId="19" fillId="13" borderId="126" xfId="30" applyNumberFormat="1" applyFont="1" applyFill="1" applyBorder="1"/>
    <xf numFmtId="166" fontId="35" fillId="0" borderId="126" xfId="30" applyNumberFormat="1" applyFont="1" applyBorder="1"/>
    <xf numFmtId="166" fontId="19" fillId="10" borderId="16" xfId="56" applyNumberFormat="1" applyFont="1" applyFill="1" applyBorder="1"/>
    <xf numFmtId="166" fontId="19" fillId="10" borderId="18" xfId="56" applyNumberFormat="1" applyFont="1" applyFill="1" applyBorder="1"/>
    <xf numFmtId="166" fontId="19" fillId="10" borderId="36" xfId="56" applyNumberFormat="1" applyFont="1" applyFill="1" applyBorder="1"/>
    <xf numFmtId="0" fontId="17" fillId="0" borderId="0" xfId="19"/>
    <xf numFmtId="0" fontId="17" fillId="3" borderId="0" xfId="15" applyFill="1"/>
    <xf numFmtId="0" fontId="16" fillId="3" borderId="126" xfId="15" applyFont="1" applyFill="1" applyBorder="1" applyAlignment="1">
      <alignment wrapText="1"/>
    </xf>
    <xf numFmtId="0" fontId="17" fillId="0" borderId="7" xfId="15" applyBorder="1" applyAlignment="1">
      <alignment horizontal="left" vertical="center"/>
    </xf>
    <xf numFmtId="0" fontId="17" fillId="0" borderId="22" xfId="15" applyBorder="1"/>
    <xf numFmtId="3" fontId="17" fillId="3" borderId="79" xfId="15" applyNumberFormat="1" applyFill="1" applyBorder="1" applyAlignment="1">
      <alignment horizontal="right" vertical="center"/>
    </xf>
    <xf numFmtId="0" fontId="16" fillId="21" borderId="18" xfId="15" applyFont="1" applyFill="1" applyBorder="1" applyAlignment="1">
      <alignment horizontal="left" vertical="center"/>
    </xf>
    <xf numFmtId="0" fontId="16" fillId="21" borderId="15" xfId="15" applyFont="1" applyFill="1" applyBorder="1"/>
    <xf numFmtId="0" fontId="16" fillId="21" borderId="43" xfId="15" applyFont="1" applyFill="1" applyBorder="1"/>
    <xf numFmtId="3" fontId="16" fillId="21" borderId="25" xfId="15" applyNumberFormat="1" applyFont="1" applyFill="1" applyBorder="1" applyAlignment="1">
      <alignment horizontal="right" vertical="center"/>
    </xf>
    <xf numFmtId="3" fontId="17" fillId="3" borderId="129" xfId="15" applyNumberFormat="1" applyFill="1" applyBorder="1" applyAlignment="1">
      <alignment horizontal="right" vertical="center"/>
    </xf>
    <xf numFmtId="166" fontId="16" fillId="27" borderId="132" xfId="1" applyNumberFormat="1" applyFont="1" applyFill="1" applyBorder="1" applyAlignment="1"/>
    <xf numFmtId="3" fontId="17" fillId="0" borderId="133" xfId="15" applyNumberFormat="1" applyBorder="1"/>
    <xf numFmtId="0" fontId="16" fillId="27" borderId="15" xfId="15" applyFont="1" applyFill="1" applyBorder="1"/>
    <xf numFmtId="3" fontId="16" fillId="27" borderId="38" xfId="15" applyNumberFormat="1" applyFont="1" applyFill="1" applyBorder="1"/>
    <xf numFmtId="0" fontId="16" fillId="13" borderId="0" xfId="15" applyFont="1" applyFill="1"/>
    <xf numFmtId="3" fontId="16" fillId="13" borderId="0" xfId="15" applyNumberFormat="1" applyFont="1" applyFill="1"/>
    <xf numFmtId="0" fontId="17" fillId="27" borderId="0" xfId="15" applyFill="1"/>
    <xf numFmtId="3" fontId="17" fillId="27" borderId="0" xfId="15" applyNumberFormat="1" applyFill="1"/>
    <xf numFmtId="0" fontId="0" fillId="0" borderId="0" xfId="0"/>
    <xf numFmtId="0" fontId="44" fillId="10" borderId="129" xfId="15" applyFont="1" applyFill="1" applyBorder="1" applyAlignment="1">
      <alignment horizontal="center"/>
    </xf>
    <xf numFmtId="0" fontId="44" fillId="10" borderId="125" xfId="15" applyFont="1" applyFill="1" applyBorder="1" applyAlignment="1">
      <alignment horizontal="center"/>
    </xf>
    <xf numFmtId="0" fontId="44" fillId="10" borderId="90" xfId="15" applyFont="1" applyFill="1" applyBorder="1" applyAlignment="1">
      <alignment horizontal="center"/>
    </xf>
    <xf numFmtId="0" fontId="46" fillId="0" borderId="126" xfId="15" applyFont="1" applyBorder="1" applyAlignment="1">
      <alignment horizontal="center"/>
    </xf>
    <xf numFmtId="0" fontId="46" fillId="0" borderId="127" xfId="15" applyFont="1" applyBorder="1"/>
    <xf numFmtId="166" fontId="46" fillId="3" borderId="127" xfId="4" applyNumberFormat="1" applyFont="1" applyFill="1" applyBorder="1" applyAlignment="1">
      <alignment horizontal="right"/>
    </xf>
    <xf numFmtId="166" fontId="46" fillId="3" borderId="126" xfId="5" applyNumberFormat="1" applyFont="1" applyFill="1" applyBorder="1" applyAlignment="1">
      <alignment horizontal="right"/>
    </xf>
    <xf numFmtId="166" fontId="46" fillId="3" borderId="127" xfId="5" applyNumberFormat="1" applyFont="1" applyFill="1" applyBorder="1" applyAlignment="1">
      <alignment horizontal="right"/>
    </xf>
    <xf numFmtId="166" fontId="46" fillId="0" borderId="127" xfId="5" applyNumberFormat="1" applyFont="1" applyBorder="1" applyAlignment="1">
      <alignment horizontal="right"/>
    </xf>
    <xf numFmtId="166" fontId="46" fillId="0" borderId="126" xfId="5" applyNumberFormat="1" applyFont="1" applyBorder="1" applyAlignment="1">
      <alignment horizontal="right"/>
    </xf>
    <xf numFmtId="0" fontId="47" fillId="10" borderId="126" xfId="15" applyFont="1" applyFill="1" applyBorder="1" applyAlignment="1">
      <alignment horizontal="center"/>
    </xf>
    <xf numFmtId="0" fontId="47" fillId="10" borderId="126" xfId="15" applyFont="1" applyFill="1" applyBorder="1"/>
    <xf numFmtId="166" fontId="47" fillId="10" borderId="126" xfId="5" applyNumberFormat="1" applyFont="1" applyFill="1" applyBorder="1" applyAlignment="1">
      <alignment horizontal="right"/>
    </xf>
    <xf numFmtId="0" fontId="0" fillId="0" borderId="0" xfId="0"/>
    <xf numFmtId="0" fontId="16" fillId="27" borderId="19" xfId="15" applyFont="1" applyFill="1" applyBorder="1"/>
    <xf numFmtId="0" fontId="47" fillId="0" borderId="129" xfId="10" applyFont="1" applyBorder="1" applyAlignment="1">
      <alignment horizontal="center"/>
    </xf>
    <xf numFmtId="0" fontId="47" fillId="10" borderId="129" xfId="10" applyFont="1" applyFill="1" applyBorder="1" applyAlignment="1">
      <alignment horizontal="center"/>
    </xf>
    <xf numFmtId="0" fontId="47" fillId="10" borderId="125" xfId="10" applyFont="1" applyFill="1" applyBorder="1" applyAlignment="1">
      <alignment horizontal="center"/>
    </xf>
    <xf numFmtId="0" fontId="47" fillId="10" borderId="124" xfId="10" applyFont="1" applyFill="1" applyBorder="1" applyAlignment="1">
      <alignment horizontal="center"/>
    </xf>
    <xf numFmtId="0" fontId="47" fillId="10" borderId="90" xfId="10" applyFont="1" applyFill="1" applyBorder="1" applyAlignment="1">
      <alignment horizontal="center"/>
    </xf>
    <xf numFmtId="0" fontId="46" fillId="10" borderId="90" xfId="10" applyFont="1" applyFill="1" applyBorder="1" applyAlignment="1">
      <alignment horizontal="center"/>
    </xf>
    <xf numFmtId="0" fontId="46" fillId="10" borderId="46" xfId="10" applyFont="1" applyFill="1" applyBorder="1" applyAlignment="1">
      <alignment horizontal="center"/>
    </xf>
    <xf numFmtId="0" fontId="46" fillId="10" borderId="73" xfId="10" applyFont="1" applyFill="1" applyBorder="1" applyAlignment="1">
      <alignment horizontal="center"/>
    </xf>
    <xf numFmtId="0" fontId="47" fillId="0" borderId="122" xfId="10" applyFont="1" applyBorder="1" applyAlignment="1">
      <alignment horizontal="center"/>
    </xf>
    <xf numFmtId="0" fontId="46" fillId="0" borderId="73" xfId="10" applyFont="1" applyBorder="1"/>
    <xf numFmtId="0" fontId="17" fillId="0" borderId="126" xfId="10" applyBorder="1"/>
    <xf numFmtId="0" fontId="46" fillId="0" borderId="126" xfId="10" applyFont="1" applyFill="1" applyBorder="1"/>
    <xf numFmtId="0" fontId="46" fillId="0" borderId="126" xfId="10" applyFont="1" applyBorder="1"/>
    <xf numFmtId="0" fontId="46" fillId="0" borderId="119" xfId="10" applyFont="1" applyBorder="1"/>
    <xf numFmtId="0" fontId="17" fillId="0" borderId="129" xfId="10" applyBorder="1"/>
    <xf numFmtId="0" fontId="46" fillId="0" borderId="129" xfId="10" applyFont="1" applyFill="1" applyBorder="1"/>
    <xf numFmtId="0" fontId="46" fillId="0" borderId="129" xfId="10" applyFont="1" applyBorder="1"/>
    <xf numFmtId="0" fontId="46" fillId="0" borderId="124" xfId="10" applyFont="1" applyBorder="1"/>
    <xf numFmtId="0" fontId="46" fillId="0" borderId="127" xfId="10" applyFont="1" applyBorder="1" applyAlignment="1">
      <alignment wrapText="1"/>
    </xf>
    <xf numFmtId="166" fontId="46" fillId="0" borderId="126" xfId="1" applyNumberFormat="1" applyFont="1" applyFill="1" applyBorder="1"/>
    <xf numFmtId="166" fontId="46" fillId="0" borderId="126" xfId="1" applyNumberFormat="1" applyFont="1" applyBorder="1"/>
    <xf numFmtId="166" fontId="48" fillId="0" borderId="126" xfId="1" applyNumberFormat="1" applyFont="1" applyBorder="1"/>
    <xf numFmtId="166" fontId="17" fillId="0" borderId="126" xfId="4" applyNumberFormat="1" applyFont="1" applyBorder="1"/>
    <xf numFmtId="0" fontId="19" fillId="0" borderId="126" xfId="0" applyFont="1" applyBorder="1" applyAlignment="1">
      <alignment wrapText="1"/>
    </xf>
    <xf numFmtId="0" fontId="19" fillId="0" borderId="126" xfId="61" applyFont="1" applyFill="1" applyBorder="1"/>
    <xf numFmtId="166" fontId="49" fillId="0" borderId="126" xfId="1" applyNumberFormat="1" applyFont="1" applyBorder="1"/>
    <xf numFmtId="0" fontId="35" fillId="0" borderId="129" xfId="10" applyFont="1" applyBorder="1"/>
    <xf numFmtId="166" fontId="46" fillId="0" borderId="129" xfId="1" applyNumberFormat="1" applyFont="1" applyFill="1" applyBorder="1"/>
    <xf numFmtId="166" fontId="46" fillId="0" borderId="129" xfId="1" applyNumberFormat="1" applyFont="1" applyBorder="1"/>
    <xf numFmtId="3" fontId="46" fillId="0" borderId="129" xfId="10" applyNumberFormat="1" applyFont="1" applyBorder="1"/>
    <xf numFmtId="3" fontId="46" fillId="0" borderId="124" xfId="10" applyNumberFormat="1" applyFont="1" applyBorder="1"/>
    <xf numFmtId="3" fontId="48" fillId="0" borderId="124" xfId="10" applyNumberFormat="1" applyFont="1" applyBorder="1"/>
    <xf numFmtId="3" fontId="48" fillId="0" borderId="126" xfId="10" applyNumberFormat="1" applyFont="1" applyBorder="1"/>
    <xf numFmtId="3" fontId="48" fillId="0" borderId="129" xfId="10" applyNumberFormat="1" applyFont="1" applyBorder="1"/>
    <xf numFmtId="0" fontId="44" fillId="10" borderId="125" xfId="10" applyFont="1" applyFill="1" applyBorder="1" applyAlignment="1">
      <alignment horizontal="center"/>
    </xf>
    <xf numFmtId="0" fontId="44" fillId="10" borderId="126" xfId="10" applyFont="1" applyFill="1" applyBorder="1" applyAlignment="1">
      <alignment horizontal="center" wrapText="1"/>
    </xf>
    <xf numFmtId="0" fontId="44" fillId="10" borderId="127" xfId="10" applyFont="1" applyFill="1" applyBorder="1" applyAlignment="1">
      <alignment horizontal="center" wrapText="1"/>
    </xf>
    <xf numFmtId="0" fontId="44" fillId="18" borderId="127" xfId="10" applyFont="1" applyFill="1" applyBorder="1" applyAlignment="1">
      <alignment horizontal="center" wrapText="1"/>
    </xf>
    <xf numFmtId="0" fontId="44" fillId="18" borderId="127" xfId="10" applyFont="1" applyFill="1" applyBorder="1" applyAlignment="1">
      <alignment horizontal="center"/>
    </xf>
    <xf numFmtId="0" fontId="17" fillId="20" borderId="126" xfId="10" applyFill="1" applyBorder="1" applyAlignment="1">
      <alignment wrapText="1"/>
    </xf>
    <xf numFmtId="0" fontId="17" fillId="20" borderId="126" xfId="10" applyFill="1" applyBorder="1"/>
    <xf numFmtId="0" fontId="46" fillId="0" borderId="126" xfId="10" applyFont="1" applyBorder="1" applyAlignment="1">
      <alignment horizontal="center"/>
    </xf>
    <xf numFmtId="166" fontId="46" fillId="0" borderId="127" xfId="4" applyNumberFormat="1" applyFont="1" applyBorder="1" applyAlignment="1">
      <alignment horizontal="right"/>
    </xf>
    <xf numFmtId="166" fontId="46" fillId="18" borderId="127" xfId="4" applyNumberFormat="1" applyFont="1" applyFill="1" applyBorder="1" applyAlignment="1">
      <alignment horizontal="right"/>
    </xf>
    <xf numFmtId="0" fontId="46" fillId="0" borderId="127" xfId="10" applyFont="1" applyBorder="1"/>
    <xf numFmtId="166" fontId="0" fillId="0" borderId="126" xfId="1" applyNumberFormat="1" applyFont="1" applyBorder="1"/>
    <xf numFmtId="0" fontId="47" fillId="10" borderId="126" xfId="10" applyFont="1" applyFill="1" applyBorder="1"/>
    <xf numFmtId="166" fontId="47" fillId="10" borderId="126" xfId="4" applyNumberFormat="1" applyFont="1" applyFill="1" applyBorder="1" applyAlignment="1">
      <alignment horizontal="right"/>
    </xf>
    <xf numFmtId="166" fontId="47" fillId="18" borderId="126" xfId="4" applyNumberFormat="1" applyFont="1" applyFill="1" applyBorder="1" applyAlignment="1">
      <alignment horizontal="right"/>
    </xf>
    <xf numFmtId="166" fontId="17" fillId="20" borderId="126" xfId="1" applyNumberFormat="1" applyFont="1" applyFill="1" applyBorder="1"/>
    <xf numFmtId="0" fontId="18" fillId="0" borderId="46" xfId="0" applyFont="1" applyBorder="1"/>
    <xf numFmtId="165" fontId="15" fillId="0" borderId="126" xfId="0" applyNumberFormat="1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/>
    </xf>
    <xf numFmtId="3" fontId="16" fillId="0" borderId="126" xfId="0" applyNumberFormat="1" applyFont="1" applyBorder="1" applyAlignment="1">
      <alignment horizontal="right" vertical="top" wrapText="1"/>
    </xf>
    <xf numFmtId="0" fontId="17" fillId="0" borderId="126" xfId="0" applyFont="1" applyBorder="1" applyAlignment="1">
      <alignment horizontal="center" vertical="top" wrapText="1"/>
    </xf>
    <xf numFmtId="0" fontId="17" fillId="0" borderId="126" xfId="0" applyFont="1" applyBorder="1" applyAlignment="1">
      <alignment horizontal="left" vertical="top" wrapText="1"/>
    </xf>
    <xf numFmtId="3" fontId="17" fillId="14" borderId="126" xfId="0" applyNumberFormat="1" applyFont="1" applyFill="1" applyBorder="1" applyAlignment="1">
      <alignment horizontal="right" vertical="top" wrapText="1"/>
    </xf>
    <xf numFmtId="3" fontId="17" fillId="0" borderId="126" xfId="0" applyNumberFormat="1" applyFont="1" applyBorder="1" applyAlignment="1">
      <alignment horizontal="right" vertical="top" wrapText="1"/>
    </xf>
    <xf numFmtId="3" fontId="17" fillId="7" borderId="126" xfId="0" applyNumberFormat="1" applyFont="1" applyFill="1" applyBorder="1" applyAlignment="1">
      <alignment horizontal="right" vertical="top" wrapText="1"/>
    </xf>
    <xf numFmtId="0" fontId="17" fillId="13" borderId="126" xfId="0" applyFont="1" applyFill="1" applyBorder="1" applyAlignment="1">
      <alignment horizontal="left" vertical="top" wrapText="1"/>
    </xf>
    <xf numFmtId="3" fontId="17" fillId="15" borderId="126" xfId="0" applyNumberFormat="1" applyFont="1" applyFill="1" applyBorder="1" applyAlignment="1">
      <alignment horizontal="right" vertical="top" wrapText="1"/>
    </xf>
    <xf numFmtId="0" fontId="16" fillId="2" borderId="126" xfId="0" applyFont="1" applyFill="1" applyBorder="1" applyAlignment="1">
      <alignment horizontal="left" vertical="top" wrapText="1"/>
    </xf>
    <xf numFmtId="3" fontId="17" fillId="2" borderId="126" xfId="0" applyNumberFormat="1" applyFont="1" applyFill="1" applyBorder="1" applyAlignment="1">
      <alignment horizontal="right" vertical="top" wrapText="1"/>
    </xf>
    <xf numFmtId="3" fontId="17" fillId="13" borderId="126" xfId="0" applyNumberFormat="1" applyFont="1" applyFill="1" applyBorder="1" applyAlignment="1">
      <alignment horizontal="right" vertical="top" wrapText="1"/>
    </xf>
    <xf numFmtId="3" fontId="17" fillId="16" borderId="126" xfId="0" applyNumberFormat="1" applyFont="1" applyFill="1" applyBorder="1" applyAlignment="1">
      <alignment horizontal="right" vertical="top" wrapText="1"/>
    </xf>
    <xf numFmtId="0" fontId="17" fillId="3" borderId="126" xfId="0" applyFont="1" applyFill="1" applyBorder="1" applyAlignment="1">
      <alignment horizontal="left" vertical="top" wrapText="1"/>
    </xf>
    <xf numFmtId="3" fontId="17" fillId="8" borderId="126" xfId="0" applyNumberFormat="1" applyFont="1" applyFill="1" applyBorder="1" applyAlignment="1">
      <alignment horizontal="right" vertical="top" wrapText="1"/>
    </xf>
    <xf numFmtId="3" fontId="17" fillId="3" borderId="126" xfId="0" applyNumberFormat="1" applyFont="1" applyFill="1" applyBorder="1" applyAlignment="1">
      <alignment horizontal="right" vertical="top" wrapText="1"/>
    </xf>
    <xf numFmtId="0" fontId="17" fillId="13" borderId="119" xfId="62" applyFont="1" applyFill="1" applyBorder="1" applyAlignment="1">
      <alignment horizontal="left" vertical="center" wrapText="1"/>
    </xf>
    <xf numFmtId="0" fontId="15" fillId="17" borderId="119" xfId="62" applyFont="1" applyFill="1" applyBorder="1" applyAlignment="1">
      <alignment horizontal="left" vertical="center" wrapText="1"/>
    </xf>
    <xf numFmtId="0" fontId="16" fillId="6" borderId="126" xfId="0" applyFont="1" applyFill="1" applyBorder="1" applyAlignment="1">
      <alignment horizontal="left" vertical="top" wrapText="1"/>
    </xf>
    <xf numFmtId="3" fontId="17" fillId="6" borderId="126" xfId="0" applyNumberFormat="1" applyFont="1" applyFill="1" applyBorder="1" applyAlignment="1">
      <alignment horizontal="right" vertical="top" wrapText="1"/>
    </xf>
    <xf numFmtId="3" fontId="16" fillId="7" borderId="126" xfId="0" applyNumberFormat="1" applyFont="1" applyFill="1" applyBorder="1" applyAlignment="1">
      <alignment horizontal="right" vertical="top" wrapText="1"/>
    </xf>
    <xf numFmtId="0" fontId="16" fillId="6" borderId="129" xfId="0" applyFont="1" applyFill="1" applyBorder="1" applyAlignment="1">
      <alignment horizontal="left" vertical="top" wrapText="1"/>
    </xf>
    <xf numFmtId="3" fontId="0" fillId="6" borderId="129" xfId="0" applyNumberFormat="1" applyFill="1" applyBorder="1"/>
    <xf numFmtId="0" fontId="15" fillId="0" borderId="124" xfId="0" applyFont="1" applyBorder="1" applyAlignment="1">
      <alignment horizontal="center" vertical="center"/>
    </xf>
    <xf numFmtId="3" fontId="16" fillId="0" borderId="125" xfId="0" applyNumberFormat="1" applyFont="1" applyBorder="1" applyAlignment="1">
      <alignment horizontal="right" vertical="top" wrapText="1"/>
    </xf>
    <xf numFmtId="3" fontId="16" fillId="0" borderId="129" xfId="0" applyNumberFormat="1" applyFont="1" applyBorder="1" applyAlignment="1">
      <alignment horizontal="right" vertical="top" wrapText="1"/>
    </xf>
    <xf numFmtId="0" fontId="16" fillId="5" borderId="126" xfId="0" applyFont="1" applyFill="1" applyBorder="1" applyAlignment="1">
      <alignment horizontal="left" vertical="top" wrapText="1"/>
    </xf>
    <xf numFmtId="3" fontId="16" fillId="14" borderId="126" xfId="0" applyNumberFormat="1" applyFont="1" applyFill="1" applyBorder="1" applyAlignment="1">
      <alignment horizontal="right" vertical="top" wrapText="1"/>
    </xf>
    <xf numFmtId="3" fontId="17" fillId="5" borderId="126" xfId="0" applyNumberFormat="1" applyFont="1" applyFill="1" applyBorder="1" applyAlignment="1">
      <alignment horizontal="right" vertical="top" wrapText="1"/>
    </xf>
    <xf numFmtId="3" fontId="17" fillId="3" borderId="127" xfId="0" applyNumberFormat="1" applyFont="1" applyFill="1" applyBorder="1" applyAlignment="1">
      <alignment horizontal="right" vertical="top" wrapText="1"/>
    </xf>
    <xf numFmtId="3" fontId="17" fillId="0" borderId="127" xfId="0" applyNumberFormat="1" applyFont="1" applyBorder="1" applyAlignment="1">
      <alignment horizontal="right" vertical="top" wrapText="1"/>
    </xf>
    <xf numFmtId="3" fontId="16" fillId="14" borderId="121" xfId="0" applyNumberFormat="1" applyFont="1" applyFill="1" applyBorder="1" applyAlignment="1">
      <alignment horizontal="right" vertical="top" wrapText="1"/>
    </xf>
    <xf numFmtId="3" fontId="16" fillId="5" borderId="127" xfId="0" applyNumberFormat="1" applyFont="1" applyFill="1" applyBorder="1" applyAlignment="1">
      <alignment horizontal="right" vertical="top" wrapText="1"/>
    </xf>
    <xf numFmtId="3" fontId="16" fillId="5" borderId="126" xfId="0" applyNumberFormat="1" applyFont="1" applyFill="1" applyBorder="1" applyAlignment="1">
      <alignment horizontal="right" vertical="top" wrapText="1"/>
    </xf>
    <xf numFmtId="3" fontId="17" fillId="2" borderId="127" xfId="0" applyNumberFormat="1" applyFont="1" applyFill="1" applyBorder="1" applyAlignment="1">
      <alignment horizontal="right" vertical="top" wrapText="1"/>
    </xf>
    <xf numFmtId="0" fontId="17" fillId="29" borderId="119" xfId="0" applyFont="1" applyFill="1" applyBorder="1" applyAlignment="1">
      <alignment horizontal="left" vertical="top" wrapText="1"/>
    </xf>
    <xf numFmtId="3" fontId="17" fillId="29" borderId="121" xfId="0" applyNumberFormat="1" applyFont="1" applyFill="1" applyBorder="1" applyAlignment="1">
      <alignment horizontal="right" vertical="top" wrapText="1"/>
    </xf>
    <xf numFmtId="3" fontId="17" fillId="29" borderId="127" xfId="0" applyNumberFormat="1" applyFont="1" applyFill="1" applyBorder="1" applyAlignment="1">
      <alignment horizontal="right" vertical="top" wrapText="1"/>
    </xf>
    <xf numFmtId="3" fontId="17" fillId="29" borderId="126" xfId="0" applyNumberFormat="1" applyFont="1" applyFill="1" applyBorder="1" applyAlignment="1">
      <alignment horizontal="right" vertical="top" wrapText="1"/>
    </xf>
    <xf numFmtId="3" fontId="16" fillId="6" borderId="127" xfId="0" applyNumberFormat="1" applyFont="1" applyFill="1" applyBorder="1" applyAlignment="1">
      <alignment horizontal="right" vertical="top" wrapText="1"/>
    </xf>
    <xf numFmtId="3" fontId="16" fillId="6" borderId="126" xfId="0" applyNumberFormat="1" applyFont="1" applyFill="1" applyBorder="1" applyAlignment="1">
      <alignment horizontal="right" vertical="top" wrapText="1"/>
    </xf>
    <xf numFmtId="0" fontId="16" fillId="6" borderId="124" xfId="0" applyFont="1" applyFill="1" applyBorder="1" applyAlignment="1">
      <alignment horizontal="left" vertical="top" wrapText="1"/>
    </xf>
    <xf numFmtId="3" fontId="16" fillId="6" borderId="125" xfId="0" applyNumberFormat="1" applyFont="1" applyFill="1" applyBorder="1" applyAlignment="1">
      <alignment horizontal="right" vertical="top" wrapText="1"/>
    </xf>
    <xf numFmtId="3" fontId="16" fillId="6" borderId="129" xfId="0" applyNumberFormat="1" applyFont="1" applyFill="1" applyBorder="1" applyAlignment="1">
      <alignment horizontal="right" vertical="top" wrapText="1"/>
    </xf>
    <xf numFmtId="165" fontId="15" fillId="0" borderId="126" xfId="0" applyNumberFormat="1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/>
    </xf>
    <xf numFmtId="3" fontId="16" fillId="13" borderId="126" xfId="0" applyNumberFormat="1" applyFont="1" applyFill="1" applyBorder="1" applyAlignment="1">
      <alignment horizontal="right" vertical="top" wrapText="1"/>
    </xf>
    <xf numFmtId="0" fontId="17" fillId="13" borderId="119" xfId="63" applyFont="1" applyFill="1" applyBorder="1" applyAlignment="1">
      <alignment horizontal="left" vertical="center" wrapText="1"/>
    </xf>
    <xf numFmtId="0" fontId="15" fillId="17" borderId="119" xfId="63" applyFont="1" applyFill="1" applyBorder="1" applyAlignment="1">
      <alignment horizontal="left" vertical="center" wrapText="1"/>
    </xf>
    <xf numFmtId="3" fontId="16" fillId="2" borderId="126" xfId="0" applyNumberFormat="1" applyFont="1" applyFill="1" applyBorder="1" applyAlignment="1">
      <alignment horizontal="right" vertical="top" wrapText="1"/>
    </xf>
    <xf numFmtId="0" fontId="15" fillId="0" borderId="124" xfId="0" applyFont="1" applyFill="1" applyBorder="1" applyAlignment="1">
      <alignment horizontal="center" vertical="center"/>
    </xf>
    <xf numFmtId="0" fontId="50" fillId="0" borderId="0" xfId="64"/>
    <xf numFmtId="0" fontId="63" fillId="0" borderId="0" xfId="64" applyFont="1" applyAlignment="1">
      <alignment horizontal="right"/>
    </xf>
    <xf numFmtId="0" fontId="50" fillId="0" borderId="0" xfId="64" applyAlignment="1">
      <alignment horizontal="center"/>
    </xf>
    <xf numFmtId="0" fontId="64" fillId="0" borderId="0" xfId="64" applyFont="1" applyAlignment="1">
      <alignment horizontal="center"/>
    </xf>
    <xf numFmtId="0" fontId="65" fillId="0" borderId="0" xfId="64" applyFont="1" applyAlignment="1">
      <alignment horizontal="left"/>
    </xf>
    <xf numFmtId="0" fontId="66" fillId="0" borderId="134" xfId="64" applyFont="1" applyBorder="1" applyAlignment="1">
      <alignment horizontal="center" vertical="center" wrapText="1"/>
    </xf>
    <xf numFmtId="0" fontId="64" fillId="10" borderId="83" xfId="64" applyFont="1" applyFill="1" applyBorder="1" applyAlignment="1">
      <alignment horizontal="center" vertical="center"/>
    </xf>
    <xf numFmtId="0" fontId="64" fillId="10" borderId="84" xfId="64" applyFont="1" applyFill="1" applyBorder="1" applyAlignment="1">
      <alignment horizontal="center" vertical="center" wrapText="1"/>
    </xf>
    <xf numFmtId="0" fontId="16" fillId="0" borderId="0" xfId="31" applyFont="1" applyAlignment="1">
      <alignment horizontal="center" vertical="top" wrapText="1"/>
    </xf>
    <xf numFmtId="0" fontId="16" fillId="0" borderId="129" xfId="31" applyFont="1" applyBorder="1" applyAlignment="1">
      <alignment horizontal="left" vertical="top" wrapText="1"/>
    </xf>
    <xf numFmtId="0" fontId="23" fillId="0" borderId="129" xfId="31" applyBorder="1"/>
    <xf numFmtId="0" fontId="17" fillId="0" borderId="0" xfId="31" applyFont="1" applyAlignment="1">
      <alignment horizontal="center" vertical="top" wrapText="1"/>
    </xf>
    <xf numFmtId="0" fontId="17" fillId="0" borderId="20" xfId="31" applyFont="1" applyBorder="1" applyAlignment="1">
      <alignment horizontal="left" vertical="top" wrapText="1"/>
    </xf>
    <xf numFmtId="3" fontId="17" fillId="29" borderId="20" xfId="31" applyNumberFormat="1" applyFont="1" applyFill="1" applyBorder="1" applyAlignment="1">
      <alignment horizontal="right" vertical="top" wrapText="1"/>
    </xf>
    <xf numFmtId="3" fontId="17" fillId="0" borderId="20" xfId="31" applyNumberFormat="1" applyFont="1" applyBorder="1" applyAlignment="1">
      <alignment horizontal="right" vertical="top" wrapText="1"/>
    </xf>
    <xf numFmtId="3" fontId="16" fillId="0" borderId="129" xfId="31" applyNumberFormat="1" applyFont="1" applyBorder="1" applyAlignment="1">
      <alignment horizontal="right" vertical="top" wrapText="1"/>
    </xf>
    <xf numFmtId="170" fontId="50" fillId="0" borderId="0" xfId="64" applyNumberFormat="1"/>
    <xf numFmtId="0" fontId="16" fillId="0" borderId="20" xfId="31" applyFont="1" applyBorder="1" applyAlignment="1">
      <alignment horizontal="left" vertical="top" wrapText="1"/>
    </xf>
    <xf numFmtId="0" fontId="23" fillId="0" borderId="20" xfId="31" applyBorder="1"/>
    <xf numFmtId="0" fontId="16" fillId="0" borderId="126" xfId="31" applyFont="1" applyBorder="1" applyAlignment="1">
      <alignment horizontal="left" vertical="top" wrapText="1"/>
    </xf>
    <xf numFmtId="3" fontId="16" fillId="0" borderId="126" xfId="31" applyNumberFormat="1" applyFont="1" applyBorder="1" applyAlignment="1">
      <alignment horizontal="right" vertical="top" wrapText="1"/>
    </xf>
    <xf numFmtId="0" fontId="31" fillId="0" borderId="126" xfId="21" applyFont="1" applyBorder="1" applyAlignment="1">
      <alignment wrapText="1"/>
    </xf>
    <xf numFmtId="166" fontId="31" fillId="0" borderId="126" xfId="30" applyNumberFormat="1" applyFont="1" applyBorder="1"/>
    <xf numFmtId="0" fontId="19" fillId="13" borderId="126" xfId="31" applyFont="1" applyFill="1" applyBorder="1"/>
    <xf numFmtId="0" fontId="67" fillId="0" borderId="0" xfId="65" applyFont="1" applyBorder="1" applyAlignment="1">
      <alignment horizontal="left" vertical="center"/>
    </xf>
    <xf numFmtId="0" fontId="45" fillId="0" borderId="0" xfId="65" applyFont="1" applyAlignment="1">
      <alignment horizontal="left" vertical="center"/>
    </xf>
    <xf numFmtId="0" fontId="68" fillId="0" borderId="0" xfId="65" applyFont="1" applyBorder="1" applyAlignment="1">
      <alignment horizontal="left" vertical="center"/>
    </xf>
    <xf numFmtId="0" fontId="46" fillId="0" borderId="0" xfId="65" applyFont="1"/>
    <xf numFmtId="49" fontId="46" fillId="0" borderId="0" xfId="65" applyNumberFormat="1" applyFont="1" applyBorder="1"/>
    <xf numFmtId="49" fontId="46" fillId="0" borderId="0" xfId="65" applyNumberFormat="1" applyFont="1"/>
    <xf numFmtId="0" fontId="46" fillId="0" borderId="144" xfId="65" applyFont="1" applyBorder="1"/>
    <xf numFmtId="0" fontId="60" fillId="28" borderId="20" xfId="0" applyFont="1" applyFill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3" fontId="61" fillId="0" borderId="20" xfId="0" applyNumberFormat="1" applyFont="1" applyBorder="1" applyAlignment="1">
      <alignment horizontal="right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left" vertical="top" wrapText="1"/>
    </xf>
    <xf numFmtId="3" fontId="62" fillId="0" borderId="20" xfId="0" applyNumberFormat="1" applyFont="1" applyBorder="1" applyAlignment="1">
      <alignment horizontal="right" vertical="top" wrapText="1"/>
    </xf>
    <xf numFmtId="0" fontId="62" fillId="0" borderId="69" xfId="0" applyFont="1" applyBorder="1" applyAlignment="1">
      <alignment horizontal="center" vertical="top" wrapText="1"/>
    </xf>
    <xf numFmtId="0" fontId="62" fillId="0" borderId="69" xfId="0" applyFont="1" applyBorder="1" applyAlignment="1">
      <alignment horizontal="left" vertical="top" wrapText="1"/>
    </xf>
    <xf numFmtId="3" fontId="62" fillId="0" borderId="69" xfId="0" applyNumberFormat="1" applyFont="1" applyBorder="1" applyAlignment="1">
      <alignment horizontal="right" vertical="top" wrapText="1"/>
    </xf>
    <xf numFmtId="3" fontId="62" fillId="19" borderId="69" xfId="0" applyNumberFormat="1" applyFont="1" applyFill="1" applyBorder="1" applyAlignment="1">
      <alignment horizontal="right" vertical="top" wrapText="1"/>
    </xf>
    <xf numFmtId="0" fontId="61" fillId="0" borderId="69" xfId="0" applyFont="1" applyBorder="1" applyAlignment="1">
      <alignment horizontal="center" vertical="top" wrapText="1"/>
    </xf>
    <xf numFmtId="0" fontId="61" fillId="0" borderId="69" xfId="0" applyFont="1" applyBorder="1" applyAlignment="1">
      <alignment horizontal="left" vertical="top" wrapText="1"/>
    </xf>
    <xf numFmtId="3" fontId="61" fillId="0" borderId="69" xfId="0" applyNumberFormat="1" applyFont="1" applyBorder="1" applyAlignment="1">
      <alignment horizontal="right" vertical="top" wrapText="1"/>
    </xf>
    <xf numFmtId="3" fontId="17" fillId="3" borderId="145" xfId="15" applyNumberFormat="1" applyFill="1" applyBorder="1" applyAlignment="1">
      <alignment horizontal="right" vertical="center"/>
    </xf>
    <xf numFmtId="0" fontId="17" fillId="0" borderId="146" xfId="15" applyBorder="1" applyAlignment="1">
      <alignment horizontal="left" vertical="center"/>
    </xf>
    <xf numFmtId="0" fontId="17" fillId="0" borderId="147" xfId="15" applyBorder="1" applyAlignment="1">
      <alignment horizontal="left" vertical="center"/>
    </xf>
    <xf numFmtId="0" fontId="17" fillId="0" borderId="148" xfId="15" applyBorder="1" applyAlignment="1">
      <alignment horizontal="left" vertical="center"/>
    </xf>
    <xf numFmtId="3" fontId="16" fillId="21" borderId="145" xfId="15" applyNumberFormat="1" applyFont="1" applyFill="1" applyBorder="1" applyAlignment="1">
      <alignment horizontal="right" vertical="center"/>
    </xf>
    <xf numFmtId="0" fontId="16" fillId="3" borderId="149" xfId="15" applyFont="1" applyFill="1" applyBorder="1" applyAlignment="1">
      <alignment wrapText="1"/>
    </xf>
    <xf numFmtId="0" fontId="17" fillId="0" borderId="147" xfId="15" applyBorder="1"/>
    <xf numFmtId="0" fontId="17" fillId="0" borderId="148" xfId="15" applyBorder="1"/>
    <xf numFmtId="3" fontId="17" fillId="3" borderId="149" xfId="15" applyNumberFormat="1" applyFill="1" applyBorder="1" applyAlignment="1">
      <alignment horizontal="right" vertical="center"/>
    </xf>
    <xf numFmtId="0" fontId="17" fillId="0" borderId="0" xfId="15" applyBorder="1"/>
    <xf numFmtId="0" fontId="17" fillId="0" borderId="0" xfId="15" applyBorder="1" applyAlignment="1">
      <alignment horizontal="left" vertical="center"/>
    </xf>
    <xf numFmtId="3" fontId="17" fillId="3" borderId="0" xfId="15" applyNumberFormat="1" applyFill="1" applyBorder="1" applyAlignment="1">
      <alignment horizontal="right" vertical="center"/>
    </xf>
    <xf numFmtId="166" fontId="17" fillId="0" borderId="149" xfId="1" applyNumberFormat="1" applyFont="1" applyBorder="1" applyAlignment="1">
      <alignment horizontal="right"/>
    </xf>
    <xf numFmtId="3" fontId="16" fillId="3" borderId="146" xfId="15" applyNumberFormat="1" applyFont="1" applyFill="1" applyBorder="1" applyAlignment="1">
      <alignment horizontal="center" vertical="center"/>
    </xf>
    <xf numFmtId="171" fontId="16" fillId="0" borderId="149" xfId="15" applyNumberFormat="1" applyFont="1" applyBorder="1"/>
    <xf numFmtId="3" fontId="17" fillId="3" borderId="146" xfId="15" applyNumberFormat="1" applyFill="1" applyBorder="1" applyAlignment="1">
      <alignment horizontal="right" vertical="center"/>
    </xf>
    <xf numFmtId="171" fontId="17" fillId="0" borderId="149" xfId="15" applyNumberFormat="1" applyBorder="1"/>
    <xf numFmtId="3" fontId="16" fillId="3" borderId="146" xfId="15" applyNumberFormat="1" applyFont="1" applyFill="1" applyBorder="1" applyAlignment="1">
      <alignment horizontal="right" vertical="center"/>
    </xf>
    <xf numFmtId="171" fontId="17" fillId="0" borderId="0" xfId="15" applyNumberFormat="1"/>
    <xf numFmtId="3" fontId="17" fillId="13" borderId="145" xfId="15" applyNumberFormat="1" applyFill="1" applyBorder="1" applyAlignment="1">
      <alignment horizontal="right" vertical="center"/>
    </xf>
    <xf numFmtId="0" fontId="17" fillId="13" borderId="0" xfId="15" applyFill="1"/>
    <xf numFmtId="0" fontId="17" fillId="0" borderId="149" xfId="15" applyBorder="1" applyAlignment="1">
      <alignment wrapText="1"/>
    </xf>
    <xf numFmtId="0" fontId="0" fillId="0" borderId="69" xfId="0" applyBorder="1"/>
    <xf numFmtId="166" fontId="19" fillId="0" borderId="149" xfId="1" applyNumberFormat="1" applyFont="1" applyBorder="1"/>
    <xf numFmtId="166" fontId="19" fillId="0" borderId="150" xfId="30" applyNumberFormat="1" applyFont="1" applyBorder="1"/>
    <xf numFmtId="166" fontId="19" fillId="0" borderId="149" xfId="30" applyNumberFormat="1" applyFont="1" applyBorder="1"/>
    <xf numFmtId="166" fontId="19" fillId="0" borderId="0" xfId="1" applyNumberFormat="1" applyFont="1"/>
    <xf numFmtId="166" fontId="29" fillId="8" borderId="18" xfId="1" applyNumberFormat="1" applyFont="1" applyFill="1" applyBorder="1"/>
    <xf numFmtId="166" fontId="29" fillId="18" borderId="18" xfId="1" applyNumberFormat="1" applyFont="1" applyFill="1" applyBorder="1"/>
    <xf numFmtId="166" fontId="19" fillId="0" borderId="129" xfId="1" applyNumberFormat="1" applyFont="1" applyBorder="1"/>
    <xf numFmtId="166" fontId="29" fillId="18" borderId="16" xfId="56" applyNumberFormat="1" applyFont="1" applyFill="1" applyBorder="1"/>
    <xf numFmtId="3" fontId="73" fillId="0" borderId="20" xfId="0" applyNumberFormat="1" applyFont="1" applyBorder="1" applyAlignment="1">
      <alignment horizontal="right" vertical="top" wrapText="1"/>
    </xf>
    <xf numFmtId="166" fontId="19" fillId="13" borderId="34" xfId="31" applyNumberFormat="1" applyFont="1" applyFill="1" applyBorder="1"/>
    <xf numFmtId="166" fontId="19" fillId="13" borderId="20" xfId="31" applyNumberFormat="1" applyFont="1" applyFill="1" applyBorder="1"/>
    <xf numFmtId="166" fontId="19" fillId="13" borderId="0" xfId="31" applyNumberFormat="1" applyFont="1" applyFill="1"/>
    <xf numFmtId="0" fontId="31" fillId="0" borderId="0" xfId="69" applyFont="1"/>
    <xf numFmtId="0" fontId="41" fillId="0" borderId="0" xfId="69" applyFont="1"/>
    <xf numFmtId="0" fontId="2" fillId="0" borderId="0" xfId="69"/>
    <xf numFmtId="0" fontId="18" fillId="0" borderId="0" xfId="69" applyFont="1"/>
    <xf numFmtId="0" fontId="22" fillId="11" borderId="149" xfId="69" applyFont="1" applyFill="1" applyBorder="1" applyAlignment="1">
      <alignment horizontal="center"/>
    </xf>
    <xf numFmtId="0" fontId="31" fillId="11" borderId="149" xfId="69" applyFont="1" applyFill="1" applyBorder="1" applyAlignment="1">
      <alignment horizontal="center"/>
    </xf>
    <xf numFmtId="0" fontId="2" fillId="0" borderId="0" xfId="69" applyAlignment="1">
      <alignment horizontal="center"/>
    </xf>
    <xf numFmtId="0" fontId="31" fillId="13" borderId="149" xfId="69" applyFont="1" applyFill="1" applyBorder="1"/>
    <xf numFmtId="172" fontId="31" fillId="13" borderId="149" xfId="30" applyNumberFormat="1" applyFont="1" applyFill="1" applyBorder="1" applyAlignment="1">
      <alignment horizontal="right"/>
    </xf>
    <xf numFmtId="0" fontId="2" fillId="13" borderId="0" xfId="69" applyFill="1"/>
    <xf numFmtId="0" fontId="31" fillId="0" borderId="149" xfId="69" applyFont="1" applyBorder="1"/>
    <xf numFmtId="172" fontId="31" fillId="0" borderId="149" xfId="30" applyNumberFormat="1" applyFont="1" applyBorder="1" applyAlignment="1">
      <alignment horizontal="right"/>
    </xf>
    <xf numFmtId="0" fontId="31" fillId="0" borderId="149" xfId="31" applyFont="1" applyBorder="1"/>
    <xf numFmtId="0" fontId="25" fillId="0" borderId="149" xfId="69" applyFont="1" applyBorder="1"/>
    <xf numFmtId="0" fontId="23" fillId="0" borderId="0" xfId="69" applyFont="1"/>
    <xf numFmtId="0" fontId="19" fillId="0" borderId="149" xfId="69" applyFont="1" applyBorder="1" applyAlignment="1">
      <alignment vertical="center" wrapText="1"/>
    </xf>
    <xf numFmtId="0" fontId="19" fillId="0" borderId="149" xfId="69" applyFont="1" applyBorder="1" applyAlignment="1">
      <alignment wrapText="1"/>
    </xf>
    <xf numFmtId="0" fontId="19" fillId="13" borderId="149" xfId="31" applyFont="1" applyFill="1" applyBorder="1" applyAlignment="1">
      <alignment wrapText="1"/>
    </xf>
    <xf numFmtId="0" fontId="19" fillId="13" borderId="149" xfId="31" applyFont="1" applyFill="1" applyBorder="1"/>
    <xf numFmtId="0" fontId="19" fillId="0" borderId="149" xfId="31" applyFont="1" applyBorder="1" applyAlignment="1">
      <alignment wrapText="1"/>
    </xf>
    <xf numFmtId="0" fontId="31" fillId="0" borderId="146" xfId="69" applyFont="1" applyBorder="1"/>
    <xf numFmtId="0" fontId="19" fillId="0" borderId="149" xfId="31" applyFont="1" applyBorder="1"/>
    <xf numFmtId="0" fontId="34" fillId="0" borderId="149" xfId="69" applyFont="1" applyBorder="1"/>
    <xf numFmtId="0" fontId="31" fillId="0" borderId="149" xfId="69" applyFont="1" applyBorder="1" applyAlignment="1">
      <alignment vertical="center" wrapText="1"/>
    </xf>
    <xf numFmtId="0" fontId="22" fillId="11" borderId="149" xfId="69" applyFont="1" applyFill="1" applyBorder="1"/>
    <xf numFmtId="172" fontId="22" fillId="11" borderId="149" xfId="30" applyNumberFormat="1" applyFont="1" applyFill="1" applyBorder="1" applyAlignment="1">
      <alignment horizontal="right"/>
    </xf>
    <xf numFmtId="0" fontId="35" fillId="0" borderId="0" xfId="69" applyFont="1"/>
    <xf numFmtId="3" fontId="35" fillId="0" borderId="0" xfId="69" applyNumberFormat="1" applyFont="1"/>
    <xf numFmtId="0" fontId="35" fillId="13" borderId="0" xfId="69" applyFont="1" applyFill="1"/>
    <xf numFmtId="0" fontId="35" fillId="13" borderId="46" xfId="69" applyFont="1" applyFill="1" applyBorder="1"/>
    <xf numFmtId="3" fontId="35" fillId="13" borderId="46" xfId="69" applyNumberFormat="1" applyFont="1" applyFill="1" applyBorder="1"/>
    <xf numFmtId="0" fontId="38" fillId="0" borderId="0" xfId="69" applyFont="1"/>
    <xf numFmtId="3" fontId="38" fillId="0" borderId="0" xfId="69" applyNumberFormat="1" applyFont="1"/>
    <xf numFmtId="0" fontId="31" fillId="0" borderId="0" xfId="70" applyFont="1"/>
    <xf numFmtId="0" fontId="41" fillId="0" borderId="0" xfId="70" applyFont="1"/>
    <xf numFmtId="0" fontId="35" fillId="0" borderId="0" xfId="70" applyFont="1"/>
    <xf numFmtId="0" fontId="38" fillId="0" borderId="0" xfId="70" applyFont="1"/>
    <xf numFmtId="0" fontId="22" fillId="11" borderId="149" xfId="70" applyFont="1" applyFill="1" applyBorder="1" applyAlignment="1">
      <alignment horizontal="center"/>
    </xf>
    <xf numFmtId="0" fontId="31" fillId="11" borderId="149" xfId="70" applyFont="1" applyFill="1" applyBorder="1" applyAlignment="1">
      <alignment horizontal="center"/>
    </xf>
    <xf numFmtId="0" fontId="35" fillId="0" borderId="0" xfId="70" applyFont="1" applyAlignment="1">
      <alignment horizontal="center"/>
    </xf>
    <xf numFmtId="0" fontId="31" fillId="0" borderId="149" xfId="70" applyFont="1" applyFill="1" applyBorder="1"/>
    <xf numFmtId="3" fontId="31" fillId="0" borderId="149" xfId="30" applyNumberFormat="1" applyFont="1" applyFill="1" applyBorder="1"/>
    <xf numFmtId="3" fontId="31" fillId="0" borderId="149" xfId="70" applyNumberFormat="1" applyFont="1" applyFill="1" applyBorder="1"/>
    <xf numFmtId="166" fontId="35" fillId="0" borderId="0" xfId="70" applyNumberFormat="1" applyFont="1" applyFill="1"/>
    <xf numFmtId="0" fontId="35" fillId="0" borderId="0" xfId="70" applyFont="1" applyFill="1"/>
    <xf numFmtId="0" fontId="31" fillId="0" borderId="69" xfId="70" applyFont="1" applyFill="1" applyBorder="1"/>
    <xf numFmtId="0" fontId="31" fillId="0" borderId="69" xfId="21" applyFont="1" applyFill="1" applyBorder="1"/>
    <xf numFmtId="0" fontId="31" fillId="0" borderId="149" xfId="70" applyFont="1" applyBorder="1"/>
    <xf numFmtId="0" fontId="31" fillId="0" borderId="149" xfId="21" applyFont="1" applyBorder="1"/>
    <xf numFmtId="166" fontId="35" fillId="0" borderId="0" xfId="70" applyNumberFormat="1" applyFont="1"/>
    <xf numFmtId="3" fontId="31" fillId="0" borderId="149" xfId="44" applyNumberFormat="1" applyFont="1" applyFill="1" applyBorder="1" applyAlignment="1">
      <alignment horizontal="right" wrapText="1"/>
    </xf>
    <xf numFmtId="0" fontId="31" fillId="0" borderId="149" xfId="70" applyFont="1" applyBorder="1" applyAlignment="1">
      <alignment wrapText="1"/>
    </xf>
    <xf numFmtId="0" fontId="57" fillId="0" borderId="149" xfId="31" applyFont="1" applyBorder="1"/>
    <xf numFmtId="0" fontId="31" fillId="0" borderId="149" xfId="71" applyFont="1" applyBorder="1"/>
    <xf numFmtId="0" fontId="31" fillId="0" borderId="149" xfId="72" applyFont="1" applyBorder="1"/>
    <xf numFmtId="0" fontId="31" fillId="0" borderId="146" xfId="72" applyFont="1" applyBorder="1"/>
    <xf numFmtId="0" fontId="31" fillId="0" borderId="146" xfId="70" applyFont="1" applyBorder="1"/>
    <xf numFmtId="0" fontId="31" fillId="0" borderId="149" xfId="70" applyFont="1" applyBorder="1" applyAlignment="1">
      <alignment vertical="center" wrapText="1"/>
    </xf>
    <xf numFmtId="3" fontId="31" fillId="0" borderId="69" xfId="30" applyNumberFormat="1" applyFont="1" applyFill="1" applyBorder="1"/>
    <xf numFmtId="3" fontId="31" fillId="13" borderId="69" xfId="30" applyNumberFormat="1" applyFont="1" applyFill="1" applyBorder="1"/>
    <xf numFmtId="0" fontId="31" fillId="13" borderId="149" xfId="70" applyFont="1" applyFill="1" applyBorder="1"/>
    <xf numFmtId="166" fontId="35" fillId="13" borderId="0" xfId="70" applyNumberFormat="1" applyFont="1" applyFill="1"/>
    <xf numFmtId="0" fontId="35" fillId="13" borderId="0" xfId="70" applyFont="1" applyFill="1"/>
    <xf numFmtId="0" fontId="31" fillId="0" borderId="149" xfId="31" applyFont="1" applyBorder="1" applyAlignment="1">
      <alignment wrapText="1"/>
    </xf>
    <xf numFmtId="0" fontId="31" fillId="13" borderId="149" xfId="21" applyFont="1" applyFill="1" applyBorder="1"/>
    <xf numFmtId="3" fontId="31" fillId="13" borderId="149" xfId="30" applyNumberFormat="1" applyFont="1" applyFill="1" applyBorder="1"/>
    <xf numFmtId="3" fontId="31" fillId="0" borderId="149" xfId="30" applyNumberFormat="1" applyFont="1" applyBorder="1"/>
    <xf numFmtId="166" fontId="74" fillId="0" borderId="0" xfId="70" applyNumberFormat="1" applyFont="1" applyFill="1"/>
    <xf numFmtId="0" fontId="31" fillId="0" borderId="149" xfId="21" applyFont="1" applyBorder="1" applyAlignment="1">
      <alignment wrapText="1"/>
    </xf>
    <xf numFmtId="0" fontId="22" fillId="11" borderId="149" xfId="70" applyFont="1" applyFill="1" applyBorder="1"/>
    <xf numFmtId="3" fontId="22" fillId="11" borderId="149" xfId="30" applyNumberFormat="1" applyFont="1" applyFill="1" applyBorder="1"/>
    <xf numFmtId="3" fontId="35" fillId="0" borderId="0" xfId="70" applyNumberFormat="1" applyFont="1"/>
    <xf numFmtId="3" fontId="35" fillId="13" borderId="0" xfId="70" applyNumberFormat="1" applyFont="1" applyFill="1"/>
    <xf numFmtId="0" fontId="35" fillId="13" borderId="46" xfId="70" applyFont="1" applyFill="1" applyBorder="1"/>
    <xf numFmtId="3" fontId="35" fillId="13" borderId="46" xfId="70" applyNumberFormat="1" applyFont="1" applyFill="1" applyBorder="1"/>
    <xf numFmtId="3" fontId="38" fillId="0" borderId="0" xfId="70" applyNumberFormat="1" applyFont="1"/>
    <xf numFmtId="166" fontId="31" fillId="0" borderId="149" xfId="30" applyNumberFormat="1" applyFont="1" applyBorder="1"/>
    <xf numFmtId="165" fontId="15" fillId="0" borderId="149" xfId="0" applyNumberFormat="1" applyFont="1" applyFill="1" applyBorder="1" applyAlignment="1">
      <alignment horizontal="center" vertical="center" wrapText="1"/>
    </xf>
    <xf numFmtId="0" fontId="15" fillId="0" borderId="149" xfId="0" applyFont="1" applyFill="1" applyBorder="1" applyAlignment="1">
      <alignment horizontal="center" vertical="center"/>
    </xf>
    <xf numFmtId="3" fontId="16" fillId="0" borderId="149" xfId="0" applyNumberFormat="1" applyFont="1" applyBorder="1" applyAlignment="1">
      <alignment horizontal="right" vertical="top" wrapText="1"/>
    </xf>
    <xf numFmtId="0" fontId="17" fillId="0" borderId="149" xfId="0" applyFont="1" applyBorder="1" applyAlignment="1">
      <alignment horizontal="center" vertical="top" wrapText="1"/>
    </xf>
    <xf numFmtId="0" fontId="17" fillId="0" borderId="149" xfId="0" applyFont="1" applyBorder="1" applyAlignment="1">
      <alignment horizontal="left" vertical="top" wrapText="1"/>
    </xf>
    <xf numFmtId="3" fontId="17" fillId="14" borderId="149" xfId="0" applyNumberFormat="1" applyFont="1" applyFill="1" applyBorder="1" applyAlignment="1">
      <alignment horizontal="right" vertical="top" wrapText="1"/>
    </xf>
    <xf numFmtId="3" fontId="17" fillId="0" borderId="149" xfId="0" applyNumberFormat="1" applyFont="1" applyBorder="1" applyAlignment="1">
      <alignment horizontal="right" vertical="top" wrapText="1"/>
    </xf>
    <xf numFmtId="3" fontId="17" fillId="7" borderId="149" xfId="0" applyNumberFormat="1" applyFont="1" applyFill="1" applyBorder="1" applyAlignment="1">
      <alignment horizontal="right" vertical="top" wrapText="1"/>
    </xf>
    <xf numFmtId="0" fontId="17" fillId="13" borderId="149" xfId="0" applyFont="1" applyFill="1" applyBorder="1" applyAlignment="1">
      <alignment horizontal="left" vertical="top" wrapText="1"/>
    </xf>
    <xf numFmtId="3" fontId="17" fillId="15" borderId="149" xfId="0" applyNumberFormat="1" applyFont="1" applyFill="1" applyBorder="1" applyAlignment="1">
      <alignment horizontal="right" vertical="top" wrapText="1"/>
    </xf>
    <xf numFmtId="0" fontId="16" fillId="2" borderId="149" xfId="0" applyFont="1" applyFill="1" applyBorder="1" applyAlignment="1">
      <alignment horizontal="left" vertical="top" wrapText="1"/>
    </xf>
    <xf numFmtId="3" fontId="17" fillId="2" borderId="149" xfId="0" applyNumberFormat="1" applyFont="1" applyFill="1" applyBorder="1" applyAlignment="1">
      <alignment horizontal="right" vertical="top" wrapText="1"/>
    </xf>
    <xf numFmtId="3" fontId="16" fillId="7" borderId="149" xfId="0" applyNumberFormat="1" applyFont="1" applyFill="1" applyBorder="1" applyAlignment="1">
      <alignment horizontal="right" vertical="top" wrapText="1"/>
    </xf>
    <xf numFmtId="3" fontId="17" fillId="13" borderId="149" xfId="0" applyNumberFormat="1" applyFont="1" applyFill="1" applyBorder="1" applyAlignment="1">
      <alignment horizontal="right" vertical="top" wrapText="1"/>
    </xf>
    <xf numFmtId="3" fontId="16" fillId="13" borderId="149" xfId="0" applyNumberFormat="1" applyFont="1" applyFill="1" applyBorder="1" applyAlignment="1">
      <alignment horizontal="right" vertical="top" wrapText="1"/>
    </xf>
    <xf numFmtId="3" fontId="17" fillId="16" borderId="149" xfId="0" applyNumberFormat="1" applyFont="1" applyFill="1" applyBorder="1" applyAlignment="1">
      <alignment horizontal="right" vertical="top" wrapText="1"/>
    </xf>
    <xf numFmtId="0" fontId="17" fillId="3" borderId="149" xfId="0" applyFont="1" applyFill="1" applyBorder="1" applyAlignment="1">
      <alignment horizontal="left" vertical="top" wrapText="1"/>
    </xf>
    <xf numFmtId="3" fontId="17" fillId="8" borderId="149" xfId="0" applyNumberFormat="1" applyFont="1" applyFill="1" applyBorder="1" applyAlignment="1">
      <alignment horizontal="right" vertical="top" wrapText="1"/>
    </xf>
    <xf numFmtId="3" fontId="17" fillId="3" borderId="149" xfId="0" applyNumberFormat="1" applyFont="1" applyFill="1" applyBorder="1" applyAlignment="1">
      <alignment horizontal="right" vertical="top" wrapText="1"/>
    </xf>
    <xf numFmtId="0" fontId="17" fillId="13" borderId="146" xfId="73" applyFont="1" applyFill="1" applyBorder="1" applyAlignment="1">
      <alignment horizontal="left" vertical="center" wrapText="1"/>
    </xf>
    <xf numFmtId="0" fontId="15" fillId="17" borderId="146" xfId="73" applyFont="1" applyFill="1" applyBorder="1" applyAlignment="1">
      <alignment horizontal="left" vertical="center" wrapText="1"/>
    </xf>
    <xf numFmtId="3" fontId="16" fillId="2" borderId="149" xfId="0" applyNumberFormat="1" applyFont="1" applyFill="1" applyBorder="1" applyAlignment="1">
      <alignment horizontal="right" vertical="top" wrapText="1"/>
    </xf>
    <xf numFmtId="0" fontId="16" fillId="6" borderId="149" xfId="0" applyFont="1" applyFill="1" applyBorder="1" applyAlignment="1">
      <alignment horizontal="left" vertical="top" wrapText="1"/>
    </xf>
    <xf numFmtId="3" fontId="17" fillId="6" borderId="149" xfId="0" applyNumberFormat="1" applyFont="1" applyFill="1" applyBorder="1" applyAlignment="1">
      <alignment horizontal="right" vertical="top" wrapText="1"/>
    </xf>
    <xf numFmtId="0" fontId="16" fillId="5" borderId="149" xfId="0" applyFont="1" applyFill="1" applyBorder="1" applyAlignment="1">
      <alignment horizontal="left" vertical="top" wrapText="1"/>
    </xf>
    <xf numFmtId="3" fontId="17" fillId="5" borderId="149" xfId="0" applyNumberFormat="1" applyFont="1" applyFill="1" applyBorder="1" applyAlignment="1">
      <alignment horizontal="right" vertical="top" wrapText="1"/>
    </xf>
    <xf numFmtId="0" fontId="17" fillId="0" borderId="146" xfId="0" applyFont="1" applyBorder="1" applyAlignment="1">
      <alignment horizontal="left" vertical="top" wrapText="1"/>
    </xf>
    <xf numFmtId="3" fontId="17" fillId="3" borderId="148" xfId="0" applyNumberFormat="1" applyFont="1" applyFill="1" applyBorder="1" applyAlignment="1">
      <alignment horizontal="right" vertical="top" wrapText="1"/>
    </xf>
    <xf numFmtId="3" fontId="17" fillId="0" borderId="148" xfId="0" applyNumberFormat="1" applyFont="1" applyBorder="1" applyAlignment="1">
      <alignment horizontal="right" vertical="top" wrapText="1"/>
    </xf>
    <xf numFmtId="0" fontId="16" fillId="5" borderId="146" xfId="0" applyFont="1" applyFill="1" applyBorder="1" applyAlignment="1">
      <alignment horizontal="left" vertical="top" wrapText="1"/>
    </xf>
    <xf numFmtId="3" fontId="16" fillId="5" borderId="148" xfId="0" applyNumberFormat="1" applyFont="1" applyFill="1" applyBorder="1" applyAlignment="1">
      <alignment horizontal="right" vertical="top" wrapText="1"/>
    </xf>
    <xf numFmtId="3" fontId="16" fillId="5" borderId="149" xfId="0" applyNumberFormat="1" applyFont="1" applyFill="1" applyBorder="1" applyAlignment="1">
      <alignment horizontal="right" vertical="top" wrapText="1"/>
    </xf>
    <xf numFmtId="3" fontId="17" fillId="2" borderId="148" xfId="0" applyNumberFormat="1" applyFont="1" applyFill="1" applyBorder="1" applyAlignment="1">
      <alignment horizontal="right" vertical="top" wrapText="1"/>
    </xf>
    <xf numFmtId="0" fontId="16" fillId="6" borderId="146" xfId="0" applyFont="1" applyFill="1" applyBorder="1" applyAlignment="1">
      <alignment horizontal="left" vertical="top" wrapText="1"/>
    </xf>
    <xf numFmtId="3" fontId="16" fillId="6" borderId="148" xfId="0" applyNumberFormat="1" applyFont="1" applyFill="1" applyBorder="1" applyAlignment="1">
      <alignment horizontal="right" vertical="top" wrapText="1"/>
    </xf>
    <xf numFmtId="3" fontId="16" fillId="6" borderId="149" xfId="0" applyNumberFormat="1" applyFont="1" applyFill="1" applyBorder="1" applyAlignment="1">
      <alignment horizontal="right" vertical="top" wrapText="1"/>
    </xf>
    <xf numFmtId="3" fontId="17" fillId="13" borderId="148" xfId="0" applyNumberFormat="1" applyFont="1" applyFill="1" applyBorder="1" applyAlignment="1">
      <alignment horizontal="right" vertical="top" wrapText="1"/>
    </xf>
    <xf numFmtId="0" fontId="17" fillId="8" borderId="149" xfId="14" applyFill="1" applyBorder="1"/>
    <xf numFmtId="166" fontId="17" fillId="8" borderId="149" xfId="1" applyNumberFormat="1" applyFont="1" applyFill="1" applyBorder="1"/>
    <xf numFmtId="0" fontId="17" fillId="0" borderId="69" xfId="14" applyBorder="1"/>
    <xf numFmtId="0" fontId="17" fillId="10" borderId="149" xfId="14" applyFill="1" applyBorder="1"/>
    <xf numFmtId="166" fontId="17" fillId="10" borderId="149" xfId="1" applyNumberFormat="1" applyFont="1" applyFill="1" applyBorder="1"/>
    <xf numFmtId="0" fontId="16" fillId="5" borderId="69" xfId="0" applyFont="1" applyFill="1" applyBorder="1" applyAlignment="1">
      <alignment horizontal="left" vertical="top" wrapText="1"/>
    </xf>
    <xf numFmtId="3" fontId="17" fillId="14" borderId="69" xfId="0" applyNumberFormat="1" applyFont="1" applyFill="1" applyBorder="1" applyAlignment="1">
      <alignment horizontal="right" vertical="top" wrapText="1"/>
    </xf>
    <xf numFmtId="3" fontId="17" fillId="4" borderId="149" xfId="0" applyNumberFormat="1" applyFont="1" applyFill="1" applyBorder="1" applyAlignment="1">
      <alignment horizontal="right" vertical="top" wrapText="1"/>
    </xf>
    <xf numFmtId="3" fontId="17" fillId="14" borderId="129" xfId="0" applyNumberFormat="1" applyFont="1" applyFill="1" applyBorder="1" applyAlignment="1">
      <alignment horizontal="right" vertical="top" wrapText="1"/>
    </xf>
    <xf numFmtId="3" fontId="17" fillId="5" borderId="69" xfId="0" applyNumberFormat="1" applyFont="1" applyFill="1" applyBorder="1" applyAlignment="1">
      <alignment horizontal="right" vertical="top" wrapText="1"/>
    </xf>
    <xf numFmtId="0" fontId="38" fillId="11" borderId="149" xfId="10" applyFont="1" applyFill="1" applyBorder="1"/>
    <xf numFmtId="166" fontId="35" fillId="11" borderId="149" xfId="1" applyNumberFormat="1" applyFont="1" applyFill="1" applyBorder="1"/>
    <xf numFmtId="0" fontId="35" fillId="0" borderId="149" xfId="10" applyFont="1" applyBorder="1" applyAlignment="1">
      <alignment horizontal="justify" wrapText="1"/>
    </xf>
    <xf numFmtId="166" fontId="35" fillId="0" borderId="149" xfId="4" applyNumberFormat="1" applyFont="1" applyBorder="1" applyAlignment="1">
      <alignment horizontal="right" wrapText="1"/>
    </xf>
    <xf numFmtId="166" fontId="35" fillId="0" borderId="149" xfId="1" applyNumberFormat="1" applyFont="1" applyBorder="1"/>
    <xf numFmtId="0" fontId="35" fillId="0" borderId="149" xfId="10" applyFont="1" applyFill="1" applyBorder="1" applyAlignment="1">
      <alignment horizontal="justify" wrapText="1"/>
    </xf>
    <xf numFmtId="166" fontId="35" fillId="0" borderId="149" xfId="4" applyNumberFormat="1" applyFont="1" applyFill="1" applyBorder="1" applyAlignment="1">
      <alignment horizontal="right" wrapText="1"/>
    </xf>
    <xf numFmtId="0" fontId="38" fillId="12" borderId="149" xfId="10" applyFont="1" applyFill="1" applyBorder="1" applyAlignment="1">
      <alignment horizontal="justify" wrapText="1"/>
    </xf>
    <xf numFmtId="166" fontId="35" fillId="12" borderId="149" xfId="4" applyNumberFormat="1" applyFont="1" applyFill="1" applyBorder="1" applyAlignment="1">
      <alignment horizontal="right" wrapText="1"/>
    </xf>
    <xf numFmtId="166" fontId="35" fillId="12" borderId="149" xfId="1" applyNumberFormat="1" applyFont="1" applyFill="1" applyBorder="1" applyAlignment="1">
      <alignment horizontal="right" wrapText="1"/>
    </xf>
    <xf numFmtId="0" fontId="38" fillId="12" borderId="149" xfId="10" applyFont="1" applyFill="1" applyBorder="1" applyAlignment="1">
      <alignment wrapText="1"/>
    </xf>
    <xf numFmtId="166" fontId="38" fillId="12" borderId="149" xfId="4" applyNumberFormat="1" applyFont="1" applyFill="1" applyBorder="1" applyAlignment="1">
      <alignment horizontal="right" wrapText="1"/>
    </xf>
    <xf numFmtId="166" fontId="38" fillId="12" borderId="149" xfId="1" applyNumberFormat="1" applyFont="1" applyFill="1" applyBorder="1" applyAlignment="1">
      <alignment horizontal="right" wrapText="1"/>
    </xf>
    <xf numFmtId="0" fontId="35" fillId="3" borderId="149" xfId="10" applyFont="1" applyFill="1" applyBorder="1" applyAlignment="1">
      <alignment wrapText="1"/>
    </xf>
    <xf numFmtId="166" fontId="35" fillId="3" borderId="149" xfId="4" applyNumberFormat="1" applyFont="1" applyFill="1" applyBorder="1" applyAlignment="1">
      <alignment horizontal="right" wrapText="1"/>
    </xf>
    <xf numFmtId="166" fontId="35" fillId="3" borderId="149" xfId="1" applyNumberFormat="1" applyFont="1" applyFill="1" applyBorder="1" applyAlignment="1">
      <alignment horizontal="right" wrapText="1"/>
    </xf>
    <xf numFmtId="0" fontId="35" fillId="0" borderId="149" xfId="10" applyFont="1" applyBorder="1" applyAlignment="1">
      <alignment wrapText="1"/>
    </xf>
    <xf numFmtId="166" fontId="38" fillId="0" borderId="149" xfId="4" applyNumberFormat="1" applyFont="1" applyBorder="1" applyAlignment="1">
      <alignment horizontal="right" wrapText="1"/>
    </xf>
    <xf numFmtId="0" fontId="38" fillId="11" borderId="149" xfId="10" applyFont="1" applyFill="1" applyBorder="1" applyAlignment="1">
      <alignment wrapText="1"/>
    </xf>
    <xf numFmtId="166" fontId="38" fillId="11" borderId="149" xfId="4" applyNumberFormat="1" applyFont="1" applyFill="1" applyBorder="1" applyAlignment="1">
      <alignment horizontal="right" wrapText="1"/>
    </xf>
    <xf numFmtId="166" fontId="38" fillId="11" borderId="149" xfId="1" applyNumberFormat="1" applyFont="1" applyFill="1" applyBorder="1" applyAlignment="1">
      <alignment horizontal="right" wrapText="1"/>
    </xf>
    <xf numFmtId="0" fontId="35" fillId="0" borderId="149" xfId="10" applyFont="1" applyFill="1" applyBorder="1" applyAlignment="1">
      <alignment wrapText="1"/>
    </xf>
    <xf numFmtId="168" fontId="51" fillId="0" borderId="149" xfId="23" applyNumberFormat="1" applyFont="1" applyFill="1" applyBorder="1" applyAlignment="1">
      <alignment horizontal="left" vertical="center" wrapText="1"/>
    </xf>
    <xf numFmtId="166" fontId="51" fillId="0" borderId="149" xfId="4" applyNumberFormat="1" applyFont="1" applyFill="1" applyBorder="1" applyAlignment="1">
      <alignment horizontal="right" vertical="center" wrapText="1"/>
    </xf>
    <xf numFmtId="168" fontId="52" fillId="12" borderId="149" xfId="23" applyNumberFormat="1" applyFont="1" applyFill="1" applyBorder="1" applyAlignment="1">
      <alignment horizontal="left" vertical="center" wrapText="1"/>
    </xf>
    <xf numFmtId="166" fontId="52" fillId="12" borderId="149" xfId="4" applyNumberFormat="1" applyFont="1" applyFill="1" applyBorder="1" applyAlignment="1">
      <alignment horizontal="right" vertical="center" wrapText="1"/>
    </xf>
    <xf numFmtId="166" fontId="52" fillId="12" borderId="149" xfId="1" applyNumberFormat="1" applyFont="1" applyFill="1" applyBorder="1" applyAlignment="1">
      <alignment horizontal="right" vertical="center" wrapText="1"/>
    </xf>
    <xf numFmtId="166" fontId="52" fillId="0" borderId="149" xfId="4" applyNumberFormat="1" applyFont="1" applyFill="1" applyBorder="1" applyAlignment="1">
      <alignment horizontal="right" vertical="center" wrapText="1"/>
    </xf>
    <xf numFmtId="168" fontId="52" fillId="11" borderId="149" xfId="23" applyNumberFormat="1" applyFont="1" applyFill="1" applyBorder="1" applyAlignment="1">
      <alignment horizontal="left" vertical="center" wrapText="1"/>
    </xf>
    <xf numFmtId="166" fontId="52" fillId="11" borderId="149" xfId="4" applyNumberFormat="1" applyFont="1" applyFill="1" applyBorder="1" applyAlignment="1">
      <alignment horizontal="right" vertical="center" wrapText="1"/>
    </xf>
    <xf numFmtId="166" fontId="52" fillId="11" borderId="149" xfId="1" applyNumberFormat="1" applyFont="1" applyFill="1" applyBorder="1" applyAlignment="1">
      <alignment horizontal="right" vertical="center" wrapText="1"/>
    </xf>
    <xf numFmtId="0" fontId="60" fillId="28" borderId="129" xfId="0" applyFont="1" applyFill="1" applyBorder="1" applyAlignment="1">
      <alignment horizontal="center" vertical="top" wrapText="1"/>
    </xf>
    <xf numFmtId="0" fontId="0" fillId="0" borderId="129" xfId="0" applyBorder="1"/>
    <xf numFmtId="0" fontId="17" fillId="0" borderId="146" xfId="15" applyBorder="1" applyAlignment="1">
      <alignment horizontal="left" vertical="center"/>
    </xf>
    <xf numFmtId="0" fontId="17" fillId="0" borderId="147" xfId="15" applyBorder="1"/>
    <xf numFmtId="0" fontId="17" fillId="0" borderId="148" xfId="15" applyBorder="1"/>
    <xf numFmtId="0" fontId="16" fillId="0" borderId="146" xfId="15" applyFont="1" applyBorder="1" applyAlignment="1">
      <alignment horizontal="left" vertical="center"/>
    </xf>
    <xf numFmtId="0" fontId="3" fillId="0" borderId="147" xfId="68" applyBorder="1"/>
    <xf numFmtId="0" fontId="3" fillId="0" borderId="148" xfId="68" applyBorder="1"/>
    <xf numFmtId="0" fontId="17" fillId="0" borderId="13" xfId="15" applyBorder="1" applyAlignment="1">
      <alignment horizontal="right" vertical="center"/>
    </xf>
    <xf numFmtId="0" fontId="16" fillId="10" borderId="67" xfId="15" applyFont="1" applyFill="1" applyBorder="1" applyAlignment="1">
      <alignment horizontal="left" vertical="center"/>
    </xf>
    <xf numFmtId="0" fontId="17" fillId="0" borderId="130" xfId="15" applyBorder="1"/>
    <xf numFmtId="0" fontId="17" fillId="0" borderId="83" xfId="15" applyBorder="1"/>
    <xf numFmtId="0" fontId="17" fillId="0" borderId="146" xfId="15" applyBorder="1" applyAlignment="1">
      <alignment horizontal="left" vertical="center" wrapText="1"/>
    </xf>
    <xf numFmtId="0" fontId="3" fillId="0" borderId="147" xfId="67" applyBorder="1"/>
    <xf numFmtId="0" fontId="3" fillId="0" borderId="148" xfId="67" applyBorder="1"/>
    <xf numFmtId="0" fontId="23" fillId="0" borderId="147" xfId="31" applyBorder="1"/>
    <xf numFmtId="0" fontId="23" fillId="0" borderId="148" xfId="31" applyBorder="1"/>
    <xf numFmtId="0" fontId="59" fillId="0" borderId="0" xfId="15" applyFont="1" applyAlignment="1">
      <alignment horizontal="center"/>
    </xf>
    <xf numFmtId="0" fontId="17" fillId="0" borderId="146" xfId="15" applyBorder="1"/>
    <xf numFmtId="0" fontId="17" fillId="0" borderId="149" xfId="15" applyBorder="1" applyAlignment="1">
      <alignment horizontal="left" vertical="center"/>
    </xf>
    <xf numFmtId="0" fontId="3" fillId="0" borderId="149" xfId="68" applyBorder="1"/>
    <xf numFmtId="0" fontId="17" fillId="0" borderId="129" xfId="15" applyBorder="1" applyAlignment="1">
      <alignment horizontal="left" vertical="center"/>
    </xf>
    <xf numFmtId="0" fontId="17" fillId="0" borderId="129" xfId="15" applyBorder="1"/>
    <xf numFmtId="0" fontId="16" fillId="27" borderId="19" xfId="15" applyFont="1" applyFill="1" applyBorder="1"/>
    <xf numFmtId="0" fontId="3" fillId="27" borderId="15" xfId="68" applyFill="1" applyBorder="1"/>
    <xf numFmtId="0" fontId="16" fillId="21" borderId="146" xfId="15" applyFont="1" applyFill="1" applyBorder="1" applyAlignment="1">
      <alignment horizontal="center" vertical="center"/>
    </xf>
    <xf numFmtId="0" fontId="16" fillId="21" borderId="147" xfId="15" applyFont="1" applyFill="1" applyBorder="1"/>
    <xf numFmtId="0" fontId="16" fillId="21" borderId="148" xfId="15" applyFont="1" applyFill="1" applyBorder="1"/>
    <xf numFmtId="0" fontId="16" fillId="0" borderId="11" xfId="15" applyFont="1" applyBorder="1" applyAlignment="1">
      <alignment horizontal="center" vertical="center"/>
    </xf>
    <xf numFmtId="0" fontId="16" fillId="0" borderId="13" xfId="15" applyFont="1" applyBorder="1" applyAlignment="1">
      <alignment horizontal="center" vertical="center"/>
    </xf>
    <xf numFmtId="0" fontId="16" fillId="5" borderId="67" xfId="15" applyFont="1" applyFill="1" applyBorder="1" applyAlignment="1">
      <alignment horizontal="center" vertical="center" wrapText="1"/>
    </xf>
    <xf numFmtId="0" fontId="17" fillId="0" borderId="119" xfId="15" applyBorder="1" applyAlignment="1">
      <alignment horizontal="center" vertical="center"/>
    </xf>
    <xf numFmtId="0" fontId="17" fillId="0" borderId="131" xfId="15" applyBorder="1"/>
    <xf numFmtId="0" fontId="17" fillId="0" borderId="127" xfId="15" applyBorder="1"/>
    <xf numFmtId="0" fontId="17" fillId="0" borderId="146" xfId="15" applyBorder="1" applyAlignment="1">
      <alignment horizontal="center" vertical="center"/>
    </xf>
    <xf numFmtId="0" fontId="18" fillId="10" borderId="120" xfId="22" applyFont="1" applyFill="1" applyBorder="1" applyAlignment="1">
      <alignment horizontal="center"/>
    </xf>
    <xf numFmtId="0" fontId="18" fillId="10" borderId="116" xfId="22" applyFont="1" applyFill="1" applyBorder="1" applyAlignment="1">
      <alignment horizontal="center"/>
    </xf>
    <xf numFmtId="0" fontId="69" fillId="0" borderId="0" xfId="65" applyFont="1" applyAlignment="1">
      <alignment horizontal="center" vertical="center" wrapText="1"/>
    </xf>
    <xf numFmtId="49" fontId="70" fillId="0" borderId="0" xfId="66" applyNumberFormat="1" applyFont="1" applyFill="1" applyBorder="1" applyAlignment="1">
      <alignment horizontal="right"/>
    </xf>
    <xf numFmtId="49" fontId="16" fillId="0" borderId="135" xfId="66" applyNumberFormat="1" applyFont="1" applyBorder="1" applyAlignment="1">
      <alignment horizontal="center" vertical="center" wrapText="1"/>
    </xf>
    <xf numFmtId="49" fontId="16" fillId="0" borderId="136" xfId="66" applyNumberFormat="1" applyFont="1" applyBorder="1" applyAlignment="1">
      <alignment horizontal="center" vertical="center" wrapText="1"/>
    </xf>
    <xf numFmtId="49" fontId="16" fillId="0" borderId="137" xfId="66" applyNumberFormat="1" applyFont="1" applyBorder="1" applyAlignment="1">
      <alignment horizontal="center" vertical="center" wrapText="1"/>
    </xf>
    <xf numFmtId="49" fontId="46" fillId="0" borderId="138" xfId="65" applyNumberFormat="1" applyFont="1" applyBorder="1" applyAlignment="1">
      <alignment horizontal="center"/>
    </xf>
    <xf numFmtId="49" fontId="46" fillId="0" borderId="139" xfId="65" applyNumberFormat="1" applyFont="1" applyBorder="1" applyAlignment="1">
      <alignment horizontal="center"/>
    </xf>
    <xf numFmtId="49" fontId="46" fillId="0" borderId="140" xfId="65" applyNumberFormat="1" applyFont="1" applyBorder="1" applyAlignment="1">
      <alignment horizontal="center"/>
    </xf>
    <xf numFmtId="0" fontId="45" fillId="0" borderId="141" xfId="66" applyFont="1" applyBorder="1" applyAlignment="1">
      <alignment horizontal="left" vertical="center" wrapText="1"/>
    </xf>
    <xf numFmtId="49" fontId="45" fillId="0" borderId="142" xfId="65" applyNumberFormat="1" applyFont="1" applyBorder="1" applyAlignment="1">
      <alignment horizontal="right" vertical="center"/>
    </xf>
    <xf numFmtId="49" fontId="45" fillId="0" borderId="143" xfId="65" applyNumberFormat="1" applyFont="1" applyBorder="1" applyAlignment="1">
      <alignment horizontal="right" vertical="center"/>
    </xf>
    <xf numFmtId="164" fontId="45" fillId="0" borderId="142" xfId="1" applyFont="1" applyBorder="1" applyAlignment="1">
      <alignment horizontal="right" vertical="center"/>
    </xf>
    <xf numFmtId="49" fontId="45" fillId="13" borderId="142" xfId="65" applyNumberFormat="1" applyFont="1" applyFill="1" applyBorder="1" applyAlignment="1">
      <alignment horizontal="right" vertical="center"/>
    </xf>
    <xf numFmtId="0" fontId="17" fillId="10" borderId="113" xfId="14" applyFill="1" applyBorder="1" applyAlignment="1">
      <alignment horizontal="center"/>
    </xf>
    <xf numFmtId="0" fontId="43" fillId="0" borderId="0" xfId="15" applyFont="1" applyAlignment="1">
      <alignment horizontal="center"/>
    </xf>
    <xf numFmtId="0" fontId="40" fillId="0" borderId="0" xfId="10" applyFont="1" applyAlignment="1">
      <alignment horizontal="center"/>
    </xf>
    <xf numFmtId="0" fontId="47" fillId="10" borderId="124" xfId="10" applyFont="1" applyFill="1" applyBorder="1" applyAlignment="1">
      <alignment horizontal="center"/>
    </xf>
    <xf numFmtId="0" fontId="47" fillId="10" borderId="72" xfId="10" applyFont="1" applyFill="1" applyBorder="1" applyAlignment="1">
      <alignment horizontal="center"/>
    </xf>
    <xf numFmtId="0" fontId="47" fillId="10" borderId="125" xfId="10" applyFont="1" applyFill="1" applyBorder="1" applyAlignment="1">
      <alignment horizontal="center"/>
    </xf>
    <xf numFmtId="0" fontId="43" fillId="0" borderId="0" xfId="10" applyFont="1" applyAlignment="1">
      <alignment horizontal="center" wrapText="1"/>
    </xf>
    <xf numFmtId="0" fontId="64" fillId="0" borderId="0" xfId="64" applyFont="1" applyAlignment="1" applyProtection="1">
      <alignment horizontal="center" vertical="top" wrapText="1"/>
      <protection locked="0"/>
    </xf>
    <xf numFmtId="0" fontId="17" fillId="10" borderId="149" xfId="14" applyFill="1" applyBorder="1" applyAlignment="1">
      <alignment horizontal="center"/>
    </xf>
  </cellXfs>
  <cellStyles count="74">
    <cellStyle name="Ezres" xfId="1" builtinId="3"/>
    <cellStyle name="Ezres 2" xfId="2" xr:uid="{00000000-0005-0000-0000-000001000000}"/>
    <cellStyle name="Ezres 2 2" xfId="3" xr:uid="{00000000-0005-0000-0000-000002000000}"/>
    <cellStyle name="Ezres 2 3" xfId="44" xr:uid="{00000000-0005-0000-0000-000003000000}"/>
    <cellStyle name="Ezres 3" xfId="4" xr:uid="{00000000-0005-0000-0000-000004000000}"/>
    <cellStyle name="Ezres 4 2" xfId="5" xr:uid="{00000000-0005-0000-0000-000005000000}"/>
    <cellStyle name="Ezres 4 5 2 2" xfId="47" xr:uid="{00000000-0005-0000-0000-000006000000}"/>
    <cellStyle name="Ezres 4 5 2 2 2" xfId="56" xr:uid="{00000000-0005-0000-0000-000007000000}"/>
    <cellStyle name="Ezres 6" xfId="6" xr:uid="{00000000-0005-0000-0000-000008000000}"/>
    <cellStyle name="Ezres 6 2" xfId="27" xr:uid="{00000000-0005-0000-0000-000009000000}"/>
    <cellStyle name="Ezres 7 2" xfId="7" xr:uid="{00000000-0005-0000-0000-00000A000000}"/>
    <cellStyle name="Ezres 7 2 2" xfId="30" xr:uid="{00000000-0005-0000-0000-00000B000000}"/>
    <cellStyle name="Normál" xfId="0" builtinId="0"/>
    <cellStyle name="Normál 11" xfId="59" xr:uid="{00000000-0005-0000-0000-00000D000000}"/>
    <cellStyle name="Normál 11 2" xfId="68" xr:uid="{00000000-0005-0000-0000-00000E000000}"/>
    <cellStyle name="Normál 2" xfId="8" xr:uid="{00000000-0005-0000-0000-00000F000000}"/>
    <cellStyle name="Normál 2 3" xfId="28" xr:uid="{00000000-0005-0000-0000-000010000000}"/>
    <cellStyle name="Normál 3" xfId="9" xr:uid="{00000000-0005-0000-0000-000011000000}"/>
    <cellStyle name="Normál 3 2" xfId="10" xr:uid="{00000000-0005-0000-0000-000012000000}"/>
    <cellStyle name="Normál 3 3 2" xfId="32" xr:uid="{00000000-0005-0000-0000-000013000000}"/>
    <cellStyle name="Normál 3 4 2 2" xfId="29" xr:uid="{00000000-0005-0000-0000-000014000000}"/>
    <cellStyle name="Normál 3 4 2 2 2" xfId="61" xr:uid="{00000000-0005-0000-0000-000015000000}"/>
    <cellStyle name="Normál 3 4 2 2 3 2 2" xfId="33" xr:uid="{00000000-0005-0000-0000-000016000000}"/>
    <cellStyle name="Normál 3 4 2 2 3 2 2 2 2 2 2 2" xfId="43" xr:uid="{00000000-0005-0000-0000-000017000000}"/>
    <cellStyle name="Normál 3 4 2 2 3 2 2 2 2 2 2 2 2" xfId="52" xr:uid="{00000000-0005-0000-0000-000018000000}"/>
    <cellStyle name="Normál 3 4 2 2 3 2 2 2 2 2 2 2 3" xfId="70" xr:uid="{00000000-0005-0000-0000-000019000000}"/>
    <cellStyle name="Normál 3 4 2 2 3 2 2 2 2 3 2" xfId="42" xr:uid="{00000000-0005-0000-0000-00001A000000}"/>
    <cellStyle name="Normál 3 4 2 2 3 2 2 2 2 3 2 2" xfId="55" xr:uid="{00000000-0005-0000-0000-00001B000000}"/>
    <cellStyle name="Normál 3 4 2 2 3 2 2 2 2 3 2 3" xfId="69" xr:uid="{00000000-0005-0000-0000-00001C000000}"/>
    <cellStyle name="Normál 3 5 2" xfId="26" xr:uid="{00000000-0005-0000-0000-00001D000000}"/>
    <cellStyle name="Normál 3 5 2 3" xfId="35" xr:uid="{00000000-0005-0000-0000-00001E000000}"/>
    <cellStyle name="Normál 3 5 2 3 2" xfId="37" xr:uid="{00000000-0005-0000-0000-00001F000000}"/>
    <cellStyle name="Normál 3 5 2 3 2 3" xfId="50" xr:uid="{00000000-0005-0000-0000-000020000000}"/>
    <cellStyle name="Normál 4" xfId="11" xr:uid="{00000000-0005-0000-0000-000021000000}"/>
    <cellStyle name="Normál 4 2" xfId="12" xr:uid="{00000000-0005-0000-0000-000022000000}"/>
    <cellStyle name="Normál 4 2 2" xfId="13" xr:uid="{00000000-0005-0000-0000-000023000000}"/>
    <cellStyle name="Normál 4 3" xfId="14" xr:uid="{00000000-0005-0000-0000-000024000000}"/>
    <cellStyle name="Normál 5" xfId="25" xr:uid="{00000000-0005-0000-0000-000025000000}"/>
    <cellStyle name="Normál 5 10" xfId="51" xr:uid="{00000000-0005-0000-0000-000026000000}"/>
    <cellStyle name="Normál 5 2" xfId="15" xr:uid="{00000000-0005-0000-0000-000027000000}"/>
    <cellStyle name="Normál 5 3" xfId="36" xr:uid="{00000000-0005-0000-0000-000028000000}"/>
    <cellStyle name="Normál 5 4" xfId="38" xr:uid="{00000000-0005-0000-0000-000029000000}"/>
    <cellStyle name="Normál 5 4 2 2" xfId="34" xr:uid="{00000000-0005-0000-0000-00002A000000}"/>
    <cellStyle name="Normál 5 4 2 2 2" xfId="49" xr:uid="{00000000-0005-0000-0000-00002B000000}"/>
    <cellStyle name="Normál 5 4 2 2 2 2 2 2" xfId="41" xr:uid="{00000000-0005-0000-0000-00002C000000}"/>
    <cellStyle name="Normál 5 4 2 2 2 2 2 2 2" xfId="53" xr:uid="{00000000-0005-0000-0000-00002D000000}"/>
    <cellStyle name="Normál 5 4 2 2 2 2 2 2 3" xfId="71" xr:uid="{00000000-0005-0000-0000-00002E000000}"/>
    <cellStyle name="Normál 5 4 2 2 3" xfId="58" xr:uid="{00000000-0005-0000-0000-00002F000000}"/>
    <cellStyle name="Normál 5 4 3 2 3" xfId="60" xr:uid="{00000000-0005-0000-0000-000030000000}"/>
    <cellStyle name="Normál 5 4 3 2 3 2" xfId="67" xr:uid="{00000000-0005-0000-0000-000031000000}"/>
    <cellStyle name="Normál 5 4 3 3" xfId="39" xr:uid="{00000000-0005-0000-0000-000032000000}"/>
    <cellStyle name="Normál 5 4 3 3 2 2 2 2" xfId="40" xr:uid="{00000000-0005-0000-0000-000033000000}"/>
    <cellStyle name="Normál 5 4 3 3 2 2 2 2 2" xfId="54" xr:uid="{00000000-0005-0000-0000-000034000000}"/>
    <cellStyle name="Normál 5 4 3 3 2 2 2 2 3" xfId="72" xr:uid="{00000000-0005-0000-0000-000035000000}"/>
    <cellStyle name="Normál 5 4 3 4" xfId="48" xr:uid="{00000000-0005-0000-0000-000036000000}"/>
    <cellStyle name="Normál 5 4 3 4 2" xfId="57" xr:uid="{00000000-0005-0000-0000-000037000000}"/>
    <cellStyle name="Normál 5 5" xfId="73" xr:uid="{00000000-0005-0000-0000-000038000000}"/>
    <cellStyle name="Normál 5 6 2" xfId="62" xr:uid="{00000000-0005-0000-0000-000039000000}"/>
    <cellStyle name="Normál 5 8" xfId="45" xr:uid="{00000000-0005-0000-0000-00003A000000}"/>
    <cellStyle name="Normál 5 8 2" xfId="63" xr:uid="{00000000-0005-0000-0000-00003B000000}"/>
    <cellStyle name="Normál 6" xfId="65" xr:uid="{00000000-0005-0000-0000-00003C000000}"/>
    <cellStyle name="Normál 6 2" xfId="31" xr:uid="{00000000-0005-0000-0000-00003D000000}"/>
    <cellStyle name="Normál_2006. július felülv." xfId="16" xr:uid="{00000000-0005-0000-0000-00003E000000}"/>
    <cellStyle name="Normál_2007.költségv.táblák 2" xfId="17" xr:uid="{00000000-0005-0000-0000-00003F000000}"/>
    <cellStyle name="Normál_2007.költségv.táblák 3" xfId="18" xr:uid="{00000000-0005-0000-0000-000040000000}"/>
    <cellStyle name="Normál_2007.költségv.táblák 3 2" xfId="19" xr:uid="{00000000-0005-0000-0000-000041000000}"/>
    <cellStyle name="Normál_2007.költségv.táblák 4" xfId="20" xr:uid="{00000000-0005-0000-0000-000042000000}"/>
    <cellStyle name="Normál_2011.költségvet.táblák 2" xfId="46" xr:uid="{00000000-0005-0000-0000-000043000000}"/>
    <cellStyle name="Normál_2-1, 2-2 melléklet 2006" xfId="21" xr:uid="{00000000-0005-0000-0000-000044000000}"/>
    <cellStyle name="Normál_6.MELL.szoc.tábla" xfId="22" xr:uid="{00000000-0005-0000-0000-000045000000}"/>
    <cellStyle name="Normál_97ûrlap" xfId="23" xr:uid="{00000000-0005-0000-0000-000046000000}"/>
    <cellStyle name="Normál_Intézményi kiadás 2008" xfId="24" xr:uid="{00000000-0005-0000-0000-000047000000}"/>
    <cellStyle name="Normál_KIEGM" xfId="64" xr:uid="{00000000-0005-0000-0000-000048000000}"/>
    <cellStyle name="Normal_KTRSZJ" xfId="66" xr:uid="{00000000-0005-0000-0000-000049000000}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colors>
    <mruColors>
      <color rgb="FFFFCCFF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%20P1\2020%20k&#246;lts&#233;gvet&#233;s\2020%20eredeti%20k&#246;lts&#233;gvet&#233;s\KT%20anyag\2020%20k&#246;lts&#233;gv%20t&#225;bl&#225;k%20KT-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%20P1\2018.%20&#233;vi%20k&#246;lts&#233;gvet&#233;s\2018%20z&#225;rsz&#225;mad&#225;s\2018%20z&#225;rsz&#225;mad&#225;s\2018%20z&#225;rsz&#225;mad&#225;s%20t&#225;bl&#225;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%20P1\2019.%20k&#246;lts&#233;gvet&#233;s\2019%20besz&#225;mol&#243;\2019%20z&#225;rsz&#225;mad&#225;s\Kihirdetett\6.%202019%20z&#225;rsz&#225;mad&#225;s%20t&#225;bl&#225;k%20sz&#225;moz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a"/>
      <sheetName val="2"/>
      <sheetName val="2a"/>
      <sheetName val="2b"/>
      <sheetName val="2-c"/>
      <sheetName val="3"/>
      <sheetName val="4.mell"/>
      <sheetName val="5.mell."/>
      <sheetName val="6.mell."/>
      <sheetName val="7 mell"/>
      <sheetName val="8.sz.mell"/>
      <sheetName val="9a"/>
      <sheetName val="9b"/>
      <sheetName val="9c"/>
      <sheetName val="10 mell"/>
      <sheetName val="11"/>
      <sheetName val="12"/>
      <sheetName val="13. mell"/>
      <sheetName val="14 mell"/>
    </sheetNames>
    <sheetDataSet>
      <sheetData sheetId="0">
        <row r="79">
          <cell r="C79">
            <v>3069855872</v>
          </cell>
          <cell r="D79">
            <v>2457762967</v>
          </cell>
          <cell r="E79">
            <v>212608391</v>
          </cell>
          <cell r="F79">
            <v>180227129</v>
          </cell>
          <cell r="G79">
            <v>70324041</v>
          </cell>
          <cell r="H79">
            <v>148933344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a"/>
      <sheetName val="1b"/>
      <sheetName val="1c"/>
      <sheetName val="2"/>
      <sheetName val="2a"/>
      <sheetName val="2b"/>
      <sheetName val="2d"/>
      <sheetName val="2e"/>
      <sheetName val="3a"/>
      <sheetName val="3b"/>
      <sheetName val="3c"/>
      <sheetName val="3d"/>
      <sheetName val="4a"/>
      <sheetName val="4.b"/>
      <sheetName val="5"/>
      <sheetName val="6.mell."/>
      <sheetName val="7"/>
      <sheetName val="8"/>
      <sheetName val="9"/>
      <sheetName val="10"/>
      <sheetName val="11"/>
      <sheetName val="12a"/>
      <sheetName val="12b"/>
      <sheetName val="13"/>
      <sheetName val="14"/>
      <sheetName val="15"/>
      <sheetName val="16"/>
      <sheetName val="17a"/>
      <sheetName val="17b"/>
      <sheetName val="17c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a"/>
      <sheetName val="26b"/>
      <sheetName val="27"/>
      <sheetName val="28"/>
      <sheetName val="29"/>
      <sheetName val="30a"/>
      <sheetName val="30b"/>
      <sheetName val="30.c"/>
      <sheetName val="31"/>
    </sheetNames>
    <sheetDataSet>
      <sheetData sheetId="0"/>
      <sheetData sheetId="1"/>
      <sheetData sheetId="2">
        <row r="6">
          <cell r="C6">
            <v>108620388</v>
          </cell>
        </row>
        <row r="7">
          <cell r="C7">
            <v>144158533</v>
          </cell>
        </row>
        <row r="8">
          <cell r="C8">
            <v>105915656</v>
          </cell>
        </row>
        <row r="9">
          <cell r="C9">
            <v>8755652</v>
          </cell>
        </row>
        <row r="10">
          <cell r="C10">
            <v>3966193</v>
          </cell>
        </row>
        <row r="11">
          <cell r="C11">
            <v>971050</v>
          </cell>
        </row>
        <row r="12">
          <cell r="C12">
            <v>372387472</v>
          </cell>
        </row>
        <row r="13">
          <cell r="C13">
            <v>0</v>
          </cell>
        </row>
        <row r="14">
          <cell r="C14">
            <v>315398858</v>
          </cell>
        </row>
        <row r="15">
          <cell r="C15">
            <v>6244548</v>
          </cell>
        </row>
        <row r="16">
          <cell r="C16">
            <v>228071912</v>
          </cell>
        </row>
        <row r="17">
          <cell r="C17">
            <v>16923600</v>
          </cell>
        </row>
        <row r="18">
          <cell r="C18">
            <v>64158798</v>
          </cell>
        </row>
        <row r="19">
          <cell r="C19">
            <v>0</v>
          </cell>
        </row>
        <row r="20">
          <cell r="C20">
            <v>687786330</v>
          </cell>
        </row>
        <row r="21">
          <cell r="C21">
            <v>95035862</v>
          </cell>
        </row>
        <row r="22">
          <cell r="C22">
            <v>95035862</v>
          </cell>
        </row>
        <row r="23">
          <cell r="C23">
            <v>1042344707</v>
          </cell>
        </row>
        <row r="24">
          <cell r="C24">
            <v>14249204</v>
          </cell>
        </row>
        <row r="25">
          <cell r="C25">
            <v>1028095503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1137380569</v>
          </cell>
        </row>
        <row r="29">
          <cell r="C29">
            <v>110200000</v>
          </cell>
        </row>
        <row r="30">
          <cell r="C30">
            <v>110200000</v>
          </cell>
        </row>
        <row r="31">
          <cell r="C31">
            <v>0</v>
          </cell>
        </row>
        <row r="32">
          <cell r="C32">
            <v>181000000</v>
          </cell>
        </row>
        <row r="33">
          <cell r="C33">
            <v>11800000</v>
          </cell>
        </row>
        <row r="34">
          <cell r="C34">
            <v>0</v>
          </cell>
        </row>
        <row r="35">
          <cell r="C35">
            <v>192800000</v>
          </cell>
        </row>
        <row r="36">
          <cell r="C36">
            <v>400000</v>
          </cell>
        </row>
        <row r="37">
          <cell r="C37">
            <v>50000</v>
          </cell>
        </row>
        <row r="38">
          <cell r="C38">
            <v>350000</v>
          </cell>
        </row>
        <row r="39">
          <cell r="C39">
            <v>303400000</v>
          </cell>
        </row>
        <row r="40">
          <cell r="C40">
            <v>0</v>
          </cell>
        </row>
        <row r="41">
          <cell r="C41">
            <v>8036796</v>
          </cell>
        </row>
        <row r="42">
          <cell r="C42">
            <v>0</v>
          </cell>
        </row>
        <row r="43">
          <cell r="C43">
            <v>2670000</v>
          </cell>
        </row>
        <row r="44">
          <cell r="C44">
            <v>848660</v>
          </cell>
        </row>
        <row r="45">
          <cell r="C45">
            <v>4518136</v>
          </cell>
        </row>
        <row r="46">
          <cell r="C46">
            <v>4754747</v>
          </cell>
        </row>
        <row r="47">
          <cell r="C47">
            <v>3466747</v>
          </cell>
        </row>
        <row r="48">
          <cell r="C48">
            <v>1288000</v>
          </cell>
        </row>
        <row r="49">
          <cell r="C49">
            <v>11350682</v>
          </cell>
        </row>
        <row r="50">
          <cell r="C50">
            <v>0</v>
          </cell>
        </row>
        <row r="51">
          <cell r="C51">
            <v>1487317</v>
          </cell>
        </row>
        <row r="52">
          <cell r="C52">
            <v>9353365</v>
          </cell>
        </row>
        <row r="53">
          <cell r="C53">
            <v>510000</v>
          </cell>
        </row>
        <row r="54">
          <cell r="C54">
            <v>1095245</v>
          </cell>
        </row>
        <row r="55">
          <cell r="C55">
            <v>9100830</v>
          </cell>
        </row>
        <row r="56">
          <cell r="C56">
            <v>0</v>
          </cell>
        </row>
        <row r="57">
          <cell r="C57">
            <v>3048201</v>
          </cell>
        </row>
        <row r="58">
          <cell r="C58">
            <v>0</v>
          </cell>
        </row>
        <row r="59">
          <cell r="C59">
            <v>717765</v>
          </cell>
        </row>
        <row r="60">
          <cell r="C60">
            <v>1460500</v>
          </cell>
        </row>
        <row r="61">
          <cell r="C61">
            <v>39564766</v>
          </cell>
        </row>
        <row r="62">
          <cell r="C62">
            <v>12129420</v>
          </cell>
        </row>
        <row r="63">
          <cell r="C63">
            <v>0</v>
          </cell>
        </row>
        <row r="64">
          <cell r="C64">
            <v>12129420</v>
          </cell>
        </row>
        <row r="65">
          <cell r="C65">
            <v>415000</v>
          </cell>
        </row>
        <row r="66">
          <cell r="C66">
            <v>415000</v>
          </cell>
        </row>
        <row r="67">
          <cell r="C67">
            <v>0</v>
          </cell>
        </row>
        <row r="68">
          <cell r="C68">
            <v>390000</v>
          </cell>
        </row>
        <row r="69">
          <cell r="C69">
            <v>2732000</v>
          </cell>
        </row>
        <row r="70">
          <cell r="C70">
            <v>3122000</v>
          </cell>
        </row>
        <row r="71">
          <cell r="C71">
            <v>2183798085</v>
          </cell>
        </row>
        <row r="72">
          <cell r="C72">
            <v>0</v>
          </cell>
        </row>
        <row r="73">
          <cell r="C73">
            <v>283299607</v>
          </cell>
        </row>
        <row r="74">
          <cell r="C74">
            <v>33229433</v>
          </cell>
        </row>
        <row r="75">
          <cell r="C75">
            <v>507950224</v>
          </cell>
        </row>
        <row r="76">
          <cell r="C76">
            <v>824479264</v>
          </cell>
        </row>
        <row r="77">
          <cell r="C77">
            <v>824479264</v>
          </cell>
        </row>
        <row r="78">
          <cell r="C78">
            <v>3008277349</v>
          </cell>
        </row>
      </sheetData>
      <sheetData sheetId="3"/>
      <sheetData sheetId="4"/>
      <sheetData sheetId="5"/>
      <sheetData sheetId="6"/>
      <sheetData sheetId="7">
        <row r="6">
          <cell r="C6">
            <v>390629130</v>
          </cell>
        </row>
        <row r="7">
          <cell r="C7">
            <v>73583465</v>
          </cell>
        </row>
        <row r="8">
          <cell r="C8">
            <v>475365373</v>
          </cell>
        </row>
        <row r="9">
          <cell r="C9">
            <v>4263500</v>
          </cell>
        </row>
        <row r="10">
          <cell r="C10">
            <v>4263500</v>
          </cell>
        </row>
        <row r="11">
          <cell r="C11">
            <v>800000</v>
          </cell>
        </row>
        <row r="12">
          <cell r="C12">
            <v>800000</v>
          </cell>
        </row>
        <row r="13">
          <cell r="C13">
            <v>10580000</v>
          </cell>
        </row>
        <row r="14">
          <cell r="C14">
            <v>1000000</v>
          </cell>
        </row>
        <row r="15">
          <cell r="C15">
            <v>9580000</v>
          </cell>
        </row>
        <row r="16">
          <cell r="C16">
            <v>15643500</v>
          </cell>
        </row>
        <row r="17">
          <cell r="C17">
            <v>0</v>
          </cell>
        </row>
        <row r="18">
          <cell r="C18">
            <v>169123789</v>
          </cell>
        </row>
        <row r="19">
          <cell r="C19">
            <v>3620000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165503789</v>
          </cell>
        </row>
        <row r="23">
          <cell r="C23">
            <v>8699850</v>
          </cell>
        </row>
        <row r="24">
          <cell r="C24">
            <v>69310</v>
          </cell>
        </row>
        <row r="25">
          <cell r="C25">
            <v>97352338</v>
          </cell>
        </row>
        <row r="26">
          <cell r="C26">
            <v>275245287</v>
          </cell>
        </row>
        <row r="27">
          <cell r="C27">
            <v>620000</v>
          </cell>
        </row>
        <row r="28">
          <cell r="C28">
            <v>1014275238</v>
          </cell>
        </row>
        <row r="29">
          <cell r="C29">
            <v>1177008</v>
          </cell>
        </row>
        <row r="30">
          <cell r="C30">
            <v>28480602</v>
          </cell>
        </row>
        <row r="31">
          <cell r="C31">
            <v>72129135</v>
          </cell>
        </row>
        <row r="32">
          <cell r="C32">
            <v>1116681983</v>
          </cell>
        </row>
        <row r="33">
          <cell r="C33">
            <v>68628228</v>
          </cell>
        </row>
        <row r="34">
          <cell r="C34">
            <v>300000</v>
          </cell>
        </row>
        <row r="35">
          <cell r="C35">
            <v>725196</v>
          </cell>
        </row>
        <row r="36">
          <cell r="C36">
            <v>18806425</v>
          </cell>
        </row>
        <row r="37">
          <cell r="C37">
            <v>88459849</v>
          </cell>
        </row>
        <row r="38">
          <cell r="C38">
            <v>11787317</v>
          </cell>
        </row>
        <row r="39">
          <cell r="C39">
            <v>11487317</v>
          </cell>
        </row>
        <row r="40">
          <cell r="C40">
            <v>0</v>
          </cell>
        </row>
        <row r="41">
          <cell r="C41">
            <v>300000</v>
          </cell>
        </row>
        <row r="42">
          <cell r="C42">
            <v>7516495</v>
          </cell>
        </row>
        <row r="43">
          <cell r="C43">
            <v>19303812</v>
          </cell>
        </row>
        <row r="44">
          <cell r="C44">
            <v>2454912399</v>
          </cell>
        </row>
        <row r="45">
          <cell r="C45">
            <v>45414726</v>
          </cell>
        </row>
        <row r="46">
          <cell r="C46">
            <v>507950224</v>
          </cell>
        </row>
        <row r="47">
          <cell r="C47">
            <v>553364950</v>
          </cell>
        </row>
        <row r="48">
          <cell r="C48">
            <v>553364950</v>
          </cell>
        </row>
        <row r="49">
          <cell r="C49">
            <v>3008277349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a"/>
      <sheetName val="1c"/>
      <sheetName val="1d"/>
      <sheetName val="2"/>
      <sheetName val="2a"/>
      <sheetName val="2b"/>
      <sheetName val="2d"/>
      <sheetName val="2e"/>
      <sheetName val="3a"/>
      <sheetName val="3b"/>
      <sheetName val="3c"/>
      <sheetName val="3d"/>
      <sheetName val="4a"/>
      <sheetName val="4.b"/>
      <sheetName val="5"/>
      <sheetName val="6.mell."/>
      <sheetName val="7"/>
      <sheetName val="8"/>
      <sheetName val="9"/>
      <sheetName val="9a"/>
      <sheetName val="10"/>
      <sheetName val="11"/>
      <sheetName val="12a"/>
      <sheetName val="12b"/>
      <sheetName val="13"/>
      <sheetName val="14"/>
      <sheetName val="15"/>
      <sheetName val="16"/>
      <sheetName val="17a"/>
      <sheetName val="17b"/>
      <sheetName val="17c"/>
      <sheetName val="18"/>
      <sheetName val="19"/>
      <sheetName val="20"/>
      <sheetName val="21"/>
      <sheetName val="22"/>
      <sheetName val="23"/>
      <sheetName val="24"/>
      <sheetName val="25"/>
      <sheetName val="25a"/>
      <sheetName val="26"/>
      <sheetName val="26a"/>
      <sheetName val="26b"/>
      <sheetName val="27"/>
      <sheetName val="28"/>
      <sheetName val="29a"/>
      <sheetName val="29b"/>
      <sheetName val="29c"/>
      <sheetName val="30"/>
    </sheetNames>
    <sheetDataSet>
      <sheetData sheetId="0" refreshError="1"/>
      <sheetData sheetId="1" refreshError="1"/>
      <sheetData sheetId="2">
        <row r="6">
          <cell r="C6">
            <v>125004733</v>
          </cell>
        </row>
        <row r="7">
          <cell r="C7">
            <v>147714013</v>
          </cell>
        </row>
        <row r="8">
          <cell r="C8">
            <v>118890966</v>
          </cell>
        </row>
        <row r="9">
          <cell r="C9">
            <v>9055012</v>
          </cell>
        </row>
        <row r="10">
          <cell r="C10">
            <v>13136900</v>
          </cell>
        </row>
        <row r="11">
          <cell r="C11">
            <v>0</v>
          </cell>
        </row>
        <row r="12">
          <cell r="C12">
            <v>413801624</v>
          </cell>
        </row>
        <row r="13">
          <cell r="C13">
            <v>360567</v>
          </cell>
        </row>
        <row r="14">
          <cell r="C14">
            <v>300818519</v>
          </cell>
        </row>
        <row r="15">
          <cell r="C15">
            <v>9542684</v>
          </cell>
        </row>
        <row r="16">
          <cell r="C16">
            <v>215309993</v>
          </cell>
        </row>
        <row r="17">
          <cell r="C17">
            <v>31868400</v>
          </cell>
        </row>
        <row r="18">
          <cell r="C18">
            <v>43932388</v>
          </cell>
        </row>
        <row r="19">
          <cell r="C19">
            <v>165054</v>
          </cell>
        </row>
        <row r="20">
          <cell r="C20">
            <v>714980710</v>
          </cell>
        </row>
        <row r="21">
          <cell r="C21">
            <v>42912000</v>
          </cell>
        </row>
        <row r="22">
          <cell r="C22">
            <v>42912000</v>
          </cell>
        </row>
        <row r="23">
          <cell r="C23">
            <v>445980415</v>
          </cell>
        </row>
        <row r="24">
          <cell r="C24">
            <v>0</v>
          </cell>
        </row>
        <row r="25">
          <cell r="C25">
            <v>445980415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488892415</v>
          </cell>
        </row>
        <row r="29">
          <cell r="C29">
            <v>108243000</v>
          </cell>
        </row>
        <row r="30">
          <cell r="C30">
            <v>108243000</v>
          </cell>
        </row>
        <row r="31">
          <cell r="C31">
            <v>0</v>
          </cell>
        </row>
        <row r="32">
          <cell r="C32">
            <v>225000000</v>
          </cell>
        </row>
        <row r="33">
          <cell r="C33">
            <v>12257244</v>
          </cell>
        </row>
        <row r="34">
          <cell r="C34">
            <v>0</v>
          </cell>
        </row>
        <row r="35">
          <cell r="C35">
            <v>237257244</v>
          </cell>
        </row>
        <row r="36">
          <cell r="C36">
            <v>400000</v>
          </cell>
        </row>
        <row r="37">
          <cell r="C37">
            <v>50000</v>
          </cell>
        </row>
        <row r="38">
          <cell r="C38">
            <v>350000</v>
          </cell>
        </row>
        <row r="39">
          <cell r="C39">
            <v>345900244</v>
          </cell>
        </row>
        <row r="40">
          <cell r="C40">
            <v>0</v>
          </cell>
        </row>
        <row r="41">
          <cell r="C41">
            <v>11048980</v>
          </cell>
        </row>
        <row r="42">
          <cell r="C42">
            <v>1146420</v>
          </cell>
        </row>
        <row r="43">
          <cell r="C43">
            <v>2196000</v>
          </cell>
        </row>
        <row r="44">
          <cell r="C44">
            <v>7346560</v>
          </cell>
        </row>
        <row r="45">
          <cell r="C45">
            <v>360000</v>
          </cell>
        </row>
        <row r="46">
          <cell r="C46">
            <v>5310235</v>
          </cell>
        </row>
        <row r="47">
          <cell r="C47">
            <v>3440235</v>
          </cell>
        </row>
        <row r="48">
          <cell r="C48">
            <v>1870000</v>
          </cell>
        </row>
        <row r="49">
          <cell r="C49">
            <v>11681370</v>
          </cell>
        </row>
        <row r="50">
          <cell r="C50">
            <v>0</v>
          </cell>
        </row>
        <row r="51">
          <cell r="C51">
            <v>2071370</v>
          </cell>
        </row>
        <row r="52">
          <cell r="C52">
            <v>9100000</v>
          </cell>
        </row>
        <row r="53">
          <cell r="C53">
            <v>510000</v>
          </cell>
        </row>
        <row r="54">
          <cell r="C54">
            <v>1365455</v>
          </cell>
        </row>
        <row r="55">
          <cell r="C55">
            <v>10310662</v>
          </cell>
        </row>
        <row r="56">
          <cell r="C56">
            <v>0</v>
          </cell>
        </row>
        <row r="57">
          <cell r="C57">
            <v>2490344</v>
          </cell>
        </row>
        <row r="58">
          <cell r="C58">
            <v>1000</v>
          </cell>
        </row>
        <row r="59">
          <cell r="C59">
            <v>0</v>
          </cell>
        </row>
        <row r="60">
          <cell r="C60">
            <v>1470500</v>
          </cell>
        </row>
        <row r="61">
          <cell r="C61">
            <v>43678546</v>
          </cell>
        </row>
        <row r="62">
          <cell r="C62">
            <v>20900614</v>
          </cell>
        </row>
        <row r="63">
          <cell r="C63">
            <v>0</v>
          </cell>
        </row>
        <row r="64">
          <cell r="C64">
            <v>20900614</v>
          </cell>
        </row>
        <row r="65">
          <cell r="C65">
            <v>435000</v>
          </cell>
        </row>
        <row r="66">
          <cell r="C66">
            <v>435000</v>
          </cell>
        </row>
        <row r="67">
          <cell r="C67">
            <v>0</v>
          </cell>
        </row>
        <row r="68">
          <cell r="C68">
            <v>608000</v>
          </cell>
        </row>
        <row r="69">
          <cell r="C69">
            <v>120000</v>
          </cell>
        </row>
        <row r="70">
          <cell r="C70">
            <v>728000</v>
          </cell>
        </row>
        <row r="71">
          <cell r="C71">
            <v>1615515529</v>
          </cell>
        </row>
        <row r="72">
          <cell r="C72">
            <v>60000000</v>
          </cell>
        </row>
        <row r="73">
          <cell r="C73">
            <v>1100474741</v>
          </cell>
        </row>
        <row r="74">
          <cell r="C74">
            <v>35374483</v>
          </cell>
        </row>
        <row r="75">
          <cell r="C75">
            <v>555010950</v>
          </cell>
        </row>
        <row r="76">
          <cell r="C76">
            <v>1750860174</v>
          </cell>
        </row>
        <row r="77">
          <cell r="C77">
            <v>1750860174</v>
          </cell>
        </row>
        <row r="78">
          <cell r="C78">
            <v>3366375703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6">
          <cell r="C6">
            <v>430846783</v>
          </cell>
        </row>
        <row r="7">
          <cell r="C7">
            <v>84121659</v>
          </cell>
        </row>
        <row r="8">
          <cell r="C8">
            <v>500957516</v>
          </cell>
        </row>
        <row r="9">
          <cell r="C9">
            <v>3546500</v>
          </cell>
        </row>
        <row r="10">
          <cell r="C10">
            <v>3546500</v>
          </cell>
        </row>
        <row r="11">
          <cell r="C11">
            <v>800000</v>
          </cell>
        </row>
        <row r="12">
          <cell r="C12">
            <v>800000</v>
          </cell>
        </row>
        <row r="13">
          <cell r="C13">
            <v>9071998</v>
          </cell>
        </row>
        <row r="14">
          <cell r="C14">
            <v>1000000</v>
          </cell>
        </row>
        <row r="15">
          <cell r="C15">
            <v>8071998</v>
          </cell>
        </row>
        <row r="16">
          <cell r="C16">
            <v>13418498</v>
          </cell>
        </row>
        <row r="17">
          <cell r="C17">
            <v>0</v>
          </cell>
        </row>
        <row r="18">
          <cell r="C18">
            <v>198744843</v>
          </cell>
        </row>
        <row r="19">
          <cell r="C19">
            <v>4650000</v>
          </cell>
        </row>
        <row r="20">
          <cell r="C20">
            <v>227432</v>
          </cell>
        </row>
        <row r="21">
          <cell r="C21">
            <v>0</v>
          </cell>
        </row>
        <row r="22">
          <cell r="C22">
            <v>193867411</v>
          </cell>
        </row>
        <row r="23">
          <cell r="C23">
            <v>23144398</v>
          </cell>
        </row>
        <row r="24">
          <cell r="C24">
            <v>0</v>
          </cell>
        </row>
        <row r="25">
          <cell r="C25">
            <v>116989280</v>
          </cell>
        </row>
        <row r="26">
          <cell r="C26">
            <v>338878521</v>
          </cell>
        </row>
        <row r="27">
          <cell r="C27">
            <v>1306200</v>
          </cell>
        </row>
        <row r="28">
          <cell r="C28">
            <v>1034994748</v>
          </cell>
        </row>
        <row r="29">
          <cell r="C29">
            <v>1119244</v>
          </cell>
        </row>
        <row r="30">
          <cell r="C30">
            <v>42920262</v>
          </cell>
        </row>
        <row r="31">
          <cell r="C31">
            <v>81568180</v>
          </cell>
        </row>
        <row r="32">
          <cell r="C32">
            <v>1161908634</v>
          </cell>
        </row>
        <row r="33">
          <cell r="C33">
            <v>161130971</v>
          </cell>
        </row>
        <row r="34">
          <cell r="C34">
            <v>200000</v>
          </cell>
        </row>
        <row r="35">
          <cell r="C35">
            <v>1872126</v>
          </cell>
        </row>
        <row r="36">
          <cell r="C36">
            <v>44064835</v>
          </cell>
        </row>
        <row r="37">
          <cell r="C37">
            <v>207267932</v>
          </cell>
        </row>
        <row r="38">
          <cell r="C38">
            <v>7516495</v>
          </cell>
        </row>
        <row r="39">
          <cell r="C39">
            <v>17672517</v>
          </cell>
        </row>
        <row r="40">
          <cell r="C40">
            <v>8562517</v>
          </cell>
        </row>
        <row r="41">
          <cell r="C41">
            <v>9110000</v>
          </cell>
        </row>
        <row r="42">
          <cell r="C42">
            <v>25189012</v>
          </cell>
        </row>
        <row r="43">
          <cell r="C43">
            <v>2762588555</v>
          </cell>
        </row>
        <row r="44">
          <cell r="C44">
            <v>48776198</v>
          </cell>
        </row>
        <row r="45">
          <cell r="C45">
            <v>555010950</v>
          </cell>
        </row>
        <row r="46">
          <cell r="C46">
            <v>603787148</v>
          </cell>
        </row>
        <row r="47">
          <cell r="C47">
            <v>603787148</v>
          </cell>
        </row>
        <row r="48">
          <cell r="C48">
            <v>3366375703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workbookViewId="0">
      <pane ySplit="6" topLeftCell="A7" activePane="bottomLeft" state="frozen"/>
      <selection pane="bottomLeft" activeCell="F1" sqref="F1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5" max="255" width="5.6640625" customWidth="1"/>
    <col min="256" max="256" width="50" customWidth="1"/>
    <col min="257" max="257" width="28.88671875" customWidth="1"/>
    <col min="511" max="511" width="5.6640625" customWidth="1"/>
    <col min="512" max="512" width="50" customWidth="1"/>
    <col min="513" max="513" width="28.88671875" customWidth="1"/>
    <col min="767" max="767" width="5.6640625" customWidth="1"/>
    <col min="768" max="768" width="50" customWidth="1"/>
    <col min="769" max="769" width="28.88671875" customWidth="1"/>
    <col min="1023" max="1023" width="5.6640625" customWidth="1"/>
    <col min="1024" max="1024" width="50" customWidth="1"/>
    <col min="1025" max="1025" width="28.88671875" customWidth="1"/>
    <col min="1279" max="1279" width="5.6640625" customWidth="1"/>
    <col min="1280" max="1280" width="50" customWidth="1"/>
    <col min="1281" max="1281" width="28.88671875" customWidth="1"/>
    <col min="1535" max="1535" width="5.6640625" customWidth="1"/>
    <col min="1536" max="1536" width="50" customWidth="1"/>
    <col min="1537" max="1537" width="28.88671875" customWidth="1"/>
    <col min="1791" max="1791" width="5.6640625" customWidth="1"/>
    <col min="1792" max="1792" width="50" customWidth="1"/>
    <col min="1793" max="1793" width="28.88671875" customWidth="1"/>
    <col min="2047" max="2047" width="5.6640625" customWidth="1"/>
    <col min="2048" max="2048" width="50" customWidth="1"/>
    <col min="2049" max="2049" width="28.88671875" customWidth="1"/>
    <col min="2303" max="2303" width="5.6640625" customWidth="1"/>
    <col min="2304" max="2304" width="50" customWidth="1"/>
    <col min="2305" max="2305" width="28.88671875" customWidth="1"/>
    <col min="2559" max="2559" width="5.6640625" customWidth="1"/>
    <col min="2560" max="2560" width="50" customWidth="1"/>
    <col min="2561" max="2561" width="28.88671875" customWidth="1"/>
    <col min="2815" max="2815" width="5.6640625" customWidth="1"/>
    <col min="2816" max="2816" width="50" customWidth="1"/>
    <col min="2817" max="2817" width="28.88671875" customWidth="1"/>
    <col min="3071" max="3071" width="5.6640625" customWidth="1"/>
    <col min="3072" max="3072" width="50" customWidth="1"/>
    <col min="3073" max="3073" width="28.88671875" customWidth="1"/>
    <col min="3327" max="3327" width="5.6640625" customWidth="1"/>
    <col min="3328" max="3328" width="50" customWidth="1"/>
    <col min="3329" max="3329" width="28.88671875" customWidth="1"/>
    <col min="3583" max="3583" width="5.6640625" customWidth="1"/>
    <col min="3584" max="3584" width="50" customWidth="1"/>
    <col min="3585" max="3585" width="28.88671875" customWidth="1"/>
    <col min="3839" max="3839" width="5.6640625" customWidth="1"/>
    <col min="3840" max="3840" width="50" customWidth="1"/>
    <col min="3841" max="3841" width="28.88671875" customWidth="1"/>
    <col min="4095" max="4095" width="5.6640625" customWidth="1"/>
    <col min="4096" max="4096" width="50" customWidth="1"/>
    <col min="4097" max="4097" width="28.88671875" customWidth="1"/>
    <col min="4351" max="4351" width="5.6640625" customWidth="1"/>
    <col min="4352" max="4352" width="50" customWidth="1"/>
    <col min="4353" max="4353" width="28.88671875" customWidth="1"/>
    <col min="4607" max="4607" width="5.6640625" customWidth="1"/>
    <col min="4608" max="4608" width="50" customWidth="1"/>
    <col min="4609" max="4609" width="28.88671875" customWidth="1"/>
    <col min="4863" max="4863" width="5.6640625" customWidth="1"/>
    <col min="4864" max="4864" width="50" customWidth="1"/>
    <col min="4865" max="4865" width="28.88671875" customWidth="1"/>
    <col min="5119" max="5119" width="5.6640625" customWidth="1"/>
    <col min="5120" max="5120" width="50" customWidth="1"/>
    <col min="5121" max="5121" width="28.88671875" customWidth="1"/>
    <col min="5375" max="5375" width="5.6640625" customWidth="1"/>
    <col min="5376" max="5376" width="50" customWidth="1"/>
    <col min="5377" max="5377" width="28.88671875" customWidth="1"/>
    <col min="5631" max="5631" width="5.6640625" customWidth="1"/>
    <col min="5632" max="5632" width="50" customWidth="1"/>
    <col min="5633" max="5633" width="28.88671875" customWidth="1"/>
    <col min="5887" max="5887" width="5.6640625" customWidth="1"/>
    <col min="5888" max="5888" width="50" customWidth="1"/>
    <col min="5889" max="5889" width="28.88671875" customWidth="1"/>
    <col min="6143" max="6143" width="5.6640625" customWidth="1"/>
    <col min="6144" max="6144" width="50" customWidth="1"/>
    <col min="6145" max="6145" width="28.88671875" customWidth="1"/>
    <col min="6399" max="6399" width="5.6640625" customWidth="1"/>
    <col min="6400" max="6400" width="50" customWidth="1"/>
    <col min="6401" max="6401" width="28.88671875" customWidth="1"/>
    <col min="6655" max="6655" width="5.6640625" customWidth="1"/>
    <col min="6656" max="6656" width="50" customWidth="1"/>
    <col min="6657" max="6657" width="28.88671875" customWidth="1"/>
    <col min="6911" max="6911" width="5.6640625" customWidth="1"/>
    <col min="6912" max="6912" width="50" customWidth="1"/>
    <col min="6913" max="6913" width="28.88671875" customWidth="1"/>
    <col min="7167" max="7167" width="5.6640625" customWidth="1"/>
    <col min="7168" max="7168" width="50" customWidth="1"/>
    <col min="7169" max="7169" width="28.88671875" customWidth="1"/>
    <col min="7423" max="7423" width="5.6640625" customWidth="1"/>
    <col min="7424" max="7424" width="50" customWidth="1"/>
    <col min="7425" max="7425" width="28.88671875" customWidth="1"/>
    <col min="7679" max="7679" width="5.6640625" customWidth="1"/>
    <col min="7680" max="7680" width="50" customWidth="1"/>
    <col min="7681" max="7681" width="28.88671875" customWidth="1"/>
    <col min="7935" max="7935" width="5.6640625" customWidth="1"/>
    <col min="7936" max="7936" width="50" customWidth="1"/>
    <col min="7937" max="7937" width="28.88671875" customWidth="1"/>
    <col min="8191" max="8191" width="5.6640625" customWidth="1"/>
    <col min="8192" max="8192" width="50" customWidth="1"/>
    <col min="8193" max="8193" width="28.88671875" customWidth="1"/>
    <col min="8447" max="8447" width="5.6640625" customWidth="1"/>
    <col min="8448" max="8448" width="50" customWidth="1"/>
    <col min="8449" max="8449" width="28.88671875" customWidth="1"/>
    <col min="8703" max="8703" width="5.6640625" customWidth="1"/>
    <col min="8704" max="8704" width="50" customWidth="1"/>
    <col min="8705" max="8705" width="28.88671875" customWidth="1"/>
    <col min="8959" max="8959" width="5.6640625" customWidth="1"/>
    <col min="8960" max="8960" width="50" customWidth="1"/>
    <col min="8961" max="8961" width="28.88671875" customWidth="1"/>
    <col min="9215" max="9215" width="5.6640625" customWidth="1"/>
    <col min="9216" max="9216" width="50" customWidth="1"/>
    <col min="9217" max="9217" width="28.88671875" customWidth="1"/>
    <col min="9471" max="9471" width="5.6640625" customWidth="1"/>
    <col min="9472" max="9472" width="50" customWidth="1"/>
    <col min="9473" max="9473" width="28.88671875" customWidth="1"/>
    <col min="9727" max="9727" width="5.6640625" customWidth="1"/>
    <col min="9728" max="9728" width="50" customWidth="1"/>
    <col min="9729" max="9729" width="28.88671875" customWidth="1"/>
    <col min="9983" max="9983" width="5.6640625" customWidth="1"/>
    <col min="9984" max="9984" width="50" customWidth="1"/>
    <col min="9985" max="9985" width="28.88671875" customWidth="1"/>
    <col min="10239" max="10239" width="5.6640625" customWidth="1"/>
    <col min="10240" max="10240" width="50" customWidth="1"/>
    <col min="10241" max="10241" width="28.88671875" customWidth="1"/>
    <col min="10495" max="10495" width="5.6640625" customWidth="1"/>
    <col min="10496" max="10496" width="50" customWidth="1"/>
    <col min="10497" max="10497" width="28.88671875" customWidth="1"/>
    <col min="10751" max="10751" width="5.6640625" customWidth="1"/>
    <col min="10752" max="10752" width="50" customWidth="1"/>
    <col min="10753" max="10753" width="28.88671875" customWidth="1"/>
    <col min="11007" max="11007" width="5.6640625" customWidth="1"/>
    <col min="11008" max="11008" width="50" customWidth="1"/>
    <col min="11009" max="11009" width="28.88671875" customWidth="1"/>
    <col min="11263" max="11263" width="5.6640625" customWidth="1"/>
    <col min="11264" max="11264" width="50" customWidth="1"/>
    <col min="11265" max="11265" width="28.88671875" customWidth="1"/>
    <col min="11519" max="11519" width="5.6640625" customWidth="1"/>
    <col min="11520" max="11520" width="50" customWidth="1"/>
    <col min="11521" max="11521" width="28.88671875" customWidth="1"/>
    <col min="11775" max="11775" width="5.6640625" customWidth="1"/>
    <col min="11776" max="11776" width="50" customWidth="1"/>
    <col min="11777" max="11777" width="28.88671875" customWidth="1"/>
    <col min="12031" max="12031" width="5.6640625" customWidth="1"/>
    <col min="12032" max="12032" width="50" customWidth="1"/>
    <col min="12033" max="12033" width="28.88671875" customWidth="1"/>
    <col min="12287" max="12287" width="5.6640625" customWidth="1"/>
    <col min="12288" max="12288" width="50" customWidth="1"/>
    <col min="12289" max="12289" width="28.88671875" customWidth="1"/>
    <col min="12543" max="12543" width="5.6640625" customWidth="1"/>
    <col min="12544" max="12544" width="50" customWidth="1"/>
    <col min="12545" max="12545" width="28.88671875" customWidth="1"/>
    <col min="12799" max="12799" width="5.6640625" customWidth="1"/>
    <col min="12800" max="12800" width="50" customWidth="1"/>
    <col min="12801" max="12801" width="28.88671875" customWidth="1"/>
    <col min="13055" max="13055" width="5.6640625" customWidth="1"/>
    <col min="13056" max="13056" width="50" customWidth="1"/>
    <col min="13057" max="13057" width="28.88671875" customWidth="1"/>
    <col min="13311" max="13311" width="5.6640625" customWidth="1"/>
    <col min="13312" max="13312" width="50" customWidth="1"/>
    <col min="13313" max="13313" width="28.88671875" customWidth="1"/>
    <col min="13567" max="13567" width="5.6640625" customWidth="1"/>
    <col min="13568" max="13568" width="50" customWidth="1"/>
    <col min="13569" max="13569" width="28.88671875" customWidth="1"/>
    <col min="13823" max="13823" width="5.6640625" customWidth="1"/>
    <col min="13824" max="13824" width="50" customWidth="1"/>
    <col min="13825" max="13825" width="28.88671875" customWidth="1"/>
    <col min="14079" max="14079" width="5.6640625" customWidth="1"/>
    <col min="14080" max="14080" width="50" customWidth="1"/>
    <col min="14081" max="14081" width="28.88671875" customWidth="1"/>
    <col min="14335" max="14335" width="5.6640625" customWidth="1"/>
    <col min="14336" max="14336" width="50" customWidth="1"/>
    <col min="14337" max="14337" width="28.88671875" customWidth="1"/>
    <col min="14591" max="14591" width="5.6640625" customWidth="1"/>
    <col min="14592" max="14592" width="50" customWidth="1"/>
    <col min="14593" max="14593" width="28.88671875" customWidth="1"/>
    <col min="14847" max="14847" width="5.6640625" customWidth="1"/>
    <col min="14848" max="14848" width="50" customWidth="1"/>
    <col min="14849" max="14849" width="28.88671875" customWidth="1"/>
    <col min="15103" max="15103" width="5.6640625" customWidth="1"/>
    <col min="15104" max="15104" width="50" customWidth="1"/>
    <col min="15105" max="15105" width="28.88671875" customWidth="1"/>
    <col min="15359" max="15359" width="5.6640625" customWidth="1"/>
    <col min="15360" max="15360" width="50" customWidth="1"/>
    <col min="15361" max="15361" width="28.88671875" customWidth="1"/>
    <col min="15615" max="15615" width="5.6640625" customWidth="1"/>
    <col min="15616" max="15616" width="50" customWidth="1"/>
    <col min="15617" max="15617" width="28.88671875" customWidth="1"/>
    <col min="15871" max="15871" width="5.6640625" customWidth="1"/>
    <col min="15872" max="15872" width="50" customWidth="1"/>
    <col min="15873" max="15873" width="28.88671875" customWidth="1"/>
    <col min="16127" max="16127" width="5.6640625" customWidth="1"/>
    <col min="16128" max="16128" width="50" customWidth="1"/>
    <col min="16129" max="16129" width="28.88671875" customWidth="1"/>
  </cols>
  <sheetData>
    <row r="1" spans="1:8" x14ac:dyDescent="0.25">
      <c r="B1" s="122" t="s">
        <v>265</v>
      </c>
      <c r="F1" t="s">
        <v>1530</v>
      </c>
    </row>
    <row r="2" spans="1:8" x14ac:dyDescent="0.25">
      <c r="B2" s="122" t="s">
        <v>364</v>
      </c>
      <c r="C2" s="123"/>
    </row>
    <row r="3" spans="1:8" x14ac:dyDescent="0.25">
      <c r="C3" s="2"/>
      <c r="F3" s="613" t="s">
        <v>119</v>
      </c>
    </row>
    <row r="4" spans="1:8" x14ac:dyDescent="0.25">
      <c r="B4" s="124"/>
      <c r="C4" s="306" t="s">
        <v>327</v>
      </c>
    </row>
    <row r="5" spans="1:8" ht="39.6" x14ac:dyDescent="0.25">
      <c r="A5" s="531" t="s">
        <v>1</v>
      </c>
      <c r="B5" s="532" t="s">
        <v>2</v>
      </c>
      <c r="C5" s="467" t="s">
        <v>266</v>
      </c>
      <c r="D5" s="467" t="s">
        <v>39</v>
      </c>
      <c r="E5" s="467" t="s">
        <v>267</v>
      </c>
      <c r="F5" s="467" t="s">
        <v>41</v>
      </c>
      <c r="G5" s="467" t="s">
        <v>113</v>
      </c>
      <c r="H5" s="467" t="s">
        <v>42</v>
      </c>
    </row>
    <row r="6" spans="1:8" ht="26.4" x14ac:dyDescent="0.25">
      <c r="A6" s="468">
        <v>1</v>
      </c>
      <c r="B6" s="469" t="s">
        <v>43</v>
      </c>
      <c r="C6" s="470">
        <f>SUM(D6:H6)</f>
        <v>135191702</v>
      </c>
      <c r="D6" s="471">
        <v>135191702</v>
      </c>
      <c r="E6" s="471"/>
      <c r="F6" s="471"/>
      <c r="G6" s="471"/>
      <c r="H6" s="471"/>
    </row>
    <row r="7" spans="1:8" ht="26.4" x14ac:dyDescent="0.25">
      <c r="A7" s="468">
        <v>2</v>
      </c>
      <c r="B7" s="469" t="s">
        <v>268</v>
      </c>
      <c r="C7" s="470">
        <f t="shared" ref="C7:C71" si="0">SUM(D7:H7)</f>
        <v>146232880</v>
      </c>
      <c r="D7" s="471">
        <v>146232880</v>
      </c>
      <c r="E7" s="471"/>
      <c r="F7" s="471"/>
      <c r="G7" s="471"/>
      <c r="H7" s="471"/>
    </row>
    <row r="8" spans="1:8" ht="26.4" x14ac:dyDescent="0.25">
      <c r="A8" s="468">
        <v>3</v>
      </c>
      <c r="B8" s="469" t="s">
        <v>368</v>
      </c>
      <c r="C8" s="470">
        <f t="shared" si="0"/>
        <v>56039856</v>
      </c>
      <c r="D8" s="471">
        <v>56039856</v>
      </c>
      <c r="E8" s="471"/>
      <c r="F8" s="471"/>
      <c r="G8" s="471"/>
      <c r="H8" s="471"/>
    </row>
    <row r="9" spans="1:8" ht="18" customHeight="1" x14ac:dyDescent="0.25">
      <c r="A9" s="468">
        <v>4</v>
      </c>
      <c r="B9" s="469" t="s">
        <v>369</v>
      </c>
      <c r="C9" s="470"/>
      <c r="D9" s="471">
        <v>64026699</v>
      </c>
      <c r="E9" s="471"/>
      <c r="F9" s="471"/>
      <c r="G9" s="471"/>
      <c r="H9" s="471"/>
    </row>
    <row r="10" spans="1:8" ht="26.4" x14ac:dyDescent="0.25">
      <c r="A10" s="468">
        <v>5</v>
      </c>
      <c r="B10" s="469" t="s">
        <v>269</v>
      </c>
      <c r="C10" s="470">
        <f t="shared" si="0"/>
        <v>7402167</v>
      </c>
      <c r="D10" s="471">
        <v>7402167</v>
      </c>
      <c r="E10" s="471"/>
      <c r="F10" s="471"/>
      <c r="G10" s="471"/>
      <c r="H10" s="471"/>
    </row>
    <row r="11" spans="1:8" ht="26.4" x14ac:dyDescent="0.25">
      <c r="A11" s="468">
        <v>6</v>
      </c>
      <c r="B11" s="469" t="s">
        <v>270</v>
      </c>
      <c r="C11" s="470">
        <f t="shared" si="0"/>
        <v>0</v>
      </c>
      <c r="D11" s="471"/>
      <c r="E11" s="471"/>
      <c r="F11" s="471"/>
      <c r="G11" s="471"/>
      <c r="H11" s="471"/>
    </row>
    <row r="12" spans="1:8" x14ac:dyDescent="0.25">
      <c r="A12" s="468">
        <v>7</v>
      </c>
      <c r="B12" s="469" t="s">
        <v>271</v>
      </c>
      <c r="C12" s="470">
        <f t="shared" si="0"/>
        <v>0</v>
      </c>
      <c r="D12" s="471"/>
      <c r="E12" s="471"/>
      <c r="F12" s="471"/>
      <c r="G12" s="471"/>
      <c r="H12" s="471"/>
    </row>
    <row r="13" spans="1:8" x14ac:dyDescent="0.25">
      <c r="A13" s="468">
        <v>8</v>
      </c>
      <c r="B13" s="469" t="s">
        <v>44</v>
      </c>
      <c r="C13" s="470">
        <f t="shared" si="0"/>
        <v>408893304</v>
      </c>
      <c r="D13" s="472">
        <f>SUM(D6:D12)</f>
        <v>408893304</v>
      </c>
      <c r="E13" s="472">
        <f>SUM(E6:E12)</f>
        <v>0</v>
      </c>
      <c r="F13" s="472">
        <f>SUM(F6:F12)</f>
        <v>0</v>
      </c>
      <c r="G13" s="472">
        <f>SUM(G6:G12)</f>
        <v>0</v>
      </c>
      <c r="H13" s="472">
        <f>SUM(H6:H12)</f>
        <v>0</v>
      </c>
    </row>
    <row r="14" spans="1:8" s="125" customFormat="1" x14ac:dyDescent="0.25">
      <c r="A14" s="468">
        <v>9</v>
      </c>
      <c r="B14" s="473" t="s">
        <v>272</v>
      </c>
      <c r="C14" s="470">
        <f t="shared" si="0"/>
        <v>0</v>
      </c>
      <c r="D14" s="474"/>
      <c r="E14" s="474"/>
      <c r="F14" s="474"/>
      <c r="G14" s="474"/>
      <c r="H14" s="474"/>
    </row>
    <row r="15" spans="1:8" ht="26.4" x14ac:dyDescent="0.25">
      <c r="A15" s="468">
        <v>10</v>
      </c>
      <c r="B15" s="469" t="s">
        <v>45</v>
      </c>
      <c r="C15" s="470">
        <f t="shared" si="0"/>
        <v>243970334</v>
      </c>
      <c r="D15" s="472">
        <f>SUM(D16:D20)</f>
        <v>204969562</v>
      </c>
      <c r="E15" s="472">
        <f>SUM(E16:E20)</f>
        <v>0</v>
      </c>
      <c r="F15" s="472">
        <f>SUM(F16:F20)</f>
        <v>39000772</v>
      </c>
      <c r="G15" s="472">
        <f>SUM(G16:G20)</f>
        <v>0</v>
      </c>
      <c r="H15" s="472">
        <f>SUM(H16:H20)</f>
        <v>0</v>
      </c>
    </row>
    <row r="16" spans="1:8" x14ac:dyDescent="0.25">
      <c r="A16" s="468">
        <v>11</v>
      </c>
      <c r="B16" s="469" t="s">
        <v>273</v>
      </c>
      <c r="C16" s="470">
        <f t="shared" si="0"/>
        <v>22992429</v>
      </c>
      <c r="D16" s="471">
        <v>22992429</v>
      </c>
      <c r="E16" s="471"/>
      <c r="F16" s="471"/>
      <c r="G16" s="471"/>
      <c r="H16" s="471"/>
    </row>
    <row r="17" spans="1:8" x14ac:dyDescent="0.25">
      <c r="A17" s="468">
        <v>12</v>
      </c>
      <c r="B17" s="469" t="s">
        <v>274</v>
      </c>
      <c r="C17" s="470">
        <f t="shared" si="0"/>
        <v>150463717</v>
      </c>
      <c r="D17" s="471">
        <v>150463717</v>
      </c>
      <c r="E17" s="471"/>
      <c r="F17" s="471"/>
      <c r="G17" s="471"/>
      <c r="H17" s="471"/>
    </row>
    <row r="18" spans="1:8" x14ac:dyDescent="0.25">
      <c r="A18" s="468">
        <v>13</v>
      </c>
      <c r="B18" s="469" t="s">
        <v>275</v>
      </c>
      <c r="C18" s="470">
        <f t="shared" si="0"/>
        <v>30853200</v>
      </c>
      <c r="D18" s="471">
        <v>30853200</v>
      </c>
      <c r="E18" s="471"/>
      <c r="F18" s="471"/>
      <c r="G18" s="471"/>
      <c r="H18" s="471"/>
    </row>
    <row r="19" spans="1:8" x14ac:dyDescent="0.25">
      <c r="A19" s="468">
        <v>14</v>
      </c>
      <c r="B19" s="469" t="s">
        <v>276</v>
      </c>
      <c r="C19" s="470">
        <f t="shared" si="0"/>
        <v>39000772</v>
      </c>
      <c r="D19" s="471"/>
      <c r="E19" s="471"/>
      <c r="F19" s="471">
        <v>39000772</v>
      </c>
      <c r="G19" s="471"/>
      <c r="H19" s="471"/>
    </row>
    <row r="20" spans="1:8" x14ac:dyDescent="0.25">
      <c r="A20" s="468">
        <v>15</v>
      </c>
      <c r="B20" s="469" t="s">
        <v>277</v>
      </c>
      <c r="C20" s="470">
        <f t="shared" si="0"/>
        <v>660216</v>
      </c>
      <c r="D20" s="471">
        <v>660216</v>
      </c>
      <c r="E20" s="471"/>
      <c r="F20" s="471"/>
      <c r="G20" s="471"/>
      <c r="H20" s="471"/>
    </row>
    <row r="21" spans="1:8" ht="26.4" x14ac:dyDescent="0.25">
      <c r="A21" s="468">
        <v>16</v>
      </c>
      <c r="B21" s="475" t="s">
        <v>46</v>
      </c>
      <c r="C21" s="470">
        <f t="shared" si="0"/>
        <v>652863638</v>
      </c>
      <c r="D21" s="476">
        <f>D13+D15</f>
        <v>613862866</v>
      </c>
      <c r="E21" s="476">
        <f>E13+E15</f>
        <v>0</v>
      </c>
      <c r="F21" s="476">
        <f>F13+F15</f>
        <v>39000772</v>
      </c>
      <c r="G21" s="476">
        <f>G13+G15</f>
        <v>0</v>
      </c>
      <c r="H21" s="476">
        <f>H13+H15</f>
        <v>0</v>
      </c>
    </row>
    <row r="22" spans="1:8" x14ac:dyDescent="0.25">
      <c r="A22" s="468">
        <v>17</v>
      </c>
      <c r="B22" s="469" t="s">
        <v>47</v>
      </c>
      <c r="C22" s="470">
        <f t="shared" si="0"/>
        <v>0</v>
      </c>
      <c r="D22" s="477">
        <f>D23</f>
        <v>0</v>
      </c>
      <c r="E22" s="477">
        <f>E23</f>
        <v>0</v>
      </c>
      <c r="F22" s="477">
        <f>F23</f>
        <v>0</v>
      </c>
      <c r="G22" s="477">
        <f>G23</f>
        <v>0</v>
      </c>
      <c r="H22" s="477">
        <f>H23</f>
        <v>0</v>
      </c>
    </row>
    <row r="23" spans="1:8" x14ac:dyDescent="0.25">
      <c r="A23" s="468">
        <v>18</v>
      </c>
      <c r="B23" s="469" t="s">
        <v>278</v>
      </c>
      <c r="C23" s="470">
        <f t="shared" si="0"/>
        <v>0</v>
      </c>
      <c r="D23" s="478"/>
      <c r="E23" s="478"/>
      <c r="F23" s="478"/>
      <c r="G23" s="478"/>
      <c r="H23" s="478"/>
    </row>
    <row r="24" spans="1:8" x14ac:dyDescent="0.25">
      <c r="A24" s="468">
        <v>19</v>
      </c>
      <c r="B24" s="469" t="s">
        <v>279</v>
      </c>
      <c r="C24" s="470">
        <f t="shared" si="0"/>
        <v>850533503</v>
      </c>
      <c r="D24" s="477">
        <f>SUM(D25:D28)</f>
        <v>850533503</v>
      </c>
      <c r="E24" s="477">
        <f>SUM(E25:E28)</f>
        <v>0</v>
      </c>
      <c r="F24" s="477">
        <f>SUM(F25:F28)</f>
        <v>0</v>
      </c>
      <c r="G24" s="477">
        <f>SUM(G25:G28)</f>
        <v>0</v>
      </c>
      <c r="H24" s="477">
        <f>SUM(H25:H28)</f>
        <v>0</v>
      </c>
    </row>
    <row r="25" spans="1:8" x14ac:dyDescent="0.25">
      <c r="A25" s="468">
        <v>20</v>
      </c>
      <c r="B25" s="469" t="s">
        <v>280</v>
      </c>
      <c r="C25" s="470">
        <f t="shared" si="0"/>
        <v>81350056</v>
      </c>
      <c r="D25" s="467">
        <v>81350056</v>
      </c>
      <c r="E25" s="467"/>
      <c r="F25" s="467"/>
      <c r="G25" s="467"/>
      <c r="H25" s="467"/>
    </row>
    <row r="26" spans="1:8" x14ac:dyDescent="0.25">
      <c r="A26" s="468">
        <v>21</v>
      </c>
      <c r="B26" s="469" t="s">
        <v>281</v>
      </c>
      <c r="C26" s="470">
        <f t="shared" si="0"/>
        <v>769183447</v>
      </c>
      <c r="D26" s="471">
        <v>769183447</v>
      </c>
      <c r="E26" s="467"/>
      <c r="F26" s="467"/>
      <c r="G26" s="467"/>
      <c r="H26" s="467"/>
    </row>
    <row r="27" spans="1:8" x14ac:dyDescent="0.25">
      <c r="A27" s="468">
        <v>22</v>
      </c>
      <c r="B27" s="469" t="s">
        <v>282</v>
      </c>
      <c r="C27" s="470">
        <f t="shared" si="0"/>
        <v>0</v>
      </c>
      <c r="D27" s="467"/>
      <c r="E27" s="467"/>
      <c r="F27" s="467"/>
      <c r="G27" s="467"/>
      <c r="H27" s="467"/>
    </row>
    <row r="28" spans="1:8" x14ac:dyDescent="0.25">
      <c r="A28" s="468">
        <v>23</v>
      </c>
      <c r="B28" s="126" t="s">
        <v>283</v>
      </c>
      <c r="C28" s="470">
        <f t="shared" si="0"/>
        <v>0</v>
      </c>
      <c r="D28" s="467"/>
      <c r="E28" s="467"/>
      <c r="F28" s="467"/>
      <c r="G28" s="467"/>
      <c r="H28" s="467"/>
    </row>
    <row r="29" spans="1:8" ht="26.4" x14ac:dyDescent="0.25">
      <c r="A29" s="468">
        <v>24</v>
      </c>
      <c r="B29" s="475" t="s">
        <v>48</v>
      </c>
      <c r="C29" s="470">
        <f t="shared" si="0"/>
        <v>850533503</v>
      </c>
      <c r="D29" s="476">
        <f>D22+D24</f>
        <v>850533503</v>
      </c>
      <c r="E29" s="476">
        <f>E22+E24</f>
        <v>0</v>
      </c>
      <c r="F29" s="476">
        <f>F22+F24</f>
        <v>0</v>
      </c>
      <c r="G29" s="476">
        <f>G22+G24</f>
        <v>0</v>
      </c>
      <c r="H29" s="476">
        <f>H22+H24</f>
        <v>0</v>
      </c>
    </row>
    <row r="30" spans="1:8" x14ac:dyDescent="0.25">
      <c r="A30" s="468">
        <v>25</v>
      </c>
      <c r="B30" s="469" t="s">
        <v>49</v>
      </c>
      <c r="C30" s="470">
        <f t="shared" si="0"/>
        <v>110500000</v>
      </c>
      <c r="D30" s="472">
        <f>SUM(D31:D32)</f>
        <v>110500000</v>
      </c>
      <c r="E30" s="472">
        <f>SUM(E31:E32)</f>
        <v>0</v>
      </c>
      <c r="F30" s="472">
        <f>SUM(F31:F32)</f>
        <v>0</v>
      </c>
      <c r="G30" s="472">
        <f>SUM(G31:G32)</f>
        <v>0</v>
      </c>
      <c r="H30" s="472">
        <f>SUM(H31:H32)</f>
        <v>0</v>
      </c>
    </row>
    <row r="31" spans="1:8" x14ac:dyDescent="0.25">
      <c r="A31" s="468">
        <v>26</v>
      </c>
      <c r="B31" s="469" t="s">
        <v>50</v>
      </c>
      <c r="C31" s="470">
        <f t="shared" si="0"/>
        <v>110500000</v>
      </c>
      <c r="D31" s="471">
        <v>110500000</v>
      </c>
      <c r="E31" s="471"/>
      <c r="F31" s="471"/>
      <c r="G31" s="471"/>
      <c r="H31" s="471"/>
    </row>
    <row r="32" spans="1:8" ht="16.5" customHeight="1" x14ac:dyDescent="0.25">
      <c r="A32" s="468">
        <v>27</v>
      </c>
      <c r="B32" s="469" t="s">
        <v>51</v>
      </c>
      <c r="C32" s="470">
        <f t="shared" si="0"/>
        <v>0</v>
      </c>
      <c r="D32" s="471"/>
      <c r="E32" s="471"/>
      <c r="F32" s="471"/>
      <c r="G32" s="471"/>
      <c r="H32" s="471"/>
    </row>
    <row r="33" spans="1:8" ht="18.75" customHeight="1" x14ac:dyDescent="0.25">
      <c r="A33" s="468">
        <v>28</v>
      </c>
      <c r="B33" s="469" t="s">
        <v>52</v>
      </c>
      <c r="C33" s="470">
        <f t="shared" si="0"/>
        <v>225000000</v>
      </c>
      <c r="D33" s="471">
        <v>225000000</v>
      </c>
      <c r="E33" s="471"/>
      <c r="F33" s="471"/>
      <c r="G33" s="471"/>
      <c r="H33" s="471"/>
    </row>
    <row r="34" spans="1:8" x14ac:dyDescent="0.25">
      <c r="A34" s="468">
        <v>29</v>
      </c>
      <c r="B34" s="469" t="s">
        <v>284</v>
      </c>
      <c r="C34" s="470">
        <f t="shared" si="0"/>
        <v>12000000</v>
      </c>
      <c r="D34" s="471">
        <v>12000000</v>
      </c>
      <c r="E34" s="471"/>
      <c r="F34" s="471"/>
      <c r="G34" s="471"/>
      <c r="H34" s="471"/>
    </row>
    <row r="35" spans="1:8" ht="26.4" x14ac:dyDescent="0.25">
      <c r="A35" s="468">
        <v>30</v>
      </c>
      <c r="B35" s="469" t="s">
        <v>285</v>
      </c>
      <c r="C35" s="470">
        <f t="shared" si="0"/>
        <v>46610</v>
      </c>
      <c r="D35" s="471">
        <v>46610</v>
      </c>
      <c r="E35" s="471"/>
      <c r="F35" s="471"/>
      <c r="G35" s="471"/>
      <c r="H35" s="471"/>
    </row>
    <row r="36" spans="1:8" x14ac:dyDescent="0.25">
      <c r="A36" s="468">
        <v>31</v>
      </c>
      <c r="B36" s="469" t="s">
        <v>53</v>
      </c>
      <c r="C36" s="470">
        <f t="shared" si="0"/>
        <v>237046610</v>
      </c>
      <c r="D36" s="472">
        <f>SUM(D33:D35)</f>
        <v>237046610</v>
      </c>
      <c r="E36" s="472">
        <f>SUM(E33:E35)</f>
        <v>0</v>
      </c>
      <c r="F36" s="472">
        <f>SUM(F33:F35)</f>
        <v>0</v>
      </c>
      <c r="G36" s="472">
        <f>SUM(G33:G35)</f>
        <v>0</v>
      </c>
      <c r="H36" s="472">
        <f>SUM(H33:H35)</f>
        <v>0</v>
      </c>
    </row>
    <row r="37" spans="1:8" x14ac:dyDescent="0.25">
      <c r="A37" s="468">
        <v>32</v>
      </c>
      <c r="B37" s="469" t="s">
        <v>54</v>
      </c>
      <c r="C37" s="470">
        <f t="shared" si="0"/>
        <v>400000</v>
      </c>
      <c r="D37" s="472">
        <v>400000</v>
      </c>
      <c r="E37" s="472">
        <f>SUM(E38:E39)</f>
        <v>0</v>
      </c>
      <c r="F37" s="472">
        <f>SUM(F38:F39)</f>
        <v>0</v>
      </c>
      <c r="G37" s="472">
        <f>SUM(G38:G39)</f>
        <v>0</v>
      </c>
      <c r="H37" s="472">
        <f>SUM(H38:H39)</f>
        <v>0</v>
      </c>
    </row>
    <row r="38" spans="1:8" ht="39.6" x14ac:dyDescent="0.25">
      <c r="A38" s="468">
        <v>33</v>
      </c>
      <c r="B38" s="469" t="s">
        <v>286</v>
      </c>
      <c r="C38" s="470">
        <f t="shared" si="0"/>
        <v>50000</v>
      </c>
      <c r="D38" s="471">
        <v>50000</v>
      </c>
      <c r="E38" s="471"/>
      <c r="F38" s="471"/>
      <c r="G38" s="471"/>
      <c r="H38" s="471"/>
    </row>
    <row r="39" spans="1:8" x14ac:dyDescent="0.25">
      <c r="A39" s="468">
        <v>34</v>
      </c>
      <c r="B39" s="469" t="s">
        <v>287</v>
      </c>
      <c r="C39" s="470">
        <f t="shared" si="0"/>
        <v>350000</v>
      </c>
      <c r="D39" s="471">
        <v>350000</v>
      </c>
      <c r="E39" s="471"/>
      <c r="F39" s="471"/>
      <c r="G39" s="471"/>
      <c r="H39" s="471"/>
    </row>
    <row r="40" spans="1:8" x14ac:dyDescent="0.25">
      <c r="A40" s="468">
        <v>35</v>
      </c>
      <c r="B40" s="475" t="s">
        <v>55</v>
      </c>
      <c r="C40" s="470">
        <f t="shared" si="0"/>
        <v>347946610</v>
      </c>
      <c r="D40" s="476">
        <f>D30+D36+D37</f>
        <v>347946610</v>
      </c>
      <c r="E40" s="476">
        <f>E30+E36+E37</f>
        <v>0</v>
      </c>
      <c r="F40" s="476">
        <f>F30+F36+F37</f>
        <v>0</v>
      </c>
      <c r="G40" s="476">
        <f>G30+G36+G37</f>
        <v>0</v>
      </c>
      <c r="H40" s="476">
        <f>H30+H36+H37</f>
        <v>0</v>
      </c>
    </row>
    <row r="41" spans="1:8" x14ac:dyDescent="0.25">
      <c r="A41" s="468">
        <v>36</v>
      </c>
      <c r="B41" s="473" t="s">
        <v>288</v>
      </c>
      <c r="C41" s="470">
        <f t="shared" si="0"/>
        <v>0</v>
      </c>
      <c r="D41" s="480"/>
      <c r="E41" s="480"/>
      <c r="F41" s="480"/>
      <c r="G41" s="480"/>
      <c r="H41" s="480"/>
    </row>
    <row r="42" spans="1:8" x14ac:dyDescent="0.25">
      <c r="A42" s="468">
        <v>37</v>
      </c>
      <c r="B42" s="481" t="s">
        <v>56</v>
      </c>
      <c r="C42" s="470">
        <f t="shared" si="0"/>
        <v>10478654</v>
      </c>
      <c r="D42" s="482">
        <f>SUM(D43:D46)</f>
        <v>0</v>
      </c>
      <c r="E42" s="482">
        <f>SUM(E43:E46)</f>
        <v>220000</v>
      </c>
      <c r="F42" s="482">
        <f>SUM(F43:F46)</f>
        <v>1200000</v>
      </c>
      <c r="G42" s="482">
        <f>SUM(G43:G46)</f>
        <v>1400000</v>
      </c>
      <c r="H42" s="482">
        <f>SUM(H43:H46)</f>
        <v>7658654</v>
      </c>
    </row>
    <row r="43" spans="1:8" x14ac:dyDescent="0.25">
      <c r="A43" s="468">
        <v>38</v>
      </c>
      <c r="B43" s="481" t="s">
        <v>289</v>
      </c>
      <c r="C43" s="470">
        <f t="shared" si="0"/>
        <v>6098022</v>
      </c>
      <c r="D43" s="483"/>
      <c r="E43" s="483"/>
      <c r="F43" s="483"/>
      <c r="G43" s="483"/>
      <c r="H43" s="483">
        <v>6098022</v>
      </c>
    </row>
    <row r="44" spans="1:8" x14ac:dyDescent="0.25">
      <c r="A44" s="468">
        <v>39</v>
      </c>
      <c r="B44" s="481" t="s">
        <v>57</v>
      </c>
      <c r="C44" s="470">
        <f t="shared" si="0"/>
        <v>2170000</v>
      </c>
      <c r="D44" s="484"/>
      <c r="E44" s="484">
        <v>220000</v>
      </c>
      <c r="F44" s="484">
        <v>600000</v>
      </c>
      <c r="G44" s="484">
        <v>1350000</v>
      </c>
      <c r="H44" s="484"/>
    </row>
    <row r="45" spans="1:8" x14ac:dyDescent="0.25">
      <c r="A45" s="468">
        <v>40</v>
      </c>
      <c r="B45" s="481" t="s">
        <v>290</v>
      </c>
      <c r="C45" s="470">
        <f t="shared" si="0"/>
        <v>1560632</v>
      </c>
      <c r="D45" s="484"/>
      <c r="E45" s="484"/>
      <c r="F45" s="484"/>
      <c r="G45" s="484"/>
      <c r="H45" s="484">
        <v>1560632</v>
      </c>
    </row>
    <row r="46" spans="1:8" x14ac:dyDescent="0.25">
      <c r="A46" s="468">
        <v>41</v>
      </c>
      <c r="B46" s="481" t="s">
        <v>291</v>
      </c>
      <c r="C46" s="470">
        <f t="shared" si="0"/>
        <v>650000</v>
      </c>
      <c r="D46" s="484"/>
      <c r="E46" s="484"/>
      <c r="F46" s="484">
        <v>600000</v>
      </c>
      <c r="G46" s="484">
        <v>50000</v>
      </c>
      <c r="H46" s="484"/>
    </row>
    <row r="47" spans="1:8" x14ac:dyDescent="0.25">
      <c r="A47" s="468">
        <v>42</v>
      </c>
      <c r="B47" s="469" t="s">
        <v>58</v>
      </c>
      <c r="C47" s="470">
        <f t="shared" si="0"/>
        <v>4809000</v>
      </c>
      <c r="D47" s="482">
        <f>SUM(D48:D49)</f>
        <v>1173000</v>
      </c>
      <c r="E47" s="482">
        <f>SUM(E48:E49)</f>
        <v>1400000</v>
      </c>
      <c r="F47" s="482">
        <f>SUM(F48:F49)</f>
        <v>2236000</v>
      </c>
      <c r="G47" s="482">
        <f>SUM(G48:G49)</f>
        <v>0</v>
      </c>
      <c r="H47" s="482">
        <f>SUM(H48:H49)</f>
        <v>0</v>
      </c>
    </row>
    <row r="48" spans="1:8" x14ac:dyDescent="0.25">
      <c r="A48" s="468">
        <v>43</v>
      </c>
      <c r="B48" s="469" t="s">
        <v>59</v>
      </c>
      <c r="C48" s="470">
        <f t="shared" si="0"/>
        <v>2473000</v>
      </c>
      <c r="D48" s="471">
        <v>600000</v>
      </c>
      <c r="E48" s="471">
        <v>1400000</v>
      </c>
      <c r="F48" s="471">
        <v>473000</v>
      </c>
      <c r="G48" s="471"/>
      <c r="H48" s="471"/>
    </row>
    <row r="49" spans="1:8" x14ac:dyDescent="0.25">
      <c r="A49" s="468">
        <v>44</v>
      </c>
      <c r="B49" s="469" t="s">
        <v>60</v>
      </c>
      <c r="C49" s="470">
        <f t="shared" si="0"/>
        <v>2336000</v>
      </c>
      <c r="D49" s="471">
        <v>573000</v>
      </c>
      <c r="E49" s="471"/>
      <c r="F49" s="471">
        <v>1763000</v>
      </c>
      <c r="G49" s="471"/>
      <c r="H49" s="471"/>
    </row>
    <row r="50" spans="1:8" x14ac:dyDescent="0.25">
      <c r="A50" s="468">
        <v>45</v>
      </c>
      <c r="B50" s="469" t="s">
        <v>292</v>
      </c>
      <c r="C50" s="470">
        <f t="shared" si="0"/>
        <v>9610000</v>
      </c>
      <c r="D50" s="482">
        <f>SUM(D51:D54)</f>
        <v>9610000</v>
      </c>
      <c r="E50" s="482">
        <f>SUM(E51:E54)</f>
        <v>0</v>
      </c>
      <c r="F50" s="482">
        <f>SUM(F51:F54)</f>
        <v>0</v>
      </c>
      <c r="G50" s="482">
        <f>SUM(G51:G54)</f>
        <v>0</v>
      </c>
      <c r="H50" s="482">
        <f>SUM(H51:H54)</f>
        <v>0</v>
      </c>
    </row>
    <row r="51" spans="1:8" ht="26.4" x14ac:dyDescent="0.25">
      <c r="A51" s="468">
        <v>46</v>
      </c>
      <c r="B51" s="469" t="s">
        <v>293</v>
      </c>
      <c r="C51" s="470">
        <f t="shared" si="0"/>
        <v>0</v>
      </c>
      <c r="D51" s="471"/>
      <c r="E51" s="471"/>
      <c r="F51" s="471"/>
      <c r="G51" s="471"/>
      <c r="H51" s="471"/>
    </row>
    <row r="52" spans="1:8" ht="26.4" x14ac:dyDescent="0.25">
      <c r="A52" s="468">
        <v>47</v>
      </c>
      <c r="B52" s="469" t="s">
        <v>61</v>
      </c>
      <c r="C52" s="470">
        <f t="shared" si="0"/>
        <v>0</v>
      </c>
      <c r="D52" s="471"/>
      <c r="E52" s="471"/>
      <c r="F52" s="471"/>
      <c r="G52" s="471"/>
      <c r="H52" s="471"/>
    </row>
    <row r="53" spans="1:8" x14ac:dyDescent="0.25">
      <c r="A53" s="468">
        <v>48</v>
      </c>
      <c r="B53" s="469" t="s">
        <v>294</v>
      </c>
      <c r="C53" s="470">
        <f t="shared" si="0"/>
        <v>9100000</v>
      </c>
      <c r="D53" s="471">
        <v>9100000</v>
      </c>
      <c r="E53" s="471"/>
      <c r="F53" s="471"/>
      <c r="G53" s="471"/>
      <c r="H53" s="471"/>
    </row>
    <row r="54" spans="1:8" x14ac:dyDescent="0.25">
      <c r="A54" s="468">
        <v>49</v>
      </c>
      <c r="B54" s="469" t="s">
        <v>62</v>
      </c>
      <c r="C54" s="470">
        <f t="shared" si="0"/>
        <v>510000</v>
      </c>
      <c r="D54" s="471">
        <v>510000</v>
      </c>
      <c r="E54" s="471"/>
      <c r="F54" s="471"/>
      <c r="G54" s="471"/>
      <c r="H54" s="471"/>
    </row>
    <row r="55" spans="1:8" x14ac:dyDescent="0.25">
      <c r="A55" s="468">
        <v>50</v>
      </c>
      <c r="B55" s="469" t="s">
        <v>295</v>
      </c>
      <c r="C55" s="470">
        <f t="shared" si="0"/>
        <v>1842030</v>
      </c>
      <c r="D55" s="471"/>
      <c r="E55" s="471"/>
      <c r="F55" s="471"/>
      <c r="G55" s="471"/>
      <c r="H55" s="471">
        <v>1842030</v>
      </c>
    </row>
    <row r="56" spans="1:8" x14ac:dyDescent="0.25">
      <c r="A56" s="468">
        <v>51</v>
      </c>
      <c r="B56" s="469" t="s">
        <v>296</v>
      </c>
      <c r="C56" s="470">
        <f t="shared" si="0"/>
        <v>7651715</v>
      </c>
      <c r="D56" s="483">
        <v>3721410</v>
      </c>
      <c r="E56" s="483">
        <v>437400</v>
      </c>
      <c r="F56" s="483">
        <v>927720</v>
      </c>
      <c r="G56" s="483"/>
      <c r="H56" s="483">
        <v>2565185</v>
      </c>
    </row>
    <row r="57" spans="1:8" x14ac:dyDescent="0.25">
      <c r="A57" s="468">
        <v>52</v>
      </c>
      <c r="B57" s="469" t="s">
        <v>63</v>
      </c>
      <c r="C57" s="470">
        <f t="shared" si="0"/>
        <v>0</v>
      </c>
      <c r="D57" s="471"/>
      <c r="E57" s="471"/>
      <c r="F57" s="471"/>
      <c r="G57" s="471"/>
      <c r="H57" s="471"/>
    </row>
    <row r="58" spans="1:8" ht="26.4" x14ac:dyDescent="0.25">
      <c r="A58" s="468">
        <v>53</v>
      </c>
      <c r="B58" s="469" t="s">
        <v>297</v>
      </c>
      <c r="C58" s="470">
        <f t="shared" si="0"/>
        <v>0</v>
      </c>
      <c r="D58" s="471"/>
      <c r="E58" s="471"/>
      <c r="F58" s="471"/>
      <c r="G58" s="471"/>
      <c r="H58" s="471"/>
    </row>
    <row r="59" spans="1:8" x14ac:dyDescent="0.25">
      <c r="A59" s="468">
        <v>54</v>
      </c>
      <c r="B59" s="469" t="s">
        <v>298</v>
      </c>
      <c r="C59" s="470">
        <f t="shared" si="0"/>
        <v>0</v>
      </c>
      <c r="D59" s="471"/>
      <c r="E59" s="471"/>
      <c r="F59" s="471"/>
      <c r="G59" s="471"/>
      <c r="H59" s="471"/>
    </row>
    <row r="60" spans="1:8" x14ac:dyDescent="0.25">
      <c r="A60" s="468">
        <v>55</v>
      </c>
      <c r="B60" s="469" t="s">
        <v>64</v>
      </c>
      <c r="C60" s="470">
        <f t="shared" si="0"/>
        <v>0</v>
      </c>
      <c r="D60" s="471"/>
      <c r="E60" s="471"/>
      <c r="F60" s="471"/>
      <c r="G60" s="471"/>
      <c r="H60" s="471"/>
    </row>
    <row r="61" spans="1:8" x14ac:dyDescent="0.25">
      <c r="A61" s="468">
        <v>56</v>
      </c>
      <c r="B61" s="469" t="s">
        <v>299</v>
      </c>
      <c r="C61" s="470">
        <f t="shared" si="0"/>
        <v>1761000</v>
      </c>
      <c r="D61" s="471">
        <v>1610000</v>
      </c>
      <c r="E61" s="467"/>
      <c r="F61" s="471">
        <v>151000</v>
      </c>
      <c r="G61" s="467"/>
      <c r="H61" s="467"/>
    </row>
    <row r="62" spans="1:8" x14ac:dyDescent="0.25">
      <c r="A62" s="468">
        <v>57</v>
      </c>
      <c r="B62" s="475" t="s">
        <v>65</v>
      </c>
      <c r="C62" s="470">
        <f t="shared" si="0"/>
        <v>36152399</v>
      </c>
      <c r="D62" s="476">
        <f>D41+D42+D47+D50+D55+D56+D57+D58+D59+D60+D61</f>
        <v>16114410</v>
      </c>
      <c r="E62" s="476">
        <f>E41+E42+E47+E50+E55+E56+E57+E58+E59+E60+E61</f>
        <v>2057400</v>
      </c>
      <c r="F62" s="476">
        <f>F41+F42+F47+F50+F55+F56+F57+F58+F59+F60+F61</f>
        <v>4514720</v>
      </c>
      <c r="G62" s="476">
        <f>G41+G42+G47+G50+G55+G56+G57+G58+G59+G60+G61</f>
        <v>1400000</v>
      </c>
      <c r="H62" s="476">
        <f>H41+H42+H47+H50+H55+H56+H57+H58+H59+H60+H61</f>
        <v>12065869</v>
      </c>
    </row>
    <row r="63" spans="1:8" x14ac:dyDescent="0.25">
      <c r="A63" s="468">
        <v>58</v>
      </c>
      <c r="B63" s="469" t="s">
        <v>300</v>
      </c>
      <c r="C63" s="470">
        <f t="shared" si="0"/>
        <v>3000000</v>
      </c>
      <c r="D63" s="471">
        <v>3000000</v>
      </c>
      <c r="E63" s="471"/>
      <c r="F63" s="471"/>
      <c r="G63" s="467"/>
      <c r="H63" s="467"/>
    </row>
    <row r="64" spans="1:8" x14ac:dyDescent="0.25">
      <c r="A64" s="468">
        <v>59</v>
      </c>
      <c r="B64" s="469" t="s">
        <v>301</v>
      </c>
      <c r="C64" s="470">
        <f t="shared" si="0"/>
        <v>0</v>
      </c>
      <c r="D64" s="471"/>
      <c r="E64" s="471"/>
      <c r="F64" s="471"/>
      <c r="G64" s="467"/>
      <c r="H64" s="467"/>
    </row>
    <row r="65" spans="1:8" x14ac:dyDescent="0.25">
      <c r="A65" s="468">
        <v>60</v>
      </c>
      <c r="B65" s="475" t="s">
        <v>66</v>
      </c>
      <c r="C65" s="470">
        <f t="shared" si="0"/>
        <v>3000000</v>
      </c>
      <c r="D65" s="476">
        <f>SUM(D63:D64)</f>
        <v>3000000</v>
      </c>
      <c r="E65" s="476">
        <f>SUM(E63:E64)</f>
        <v>0</v>
      </c>
      <c r="F65" s="476">
        <f>SUM(F63:F64)</f>
        <v>0</v>
      </c>
      <c r="G65" s="476">
        <f>SUM(G63:G64)</f>
        <v>0</v>
      </c>
      <c r="H65" s="476">
        <f>SUM(H63:H64)</f>
        <v>0</v>
      </c>
    </row>
    <row r="66" spans="1:8" x14ac:dyDescent="0.25">
      <c r="A66" s="468">
        <v>61</v>
      </c>
      <c r="B66" s="487" t="s">
        <v>302</v>
      </c>
      <c r="C66" s="470">
        <f t="shared" si="0"/>
        <v>0</v>
      </c>
      <c r="D66" s="483"/>
      <c r="E66" s="483"/>
      <c r="F66" s="483"/>
      <c r="G66" s="483"/>
      <c r="H66" s="483"/>
    </row>
    <row r="67" spans="1:8" x14ac:dyDescent="0.25">
      <c r="A67" s="468">
        <v>62</v>
      </c>
      <c r="B67" s="488" t="s">
        <v>303</v>
      </c>
      <c r="C67" s="470">
        <f t="shared" si="0"/>
        <v>0</v>
      </c>
      <c r="D67" s="476">
        <f>D66</f>
        <v>0</v>
      </c>
      <c r="E67" s="476">
        <f>E66</f>
        <v>0</v>
      </c>
      <c r="F67" s="476">
        <f>F66</f>
        <v>0</v>
      </c>
      <c r="G67" s="476">
        <f>G66</f>
        <v>0</v>
      </c>
      <c r="H67" s="476">
        <f>H66</f>
        <v>0</v>
      </c>
    </row>
    <row r="68" spans="1:8" ht="26.4" x14ac:dyDescent="0.25">
      <c r="A68" s="468">
        <v>63</v>
      </c>
      <c r="B68" s="469" t="s">
        <v>67</v>
      </c>
      <c r="C68" s="470">
        <f t="shared" si="0"/>
        <v>80000</v>
      </c>
      <c r="D68" s="471">
        <v>80000</v>
      </c>
      <c r="E68" s="471"/>
      <c r="F68" s="471"/>
      <c r="G68" s="471"/>
      <c r="H68" s="471"/>
    </row>
    <row r="69" spans="1:8" x14ac:dyDescent="0.25">
      <c r="A69" s="468">
        <v>64</v>
      </c>
      <c r="B69" s="469" t="s">
        <v>68</v>
      </c>
      <c r="C69" s="470">
        <f t="shared" si="0"/>
        <v>80000</v>
      </c>
      <c r="D69" s="471">
        <v>80000</v>
      </c>
      <c r="E69" s="471"/>
      <c r="F69" s="471"/>
      <c r="G69" s="471"/>
      <c r="H69" s="471"/>
    </row>
    <row r="70" spans="1:8" x14ac:dyDescent="0.25">
      <c r="A70" s="468">
        <v>65</v>
      </c>
      <c r="B70" s="469" t="s">
        <v>69</v>
      </c>
      <c r="C70" s="470">
        <f t="shared" si="0"/>
        <v>1175000</v>
      </c>
      <c r="D70" s="471">
        <v>1175000</v>
      </c>
      <c r="E70" s="467"/>
      <c r="F70" s="467"/>
      <c r="G70" s="467"/>
      <c r="H70" s="467"/>
    </row>
    <row r="71" spans="1:8" x14ac:dyDescent="0.25">
      <c r="A71" s="468">
        <v>66</v>
      </c>
      <c r="B71" s="475" t="s">
        <v>70</v>
      </c>
      <c r="C71" s="470">
        <f t="shared" si="0"/>
        <v>1255000</v>
      </c>
      <c r="D71" s="489">
        <f>D68+D70</f>
        <v>1255000</v>
      </c>
      <c r="E71" s="489">
        <f t="shared" ref="E71:H71" si="1">E68+E70</f>
        <v>0</v>
      </c>
      <c r="F71" s="489">
        <f t="shared" si="1"/>
        <v>0</v>
      </c>
      <c r="G71" s="489">
        <f t="shared" si="1"/>
        <v>0</v>
      </c>
      <c r="H71" s="489">
        <f t="shared" si="1"/>
        <v>0</v>
      </c>
    </row>
    <row r="72" spans="1:8" x14ac:dyDescent="0.25">
      <c r="A72" s="468">
        <v>67</v>
      </c>
      <c r="B72" s="490" t="s">
        <v>71</v>
      </c>
      <c r="C72" s="470">
        <f t="shared" ref="C72:C79" si="2">SUM(D72:H72)</f>
        <v>1891751150</v>
      </c>
      <c r="D72" s="491">
        <f>D21+D29+D40+D62+D65+D67+D71</f>
        <v>1832712389</v>
      </c>
      <c r="E72" s="491">
        <f>E21+E29+E40+E62+E65+E67+E71</f>
        <v>2057400</v>
      </c>
      <c r="F72" s="491">
        <f>F21+F29+F40+F62+F65+F67+F71</f>
        <v>43515492</v>
      </c>
      <c r="G72" s="491">
        <f>G21+G29+G40+G62+G65+G67+G71</f>
        <v>1400000</v>
      </c>
      <c r="H72" s="491">
        <f>H21+H29+H40+H62+H65+H67+H71</f>
        <v>12065869</v>
      </c>
    </row>
    <row r="73" spans="1:8" ht="26.4" x14ac:dyDescent="0.25">
      <c r="A73" s="468">
        <v>68</v>
      </c>
      <c r="B73" s="473" t="s">
        <v>304</v>
      </c>
      <c r="C73" s="470">
        <f t="shared" si="2"/>
        <v>60000000</v>
      </c>
      <c r="D73" s="483">
        <v>60000000</v>
      </c>
      <c r="E73" s="483"/>
      <c r="F73" s="483"/>
      <c r="G73" s="483"/>
      <c r="H73" s="483"/>
    </row>
    <row r="74" spans="1:8" ht="26.4" x14ac:dyDescent="0.25">
      <c r="A74" s="468">
        <v>69</v>
      </c>
      <c r="B74" s="469" t="s">
        <v>305</v>
      </c>
      <c r="C74" s="470">
        <f t="shared" si="2"/>
        <v>570468514</v>
      </c>
      <c r="D74" s="471">
        <v>565050578</v>
      </c>
      <c r="E74" s="471"/>
      <c r="F74" s="471">
        <v>5000000</v>
      </c>
      <c r="G74" s="471">
        <v>417936</v>
      </c>
      <c r="H74" s="471"/>
    </row>
    <row r="75" spans="1:8" x14ac:dyDescent="0.25">
      <c r="A75" s="468">
        <v>70</v>
      </c>
      <c r="B75" s="469" t="s">
        <v>72</v>
      </c>
      <c r="C75" s="470">
        <f t="shared" si="2"/>
        <v>0</v>
      </c>
      <c r="D75" s="471"/>
      <c r="E75" s="471"/>
      <c r="F75" s="471"/>
      <c r="G75" s="471"/>
      <c r="H75" s="471"/>
    </row>
    <row r="76" spans="1:8" x14ac:dyDescent="0.25">
      <c r="A76" s="468">
        <v>71</v>
      </c>
      <c r="B76" s="469" t="s">
        <v>306</v>
      </c>
      <c r="C76" s="470">
        <f t="shared" si="2"/>
        <v>547636208</v>
      </c>
      <c r="D76" s="471"/>
      <c r="E76" s="471">
        <v>210550991</v>
      </c>
      <c r="F76" s="471">
        <v>131711637</v>
      </c>
      <c r="G76" s="471">
        <v>68506105</v>
      </c>
      <c r="H76" s="471">
        <v>136867475</v>
      </c>
    </row>
    <row r="77" spans="1:8" x14ac:dyDescent="0.25">
      <c r="A77" s="468">
        <v>72</v>
      </c>
      <c r="B77" s="469" t="s">
        <v>73</v>
      </c>
      <c r="C77" s="470">
        <f t="shared" si="2"/>
        <v>1178104722</v>
      </c>
      <c r="D77" s="477">
        <f>SUM(D73:D76)</f>
        <v>625050578</v>
      </c>
      <c r="E77" s="477">
        <f>SUM(E73:E76)</f>
        <v>210550991</v>
      </c>
      <c r="F77" s="477">
        <f>SUM(F73:F76)</f>
        <v>136711637</v>
      </c>
      <c r="G77" s="477">
        <f>SUM(G73:G76)</f>
        <v>68924041</v>
      </c>
      <c r="H77" s="477">
        <f>SUM(H73:H76)</f>
        <v>136867475</v>
      </c>
    </row>
    <row r="78" spans="1:8" ht="13.8" thickBot="1" x14ac:dyDescent="0.3">
      <c r="A78" s="468">
        <v>73</v>
      </c>
      <c r="B78" s="492" t="s">
        <v>74</v>
      </c>
      <c r="C78" s="470">
        <f t="shared" si="2"/>
        <v>1178104722</v>
      </c>
      <c r="D78" s="493">
        <f>D77</f>
        <v>625050578</v>
      </c>
      <c r="E78" s="493">
        <f>E77</f>
        <v>210550991</v>
      </c>
      <c r="F78" s="493">
        <f>F77</f>
        <v>136711637</v>
      </c>
      <c r="G78" s="493">
        <f>G77</f>
        <v>68924041</v>
      </c>
      <c r="H78" s="493">
        <f>H77</f>
        <v>136867475</v>
      </c>
    </row>
    <row r="79" spans="1:8" ht="14.4" thickTop="1" thickBot="1" x14ac:dyDescent="0.3">
      <c r="A79" s="468">
        <v>74</v>
      </c>
      <c r="B79" s="127" t="s">
        <v>37</v>
      </c>
      <c r="C79" s="470">
        <f t="shared" si="2"/>
        <v>3069855872</v>
      </c>
      <c r="D79" s="128">
        <f>D72+D78</f>
        <v>2457762967</v>
      </c>
      <c r="E79" s="128">
        <f>E72+E78</f>
        <v>212608391</v>
      </c>
      <c r="F79" s="128">
        <f>F72+F78</f>
        <v>180227129</v>
      </c>
      <c r="G79" s="128">
        <f>G72+G78</f>
        <v>70324041</v>
      </c>
      <c r="H79" s="128">
        <f>H72+H78</f>
        <v>148933344</v>
      </c>
    </row>
    <row r="80" spans="1:8" ht="13.8" thickTop="1" x14ac:dyDescent="0.25"/>
  </sheetData>
  <pageMargins left="0" right="0" top="0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workbookViewId="0">
      <pane ySplit="6" topLeftCell="A7" activePane="bottomLeft" state="frozen"/>
      <selection activeCell="D29" sqref="D29"/>
      <selection pane="bottomLeft" activeCell="C1" sqref="C1"/>
    </sheetView>
  </sheetViews>
  <sheetFormatPr defaultRowHeight="13.2" x14ac:dyDescent="0.25"/>
  <cols>
    <col min="1" max="1" width="8.109375" customWidth="1"/>
    <col min="2" max="2" width="41" customWidth="1"/>
    <col min="3" max="6" width="13.6640625" customWidth="1"/>
    <col min="257" max="257" width="8.109375" customWidth="1"/>
    <col min="258" max="258" width="41" customWidth="1"/>
    <col min="259" max="262" width="32.88671875" customWidth="1"/>
    <col min="513" max="513" width="8.109375" customWidth="1"/>
    <col min="514" max="514" width="41" customWidth="1"/>
    <col min="515" max="518" width="32.88671875" customWidth="1"/>
    <col min="769" max="769" width="8.109375" customWidth="1"/>
    <col min="770" max="770" width="41" customWidth="1"/>
    <col min="771" max="774" width="32.88671875" customWidth="1"/>
    <col min="1025" max="1025" width="8.109375" customWidth="1"/>
    <col min="1026" max="1026" width="41" customWidth="1"/>
    <col min="1027" max="1030" width="32.88671875" customWidth="1"/>
    <col min="1281" max="1281" width="8.109375" customWidth="1"/>
    <col min="1282" max="1282" width="41" customWidth="1"/>
    <col min="1283" max="1286" width="32.88671875" customWidth="1"/>
    <col min="1537" max="1537" width="8.109375" customWidth="1"/>
    <col min="1538" max="1538" width="41" customWidth="1"/>
    <col min="1539" max="1542" width="32.88671875" customWidth="1"/>
    <col min="1793" max="1793" width="8.109375" customWidth="1"/>
    <col min="1794" max="1794" width="41" customWidth="1"/>
    <col min="1795" max="1798" width="32.88671875" customWidth="1"/>
    <col min="2049" max="2049" width="8.109375" customWidth="1"/>
    <col min="2050" max="2050" width="41" customWidth="1"/>
    <col min="2051" max="2054" width="32.88671875" customWidth="1"/>
    <col min="2305" max="2305" width="8.109375" customWidth="1"/>
    <col min="2306" max="2306" width="41" customWidth="1"/>
    <col min="2307" max="2310" width="32.88671875" customWidth="1"/>
    <col min="2561" max="2561" width="8.109375" customWidth="1"/>
    <col min="2562" max="2562" width="41" customWidth="1"/>
    <col min="2563" max="2566" width="32.88671875" customWidth="1"/>
    <col min="2817" max="2817" width="8.109375" customWidth="1"/>
    <col min="2818" max="2818" width="41" customWidth="1"/>
    <col min="2819" max="2822" width="32.88671875" customWidth="1"/>
    <col min="3073" max="3073" width="8.109375" customWidth="1"/>
    <col min="3074" max="3074" width="41" customWidth="1"/>
    <col min="3075" max="3078" width="32.88671875" customWidth="1"/>
    <col min="3329" max="3329" width="8.109375" customWidth="1"/>
    <col min="3330" max="3330" width="41" customWidth="1"/>
    <col min="3331" max="3334" width="32.88671875" customWidth="1"/>
    <col min="3585" max="3585" width="8.109375" customWidth="1"/>
    <col min="3586" max="3586" width="41" customWidth="1"/>
    <col min="3587" max="3590" width="32.88671875" customWidth="1"/>
    <col min="3841" max="3841" width="8.109375" customWidth="1"/>
    <col min="3842" max="3842" width="41" customWidth="1"/>
    <col min="3843" max="3846" width="32.88671875" customWidth="1"/>
    <col min="4097" max="4097" width="8.109375" customWidth="1"/>
    <col min="4098" max="4098" width="41" customWidth="1"/>
    <col min="4099" max="4102" width="32.88671875" customWidth="1"/>
    <col min="4353" max="4353" width="8.109375" customWidth="1"/>
    <col min="4354" max="4354" width="41" customWidth="1"/>
    <col min="4355" max="4358" width="32.88671875" customWidth="1"/>
    <col min="4609" max="4609" width="8.109375" customWidth="1"/>
    <col min="4610" max="4610" width="41" customWidth="1"/>
    <col min="4611" max="4614" width="32.88671875" customWidth="1"/>
    <col min="4865" max="4865" width="8.109375" customWidth="1"/>
    <col min="4866" max="4866" width="41" customWidth="1"/>
    <col min="4867" max="4870" width="32.88671875" customWidth="1"/>
    <col min="5121" max="5121" width="8.109375" customWidth="1"/>
    <col min="5122" max="5122" width="41" customWidth="1"/>
    <col min="5123" max="5126" width="32.88671875" customWidth="1"/>
    <col min="5377" max="5377" width="8.109375" customWidth="1"/>
    <col min="5378" max="5378" width="41" customWidth="1"/>
    <col min="5379" max="5382" width="32.88671875" customWidth="1"/>
    <col min="5633" max="5633" width="8.109375" customWidth="1"/>
    <col min="5634" max="5634" width="41" customWidth="1"/>
    <col min="5635" max="5638" width="32.88671875" customWidth="1"/>
    <col min="5889" max="5889" width="8.109375" customWidth="1"/>
    <col min="5890" max="5890" width="41" customWidth="1"/>
    <col min="5891" max="5894" width="32.88671875" customWidth="1"/>
    <col min="6145" max="6145" width="8.109375" customWidth="1"/>
    <col min="6146" max="6146" width="41" customWidth="1"/>
    <col min="6147" max="6150" width="32.88671875" customWidth="1"/>
    <col min="6401" max="6401" width="8.109375" customWidth="1"/>
    <col min="6402" max="6402" width="41" customWidth="1"/>
    <col min="6403" max="6406" width="32.88671875" customWidth="1"/>
    <col min="6657" max="6657" width="8.109375" customWidth="1"/>
    <col min="6658" max="6658" width="41" customWidth="1"/>
    <col min="6659" max="6662" width="32.88671875" customWidth="1"/>
    <col min="6913" max="6913" width="8.109375" customWidth="1"/>
    <col min="6914" max="6914" width="41" customWidth="1"/>
    <col min="6915" max="6918" width="32.88671875" customWidth="1"/>
    <col min="7169" max="7169" width="8.109375" customWidth="1"/>
    <col min="7170" max="7170" width="41" customWidth="1"/>
    <col min="7171" max="7174" width="32.88671875" customWidth="1"/>
    <col min="7425" max="7425" width="8.109375" customWidth="1"/>
    <col min="7426" max="7426" width="41" customWidth="1"/>
    <col min="7427" max="7430" width="32.88671875" customWidth="1"/>
    <col min="7681" max="7681" width="8.109375" customWidth="1"/>
    <col min="7682" max="7682" width="41" customWidth="1"/>
    <col min="7683" max="7686" width="32.88671875" customWidth="1"/>
    <col min="7937" max="7937" width="8.109375" customWidth="1"/>
    <col min="7938" max="7938" width="41" customWidth="1"/>
    <col min="7939" max="7942" width="32.88671875" customWidth="1"/>
    <col min="8193" max="8193" width="8.109375" customWidth="1"/>
    <col min="8194" max="8194" width="41" customWidth="1"/>
    <col min="8195" max="8198" width="32.88671875" customWidth="1"/>
    <col min="8449" max="8449" width="8.109375" customWidth="1"/>
    <col min="8450" max="8450" width="41" customWidth="1"/>
    <col min="8451" max="8454" width="32.88671875" customWidth="1"/>
    <col min="8705" max="8705" width="8.109375" customWidth="1"/>
    <col min="8706" max="8706" width="41" customWidth="1"/>
    <col min="8707" max="8710" width="32.88671875" customWidth="1"/>
    <col min="8961" max="8961" width="8.109375" customWidth="1"/>
    <col min="8962" max="8962" width="41" customWidth="1"/>
    <col min="8963" max="8966" width="32.88671875" customWidth="1"/>
    <col min="9217" max="9217" width="8.109375" customWidth="1"/>
    <col min="9218" max="9218" width="41" customWidth="1"/>
    <col min="9219" max="9222" width="32.88671875" customWidth="1"/>
    <col min="9473" max="9473" width="8.109375" customWidth="1"/>
    <col min="9474" max="9474" width="41" customWidth="1"/>
    <col min="9475" max="9478" width="32.88671875" customWidth="1"/>
    <col min="9729" max="9729" width="8.109375" customWidth="1"/>
    <col min="9730" max="9730" width="41" customWidth="1"/>
    <col min="9731" max="9734" width="32.88671875" customWidth="1"/>
    <col min="9985" max="9985" width="8.109375" customWidth="1"/>
    <col min="9986" max="9986" width="41" customWidth="1"/>
    <col min="9987" max="9990" width="32.88671875" customWidth="1"/>
    <col min="10241" max="10241" width="8.109375" customWidth="1"/>
    <col min="10242" max="10242" width="41" customWidth="1"/>
    <col min="10243" max="10246" width="32.88671875" customWidth="1"/>
    <col min="10497" max="10497" width="8.109375" customWidth="1"/>
    <col min="10498" max="10498" width="41" customWidth="1"/>
    <col min="10499" max="10502" width="32.88671875" customWidth="1"/>
    <col min="10753" max="10753" width="8.109375" customWidth="1"/>
    <col min="10754" max="10754" width="41" customWidth="1"/>
    <col min="10755" max="10758" width="32.88671875" customWidth="1"/>
    <col min="11009" max="11009" width="8.109375" customWidth="1"/>
    <col min="11010" max="11010" width="41" customWidth="1"/>
    <col min="11011" max="11014" width="32.88671875" customWidth="1"/>
    <col min="11265" max="11265" width="8.109375" customWidth="1"/>
    <col min="11266" max="11266" width="41" customWidth="1"/>
    <col min="11267" max="11270" width="32.88671875" customWidth="1"/>
    <col min="11521" max="11521" width="8.109375" customWidth="1"/>
    <col min="11522" max="11522" width="41" customWidth="1"/>
    <col min="11523" max="11526" width="32.88671875" customWidth="1"/>
    <col min="11777" max="11777" width="8.109375" customWidth="1"/>
    <col min="11778" max="11778" width="41" customWidth="1"/>
    <col min="11779" max="11782" width="32.88671875" customWidth="1"/>
    <col min="12033" max="12033" width="8.109375" customWidth="1"/>
    <col min="12034" max="12034" width="41" customWidth="1"/>
    <col min="12035" max="12038" width="32.88671875" customWidth="1"/>
    <col min="12289" max="12289" width="8.109375" customWidth="1"/>
    <col min="12290" max="12290" width="41" customWidth="1"/>
    <col min="12291" max="12294" width="32.88671875" customWidth="1"/>
    <col min="12545" max="12545" width="8.109375" customWidth="1"/>
    <col min="12546" max="12546" width="41" customWidth="1"/>
    <col min="12547" max="12550" width="32.88671875" customWidth="1"/>
    <col min="12801" max="12801" width="8.109375" customWidth="1"/>
    <col min="12802" max="12802" width="41" customWidth="1"/>
    <col min="12803" max="12806" width="32.88671875" customWidth="1"/>
    <col min="13057" max="13057" width="8.109375" customWidth="1"/>
    <col min="13058" max="13058" width="41" customWidth="1"/>
    <col min="13059" max="13062" width="32.88671875" customWidth="1"/>
    <col min="13313" max="13313" width="8.109375" customWidth="1"/>
    <col min="13314" max="13314" width="41" customWidth="1"/>
    <col min="13315" max="13318" width="32.88671875" customWidth="1"/>
    <col min="13569" max="13569" width="8.109375" customWidth="1"/>
    <col min="13570" max="13570" width="41" customWidth="1"/>
    <col min="13571" max="13574" width="32.88671875" customWidth="1"/>
    <col min="13825" max="13825" width="8.109375" customWidth="1"/>
    <col min="13826" max="13826" width="41" customWidth="1"/>
    <col min="13827" max="13830" width="32.88671875" customWidth="1"/>
    <col min="14081" max="14081" width="8.109375" customWidth="1"/>
    <col min="14082" max="14082" width="41" customWidth="1"/>
    <col min="14083" max="14086" width="32.88671875" customWidth="1"/>
    <col min="14337" max="14337" width="8.109375" customWidth="1"/>
    <col min="14338" max="14338" width="41" customWidth="1"/>
    <col min="14339" max="14342" width="32.88671875" customWidth="1"/>
    <col min="14593" max="14593" width="8.109375" customWidth="1"/>
    <col min="14594" max="14594" width="41" customWidth="1"/>
    <col min="14595" max="14598" width="32.88671875" customWidth="1"/>
    <col min="14849" max="14849" width="8.109375" customWidth="1"/>
    <col min="14850" max="14850" width="41" customWidth="1"/>
    <col min="14851" max="14854" width="32.88671875" customWidth="1"/>
    <col min="15105" max="15105" width="8.109375" customWidth="1"/>
    <col min="15106" max="15106" width="41" customWidth="1"/>
    <col min="15107" max="15110" width="32.88671875" customWidth="1"/>
    <col min="15361" max="15361" width="8.109375" customWidth="1"/>
    <col min="15362" max="15362" width="41" customWidth="1"/>
    <col min="15363" max="15366" width="32.88671875" customWidth="1"/>
    <col min="15617" max="15617" width="8.109375" customWidth="1"/>
    <col min="15618" max="15618" width="41" customWidth="1"/>
    <col min="15619" max="15622" width="32.88671875" customWidth="1"/>
    <col min="15873" max="15873" width="8.109375" customWidth="1"/>
    <col min="15874" max="15874" width="41" customWidth="1"/>
    <col min="15875" max="15878" width="32.88671875" customWidth="1"/>
    <col min="16129" max="16129" width="8.109375" customWidth="1"/>
    <col min="16130" max="16130" width="41" customWidth="1"/>
    <col min="16131" max="16134" width="32.88671875" customWidth="1"/>
  </cols>
  <sheetData>
    <row r="1" spans="1:6" s="645" customFormat="1" x14ac:dyDescent="0.25">
      <c r="B1" s="122" t="s">
        <v>265</v>
      </c>
      <c r="C1" s="645" t="s">
        <v>1539</v>
      </c>
    </row>
    <row r="2" spans="1:6" s="645" customFormat="1" x14ac:dyDescent="0.25">
      <c r="B2" s="122" t="s">
        <v>364</v>
      </c>
    </row>
    <row r="3" spans="1:6" s="645" customFormat="1" x14ac:dyDescent="0.25">
      <c r="B3" s="122"/>
      <c r="C3" s="122"/>
      <c r="D3" s="613" t="s">
        <v>119</v>
      </c>
    </row>
    <row r="4" spans="1:6" ht="30" customHeight="1" x14ac:dyDescent="0.25">
      <c r="A4" s="985" t="s">
        <v>592</v>
      </c>
      <c r="B4" s="986"/>
      <c r="C4" s="986"/>
      <c r="D4" s="986"/>
      <c r="E4" s="986"/>
      <c r="F4" s="986"/>
    </row>
    <row r="5" spans="1:6" ht="150" x14ac:dyDescent="0.25">
      <c r="A5" s="781"/>
      <c r="B5" s="781" t="s">
        <v>593</v>
      </c>
      <c r="C5" s="781" t="s">
        <v>594</v>
      </c>
      <c r="D5" s="781" t="s">
        <v>595</v>
      </c>
      <c r="E5" s="781" t="s">
        <v>596</v>
      </c>
      <c r="F5" s="781" t="s">
        <v>597</v>
      </c>
    </row>
    <row r="6" spans="1:6" ht="15" x14ac:dyDescent="0.25">
      <c r="A6" s="781">
        <v>1</v>
      </c>
      <c r="B6" s="781">
        <v>2</v>
      </c>
      <c r="C6" s="781">
        <v>3</v>
      </c>
      <c r="D6" s="781">
        <v>4</v>
      </c>
      <c r="E6" s="781">
        <v>5</v>
      </c>
      <c r="F6" s="781">
        <v>6</v>
      </c>
    </row>
    <row r="7" spans="1:6" ht="26.4" x14ac:dyDescent="0.25">
      <c r="A7" s="782" t="s">
        <v>598</v>
      </c>
      <c r="B7" s="783" t="s">
        <v>599</v>
      </c>
      <c r="C7" s="784">
        <v>1538000</v>
      </c>
      <c r="D7" s="784">
        <v>1538000</v>
      </c>
      <c r="E7" s="784">
        <v>0</v>
      </c>
      <c r="F7" s="784">
        <v>0</v>
      </c>
    </row>
    <row r="8" spans="1:6" ht="26.4" x14ac:dyDescent="0.25">
      <c r="A8" s="782" t="s">
        <v>600</v>
      </c>
      <c r="B8" s="783" t="s">
        <v>601</v>
      </c>
      <c r="C8" s="784">
        <v>34834144</v>
      </c>
      <c r="D8" s="784">
        <v>34834144</v>
      </c>
      <c r="E8" s="784">
        <v>0</v>
      </c>
      <c r="F8" s="784">
        <v>0</v>
      </c>
    </row>
    <row r="9" spans="1:6" ht="39.6" x14ac:dyDescent="0.25">
      <c r="A9" s="782" t="s">
        <v>602</v>
      </c>
      <c r="B9" s="783" t="s">
        <v>603</v>
      </c>
      <c r="C9" s="784">
        <v>7402167</v>
      </c>
      <c r="D9" s="784">
        <v>7402167</v>
      </c>
      <c r="E9" s="784">
        <v>0</v>
      </c>
      <c r="F9" s="784">
        <v>0</v>
      </c>
    </row>
    <row r="10" spans="1:6" ht="39.6" x14ac:dyDescent="0.25">
      <c r="A10" s="782" t="s">
        <v>604</v>
      </c>
      <c r="B10" s="783" t="s">
        <v>605</v>
      </c>
      <c r="C10" s="784">
        <v>167731</v>
      </c>
      <c r="D10" s="784">
        <v>167731</v>
      </c>
      <c r="E10" s="784">
        <v>0</v>
      </c>
      <c r="F10" s="784">
        <v>0</v>
      </c>
    </row>
    <row r="11" spans="1:6" ht="26.4" x14ac:dyDescent="0.25">
      <c r="A11" s="782" t="s">
        <v>606</v>
      </c>
      <c r="B11" s="783" t="s">
        <v>607</v>
      </c>
      <c r="C11" s="784">
        <v>6393891</v>
      </c>
      <c r="D11" s="784">
        <v>6393891</v>
      </c>
      <c r="E11" s="784">
        <v>0</v>
      </c>
      <c r="F11" s="784">
        <v>0</v>
      </c>
    </row>
    <row r="12" spans="1:6" ht="26.4" x14ac:dyDescent="0.25">
      <c r="A12" s="782" t="s">
        <v>608</v>
      </c>
      <c r="B12" s="783" t="s">
        <v>609</v>
      </c>
      <c r="C12" s="784">
        <v>211000</v>
      </c>
      <c r="D12" s="784">
        <v>211000</v>
      </c>
      <c r="E12" s="784">
        <v>0</v>
      </c>
      <c r="F12" s="784">
        <v>0</v>
      </c>
    </row>
    <row r="13" spans="1:6" x14ac:dyDescent="0.25">
      <c r="A13" s="782" t="s">
        <v>610</v>
      </c>
      <c r="B13" s="783" t="s">
        <v>611</v>
      </c>
      <c r="C13" s="784">
        <v>1500679</v>
      </c>
      <c r="D13" s="784">
        <v>1500679</v>
      </c>
      <c r="E13" s="784">
        <v>0</v>
      </c>
      <c r="F13" s="784">
        <v>0</v>
      </c>
    </row>
    <row r="14" spans="1:6" ht="39.6" x14ac:dyDescent="0.25">
      <c r="A14" s="785" t="s">
        <v>612</v>
      </c>
      <c r="B14" s="786" t="s">
        <v>613</v>
      </c>
      <c r="C14" s="787">
        <v>8273301</v>
      </c>
      <c r="D14" s="787">
        <v>8273301</v>
      </c>
      <c r="E14" s="787">
        <v>0</v>
      </c>
      <c r="F14" s="787">
        <v>0</v>
      </c>
    </row>
    <row r="15" spans="1:6" x14ac:dyDescent="0.25">
      <c r="A15" s="782" t="s">
        <v>614</v>
      </c>
      <c r="B15" s="783" t="s">
        <v>615</v>
      </c>
      <c r="C15" s="784">
        <v>1038000</v>
      </c>
      <c r="D15" s="784">
        <v>1038000</v>
      </c>
      <c r="E15" s="784">
        <v>0</v>
      </c>
      <c r="F15" s="784">
        <v>0</v>
      </c>
    </row>
    <row r="16" spans="1:6" x14ac:dyDescent="0.25">
      <c r="A16" s="782" t="s">
        <v>616</v>
      </c>
      <c r="B16" s="783" t="s">
        <v>617</v>
      </c>
      <c r="C16" s="784">
        <v>17195571</v>
      </c>
      <c r="D16" s="784">
        <v>17376351</v>
      </c>
      <c r="E16" s="784">
        <v>0</v>
      </c>
      <c r="F16" s="784">
        <v>-180780</v>
      </c>
    </row>
    <row r="17" spans="1:6" x14ac:dyDescent="0.25">
      <c r="A17" s="788" t="s">
        <v>618</v>
      </c>
      <c r="B17" s="789" t="s">
        <v>619</v>
      </c>
      <c r="C17" s="790">
        <v>70281183</v>
      </c>
      <c r="D17" s="790">
        <v>70461963</v>
      </c>
      <c r="E17" s="790">
        <v>0</v>
      </c>
      <c r="F17" s="790">
        <v>-180780</v>
      </c>
    </row>
  </sheetData>
  <mergeCells count="1">
    <mergeCell ref="A4:F4"/>
  </mergeCells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5"/>
  <sheetViews>
    <sheetView topLeftCell="B1" workbookViewId="0">
      <pane ySplit="5" topLeftCell="A6" activePane="bottomLeft" state="frozen"/>
      <selection activeCell="D29" sqref="D29"/>
      <selection pane="bottomLeft" activeCell="C1" sqref="C1"/>
    </sheetView>
  </sheetViews>
  <sheetFormatPr defaultRowHeight="13.2" x14ac:dyDescent="0.25"/>
  <cols>
    <col min="1" max="1" width="8.109375" customWidth="1"/>
    <col min="2" max="2" width="41" customWidth="1"/>
    <col min="3" max="20" width="12.6640625" customWidth="1"/>
    <col min="257" max="257" width="8.109375" customWidth="1"/>
    <col min="258" max="258" width="41" customWidth="1"/>
    <col min="259" max="276" width="32.88671875" customWidth="1"/>
    <col min="513" max="513" width="8.109375" customWidth="1"/>
    <col min="514" max="514" width="41" customWidth="1"/>
    <col min="515" max="532" width="32.88671875" customWidth="1"/>
    <col min="769" max="769" width="8.109375" customWidth="1"/>
    <col min="770" max="770" width="41" customWidth="1"/>
    <col min="771" max="788" width="32.88671875" customWidth="1"/>
    <col min="1025" max="1025" width="8.109375" customWidth="1"/>
    <col min="1026" max="1026" width="41" customWidth="1"/>
    <col min="1027" max="1044" width="32.88671875" customWidth="1"/>
    <col min="1281" max="1281" width="8.109375" customWidth="1"/>
    <col min="1282" max="1282" width="41" customWidth="1"/>
    <col min="1283" max="1300" width="32.88671875" customWidth="1"/>
    <col min="1537" max="1537" width="8.109375" customWidth="1"/>
    <col min="1538" max="1538" width="41" customWidth="1"/>
    <col min="1539" max="1556" width="32.88671875" customWidth="1"/>
    <col min="1793" max="1793" width="8.109375" customWidth="1"/>
    <col min="1794" max="1794" width="41" customWidth="1"/>
    <col min="1795" max="1812" width="32.88671875" customWidth="1"/>
    <col min="2049" max="2049" width="8.109375" customWidth="1"/>
    <col min="2050" max="2050" width="41" customWidth="1"/>
    <col min="2051" max="2068" width="32.88671875" customWidth="1"/>
    <col min="2305" max="2305" width="8.109375" customWidth="1"/>
    <col min="2306" max="2306" width="41" customWidth="1"/>
    <col min="2307" max="2324" width="32.88671875" customWidth="1"/>
    <col min="2561" max="2561" width="8.109375" customWidth="1"/>
    <col min="2562" max="2562" width="41" customWidth="1"/>
    <col min="2563" max="2580" width="32.88671875" customWidth="1"/>
    <col min="2817" max="2817" width="8.109375" customWidth="1"/>
    <col min="2818" max="2818" width="41" customWidth="1"/>
    <col min="2819" max="2836" width="32.88671875" customWidth="1"/>
    <col min="3073" max="3073" width="8.109375" customWidth="1"/>
    <col min="3074" max="3074" width="41" customWidth="1"/>
    <col min="3075" max="3092" width="32.88671875" customWidth="1"/>
    <col min="3329" max="3329" width="8.109375" customWidth="1"/>
    <col min="3330" max="3330" width="41" customWidth="1"/>
    <col min="3331" max="3348" width="32.88671875" customWidth="1"/>
    <col min="3585" max="3585" width="8.109375" customWidth="1"/>
    <col min="3586" max="3586" width="41" customWidth="1"/>
    <col min="3587" max="3604" width="32.88671875" customWidth="1"/>
    <col min="3841" max="3841" width="8.109375" customWidth="1"/>
    <col min="3842" max="3842" width="41" customWidth="1"/>
    <col min="3843" max="3860" width="32.88671875" customWidth="1"/>
    <col min="4097" max="4097" width="8.109375" customWidth="1"/>
    <col min="4098" max="4098" width="41" customWidth="1"/>
    <col min="4099" max="4116" width="32.88671875" customWidth="1"/>
    <col min="4353" max="4353" width="8.109375" customWidth="1"/>
    <col min="4354" max="4354" width="41" customWidth="1"/>
    <col min="4355" max="4372" width="32.88671875" customWidth="1"/>
    <col min="4609" max="4609" width="8.109375" customWidth="1"/>
    <col min="4610" max="4610" width="41" customWidth="1"/>
    <col min="4611" max="4628" width="32.88671875" customWidth="1"/>
    <col min="4865" max="4865" width="8.109375" customWidth="1"/>
    <col min="4866" max="4866" width="41" customWidth="1"/>
    <col min="4867" max="4884" width="32.88671875" customWidth="1"/>
    <col min="5121" max="5121" width="8.109375" customWidth="1"/>
    <col min="5122" max="5122" width="41" customWidth="1"/>
    <col min="5123" max="5140" width="32.88671875" customWidth="1"/>
    <col min="5377" max="5377" width="8.109375" customWidth="1"/>
    <col min="5378" max="5378" width="41" customWidth="1"/>
    <col min="5379" max="5396" width="32.88671875" customWidth="1"/>
    <col min="5633" max="5633" width="8.109375" customWidth="1"/>
    <col min="5634" max="5634" width="41" customWidth="1"/>
    <col min="5635" max="5652" width="32.88671875" customWidth="1"/>
    <col min="5889" max="5889" width="8.109375" customWidth="1"/>
    <col min="5890" max="5890" width="41" customWidth="1"/>
    <col min="5891" max="5908" width="32.88671875" customWidth="1"/>
    <col min="6145" max="6145" width="8.109375" customWidth="1"/>
    <col min="6146" max="6146" width="41" customWidth="1"/>
    <col min="6147" max="6164" width="32.88671875" customWidth="1"/>
    <col min="6401" max="6401" width="8.109375" customWidth="1"/>
    <col min="6402" max="6402" width="41" customWidth="1"/>
    <col min="6403" max="6420" width="32.88671875" customWidth="1"/>
    <col min="6657" max="6657" width="8.109375" customWidth="1"/>
    <col min="6658" max="6658" width="41" customWidth="1"/>
    <col min="6659" max="6676" width="32.88671875" customWidth="1"/>
    <col min="6913" max="6913" width="8.109375" customWidth="1"/>
    <col min="6914" max="6914" width="41" customWidth="1"/>
    <col min="6915" max="6932" width="32.88671875" customWidth="1"/>
    <col min="7169" max="7169" width="8.109375" customWidth="1"/>
    <col min="7170" max="7170" width="41" customWidth="1"/>
    <col min="7171" max="7188" width="32.88671875" customWidth="1"/>
    <col min="7425" max="7425" width="8.109375" customWidth="1"/>
    <col min="7426" max="7426" width="41" customWidth="1"/>
    <col min="7427" max="7444" width="32.88671875" customWidth="1"/>
    <col min="7681" max="7681" width="8.109375" customWidth="1"/>
    <col min="7682" max="7682" width="41" customWidth="1"/>
    <col min="7683" max="7700" width="32.88671875" customWidth="1"/>
    <col min="7937" max="7937" width="8.109375" customWidth="1"/>
    <col min="7938" max="7938" width="41" customWidth="1"/>
    <col min="7939" max="7956" width="32.88671875" customWidth="1"/>
    <col min="8193" max="8193" width="8.109375" customWidth="1"/>
    <col min="8194" max="8194" width="41" customWidth="1"/>
    <col min="8195" max="8212" width="32.88671875" customWidth="1"/>
    <col min="8449" max="8449" width="8.109375" customWidth="1"/>
    <col min="8450" max="8450" width="41" customWidth="1"/>
    <col min="8451" max="8468" width="32.88671875" customWidth="1"/>
    <col min="8705" max="8705" width="8.109375" customWidth="1"/>
    <col min="8706" max="8706" width="41" customWidth="1"/>
    <col min="8707" max="8724" width="32.88671875" customWidth="1"/>
    <col min="8961" max="8961" width="8.109375" customWidth="1"/>
    <col min="8962" max="8962" width="41" customWidth="1"/>
    <col min="8963" max="8980" width="32.88671875" customWidth="1"/>
    <col min="9217" max="9217" width="8.109375" customWidth="1"/>
    <col min="9218" max="9218" width="41" customWidth="1"/>
    <col min="9219" max="9236" width="32.88671875" customWidth="1"/>
    <col min="9473" max="9473" width="8.109375" customWidth="1"/>
    <col min="9474" max="9474" width="41" customWidth="1"/>
    <col min="9475" max="9492" width="32.88671875" customWidth="1"/>
    <col min="9729" max="9729" width="8.109375" customWidth="1"/>
    <col min="9730" max="9730" width="41" customWidth="1"/>
    <col min="9731" max="9748" width="32.88671875" customWidth="1"/>
    <col min="9985" max="9985" width="8.109375" customWidth="1"/>
    <col min="9986" max="9986" width="41" customWidth="1"/>
    <col min="9987" max="10004" width="32.88671875" customWidth="1"/>
    <col min="10241" max="10241" width="8.109375" customWidth="1"/>
    <col min="10242" max="10242" width="41" customWidth="1"/>
    <col min="10243" max="10260" width="32.88671875" customWidth="1"/>
    <col min="10497" max="10497" width="8.109375" customWidth="1"/>
    <col min="10498" max="10498" width="41" customWidth="1"/>
    <col min="10499" max="10516" width="32.88671875" customWidth="1"/>
    <col min="10753" max="10753" width="8.109375" customWidth="1"/>
    <col min="10754" max="10754" width="41" customWidth="1"/>
    <col min="10755" max="10772" width="32.88671875" customWidth="1"/>
    <col min="11009" max="11009" width="8.109375" customWidth="1"/>
    <col min="11010" max="11010" width="41" customWidth="1"/>
    <col min="11011" max="11028" width="32.88671875" customWidth="1"/>
    <col min="11265" max="11265" width="8.109375" customWidth="1"/>
    <col min="11266" max="11266" width="41" customWidth="1"/>
    <col min="11267" max="11284" width="32.88671875" customWidth="1"/>
    <col min="11521" max="11521" width="8.109375" customWidth="1"/>
    <col min="11522" max="11522" width="41" customWidth="1"/>
    <col min="11523" max="11540" width="32.88671875" customWidth="1"/>
    <col min="11777" max="11777" width="8.109375" customWidth="1"/>
    <col min="11778" max="11778" width="41" customWidth="1"/>
    <col min="11779" max="11796" width="32.88671875" customWidth="1"/>
    <col min="12033" max="12033" width="8.109375" customWidth="1"/>
    <col min="12034" max="12034" width="41" customWidth="1"/>
    <col min="12035" max="12052" width="32.88671875" customWidth="1"/>
    <col min="12289" max="12289" width="8.109375" customWidth="1"/>
    <col min="12290" max="12290" width="41" customWidth="1"/>
    <col min="12291" max="12308" width="32.88671875" customWidth="1"/>
    <col min="12545" max="12545" width="8.109375" customWidth="1"/>
    <col min="12546" max="12546" width="41" customWidth="1"/>
    <col min="12547" max="12564" width="32.88671875" customWidth="1"/>
    <col min="12801" max="12801" width="8.109375" customWidth="1"/>
    <col min="12802" max="12802" width="41" customWidth="1"/>
    <col min="12803" max="12820" width="32.88671875" customWidth="1"/>
    <col min="13057" max="13057" width="8.109375" customWidth="1"/>
    <col min="13058" max="13058" width="41" customWidth="1"/>
    <col min="13059" max="13076" width="32.88671875" customWidth="1"/>
    <col min="13313" max="13313" width="8.109375" customWidth="1"/>
    <col min="13314" max="13314" width="41" customWidth="1"/>
    <col min="13315" max="13332" width="32.88671875" customWidth="1"/>
    <col min="13569" max="13569" width="8.109375" customWidth="1"/>
    <col min="13570" max="13570" width="41" customWidth="1"/>
    <col min="13571" max="13588" width="32.88671875" customWidth="1"/>
    <col min="13825" max="13825" width="8.109375" customWidth="1"/>
    <col min="13826" max="13826" width="41" customWidth="1"/>
    <col min="13827" max="13844" width="32.88671875" customWidth="1"/>
    <col min="14081" max="14081" width="8.109375" customWidth="1"/>
    <col min="14082" max="14082" width="41" customWidth="1"/>
    <col min="14083" max="14100" width="32.88671875" customWidth="1"/>
    <col min="14337" max="14337" width="8.109375" customWidth="1"/>
    <col min="14338" max="14338" width="41" customWidth="1"/>
    <col min="14339" max="14356" width="32.88671875" customWidth="1"/>
    <col min="14593" max="14593" width="8.109375" customWidth="1"/>
    <col min="14594" max="14594" width="41" customWidth="1"/>
    <col min="14595" max="14612" width="32.88671875" customWidth="1"/>
    <col min="14849" max="14849" width="8.109375" customWidth="1"/>
    <col min="14850" max="14850" width="41" customWidth="1"/>
    <col min="14851" max="14868" width="32.88671875" customWidth="1"/>
    <col min="15105" max="15105" width="8.109375" customWidth="1"/>
    <col min="15106" max="15106" width="41" customWidth="1"/>
    <col min="15107" max="15124" width="32.88671875" customWidth="1"/>
    <col min="15361" max="15361" width="8.109375" customWidth="1"/>
    <col min="15362" max="15362" width="41" customWidth="1"/>
    <col min="15363" max="15380" width="32.88671875" customWidth="1"/>
    <col min="15617" max="15617" width="8.109375" customWidth="1"/>
    <col min="15618" max="15618" width="41" customWidth="1"/>
    <col min="15619" max="15636" width="32.88671875" customWidth="1"/>
    <col min="15873" max="15873" width="8.109375" customWidth="1"/>
    <col min="15874" max="15874" width="41" customWidth="1"/>
    <col min="15875" max="15892" width="32.88671875" customWidth="1"/>
    <col min="16129" max="16129" width="8.109375" customWidth="1"/>
    <col min="16130" max="16130" width="41" customWidth="1"/>
    <col min="16131" max="16148" width="32.88671875" customWidth="1"/>
  </cols>
  <sheetData>
    <row r="1" spans="1:20" s="645" customFormat="1" x14ac:dyDescent="0.25">
      <c r="B1" s="122" t="s">
        <v>265</v>
      </c>
      <c r="C1" s="645" t="s">
        <v>1540</v>
      </c>
    </row>
    <row r="2" spans="1:20" s="645" customFormat="1" x14ac:dyDescent="0.25">
      <c r="B2" s="122" t="s">
        <v>364</v>
      </c>
      <c r="D2" s="613" t="s">
        <v>119</v>
      </c>
    </row>
    <row r="3" spans="1:20" ht="38.25" customHeight="1" x14ac:dyDescent="0.25">
      <c r="A3" s="985" t="s">
        <v>621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</row>
    <row r="4" spans="1:20" ht="233.25" customHeight="1" x14ac:dyDescent="0.25">
      <c r="A4" s="781"/>
      <c r="B4" s="781" t="s">
        <v>593</v>
      </c>
      <c r="C4" s="781" t="s">
        <v>622</v>
      </c>
      <c r="D4" s="781" t="s">
        <v>623</v>
      </c>
      <c r="E4" s="781" t="s">
        <v>624</v>
      </c>
      <c r="F4" s="781" t="s">
        <v>625</v>
      </c>
      <c r="G4" s="781" t="s">
        <v>626</v>
      </c>
      <c r="H4" s="781" t="s">
        <v>627</v>
      </c>
      <c r="I4" s="781" t="s">
        <v>628</v>
      </c>
      <c r="J4" s="781" t="s">
        <v>629</v>
      </c>
      <c r="K4" s="781" t="s">
        <v>630</v>
      </c>
      <c r="L4" s="781" t="s">
        <v>631</v>
      </c>
      <c r="M4" s="781" t="s">
        <v>632</v>
      </c>
      <c r="N4" s="781" t="s">
        <v>633</v>
      </c>
      <c r="O4" s="781" t="s">
        <v>634</v>
      </c>
      <c r="P4" s="781" t="s">
        <v>635</v>
      </c>
      <c r="Q4" s="781" t="s">
        <v>636</v>
      </c>
      <c r="R4" s="781" t="s">
        <v>637</v>
      </c>
      <c r="S4" s="781" t="s">
        <v>638</v>
      </c>
      <c r="T4" s="781" t="s">
        <v>639</v>
      </c>
    </row>
    <row r="5" spans="1:20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  <c r="F5" s="781">
        <v>6</v>
      </c>
      <c r="G5" s="781">
        <v>7</v>
      </c>
      <c r="H5" s="781">
        <v>8</v>
      </c>
      <c r="I5" s="781">
        <v>9</v>
      </c>
      <c r="J5" s="781">
        <v>10</v>
      </c>
      <c r="K5" s="781">
        <v>11</v>
      </c>
      <c r="L5" s="781">
        <v>12</v>
      </c>
      <c r="M5" s="781">
        <v>13</v>
      </c>
      <c r="N5" s="781">
        <v>14</v>
      </c>
      <c r="O5" s="781">
        <v>15</v>
      </c>
      <c r="P5" s="781">
        <v>16</v>
      </c>
      <c r="Q5" s="781">
        <v>17</v>
      </c>
      <c r="R5" s="781">
        <v>18</v>
      </c>
      <c r="S5" s="781">
        <v>19</v>
      </c>
      <c r="T5" s="781">
        <v>20</v>
      </c>
    </row>
    <row r="6" spans="1:20" ht="26.4" x14ac:dyDescent="0.25">
      <c r="A6" s="782" t="s">
        <v>598</v>
      </c>
      <c r="B6" s="783" t="s">
        <v>640</v>
      </c>
      <c r="C6" s="784">
        <v>158350434</v>
      </c>
      <c r="D6" s="784">
        <v>0</v>
      </c>
      <c r="E6" s="784">
        <v>0</v>
      </c>
      <c r="F6" s="784">
        <v>158350434</v>
      </c>
      <c r="G6" s="784">
        <v>0</v>
      </c>
      <c r="H6" s="784">
        <v>1520348808</v>
      </c>
      <c r="I6" s="784">
        <v>158350434</v>
      </c>
      <c r="J6" s="784">
        <v>0</v>
      </c>
      <c r="K6" s="784">
        <v>0</v>
      </c>
      <c r="L6" s="784">
        <v>0</v>
      </c>
      <c r="M6" s="784">
        <v>0</v>
      </c>
      <c r="N6" s="784">
        <v>0</v>
      </c>
      <c r="O6" s="784">
        <v>0</v>
      </c>
      <c r="P6" s="784">
        <v>0</v>
      </c>
      <c r="Q6" s="784">
        <v>0</v>
      </c>
      <c r="R6" s="784">
        <v>579061</v>
      </c>
      <c r="S6" s="784">
        <v>579061</v>
      </c>
      <c r="T6" s="784">
        <v>579061</v>
      </c>
    </row>
    <row r="7" spans="1:20" ht="26.4" x14ac:dyDescent="0.25">
      <c r="A7" s="782" t="s">
        <v>600</v>
      </c>
      <c r="B7" s="783" t="s">
        <v>641</v>
      </c>
      <c r="C7" s="784">
        <v>0</v>
      </c>
      <c r="D7" s="784">
        <v>0</v>
      </c>
      <c r="E7" s="784">
        <v>0</v>
      </c>
      <c r="F7" s="784">
        <v>0</v>
      </c>
      <c r="G7" s="784">
        <v>0</v>
      </c>
      <c r="H7" s="784">
        <v>1489520</v>
      </c>
      <c r="I7" s="784">
        <v>0</v>
      </c>
      <c r="J7" s="784">
        <v>0</v>
      </c>
      <c r="K7" s="784">
        <v>0</v>
      </c>
      <c r="L7" s="784">
        <v>0</v>
      </c>
      <c r="M7" s="784">
        <v>0</v>
      </c>
      <c r="N7" s="784">
        <v>0</v>
      </c>
      <c r="O7" s="784">
        <v>0</v>
      </c>
      <c r="P7" s="784">
        <v>0</v>
      </c>
      <c r="Q7" s="784">
        <v>0</v>
      </c>
      <c r="R7" s="784">
        <v>0</v>
      </c>
      <c r="S7" s="784">
        <v>0</v>
      </c>
      <c r="T7" s="784">
        <v>0</v>
      </c>
    </row>
    <row r="8" spans="1:20" ht="26.4" x14ac:dyDescent="0.25">
      <c r="A8" s="782" t="s">
        <v>642</v>
      </c>
      <c r="B8" s="783" t="s">
        <v>643</v>
      </c>
      <c r="C8" s="784">
        <v>0</v>
      </c>
      <c r="D8" s="784">
        <v>0</v>
      </c>
      <c r="E8" s="784">
        <v>0</v>
      </c>
      <c r="F8" s="784">
        <v>0</v>
      </c>
      <c r="G8" s="784">
        <v>0</v>
      </c>
      <c r="H8" s="784">
        <v>51628501</v>
      </c>
      <c r="I8" s="784">
        <v>0</v>
      </c>
      <c r="J8" s="784">
        <v>0</v>
      </c>
      <c r="K8" s="784">
        <v>0</v>
      </c>
      <c r="L8" s="784">
        <v>0</v>
      </c>
      <c r="M8" s="784">
        <v>0</v>
      </c>
      <c r="N8" s="784">
        <v>0</v>
      </c>
      <c r="O8" s="784">
        <v>0</v>
      </c>
      <c r="P8" s="784">
        <v>0</v>
      </c>
      <c r="Q8" s="784">
        <v>0</v>
      </c>
      <c r="R8" s="784">
        <v>0</v>
      </c>
      <c r="S8" s="784">
        <v>0</v>
      </c>
      <c r="T8" s="784">
        <v>0</v>
      </c>
    </row>
    <row r="9" spans="1:20" ht="39.6" x14ac:dyDescent="0.25">
      <c r="A9" s="782" t="s">
        <v>644</v>
      </c>
      <c r="B9" s="783" t="s">
        <v>645</v>
      </c>
      <c r="C9" s="784">
        <v>146232880</v>
      </c>
      <c r="D9" s="784">
        <v>-1131820</v>
      </c>
      <c r="E9" s="784">
        <v>-107850</v>
      </c>
      <c r="F9" s="784">
        <v>145022430</v>
      </c>
      <c r="G9" s="784">
        <v>29220</v>
      </c>
      <c r="H9" s="784">
        <v>156054830</v>
      </c>
      <c r="I9" s="784">
        <v>145022430</v>
      </c>
      <c r="J9" s="784">
        <v>29220</v>
      </c>
      <c r="K9" s="784">
        <v>0</v>
      </c>
      <c r="L9" s="784">
        <v>0</v>
      </c>
      <c r="M9" s="784">
        <v>0</v>
      </c>
      <c r="N9" s="784">
        <v>0</v>
      </c>
      <c r="O9" s="784">
        <v>0</v>
      </c>
      <c r="P9" s="784">
        <v>0</v>
      </c>
      <c r="Q9" s="784">
        <v>0</v>
      </c>
      <c r="R9" s="784">
        <v>11034100</v>
      </c>
      <c r="S9" s="784">
        <v>11032400</v>
      </c>
      <c r="T9" s="784">
        <v>11032400</v>
      </c>
    </row>
    <row r="10" spans="1:20" ht="39.6" x14ac:dyDescent="0.25">
      <c r="A10" s="782" t="s">
        <v>646</v>
      </c>
      <c r="B10" s="783" t="s">
        <v>647</v>
      </c>
      <c r="C10" s="784">
        <v>4914000</v>
      </c>
      <c r="D10" s="784">
        <v>0</v>
      </c>
      <c r="E10" s="784">
        <v>0</v>
      </c>
      <c r="F10" s="784">
        <v>4914000</v>
      </c>
      <c r="G10" s="784">
        <v>0</v>
      </c>
      <c r="H10" s="784">
        <v>19985102</v>
      </c>
      <c r="I10" s="784">
        <v>4914000</v>
      </c>
      <c r="J10" s="784">
        <v>0</v>
      </c>
      <c r="K10" s="784">
        <v>0</v>
      </c>
      <c r="L10" s="784">
        <v>0</v>
      </c>
      <c r="M10" s="784">
        <v>0</v>
      </c>
      <c r="N10" s="784">
        <v>0</v>
      </c>
      <c r="O10" s="784">
        <v>0</v>
      </c>
      <c r="P10" s="784">
        <v>0</v>
      </c>
      <c r="Q10" s="784">
        <v>0</v>
      </c>
      <c r="R10" s="784">
        <v>416000</v>
      </c>
      <c r="S10" s="784">
        <v>416000</v>
      </c>
      <c r="T10" s="784">
        <v>416000</v>
      </c>
    </row>
    <row r="11" spans="1:20" ht="39.6" x14ac:dyDescent="0.25">
      <c r="A11" s="782" t="s">
        <v>648</v>
      </c>
      <c r="B11" s="783" t="s">
        <v>649</v>
      </c>
      <c r="C11" s="784">
        <v>5890712</v>
      </c>
      <c r="D11" s="784">
        <v>-594688</v>
      </c>
      <c r="E11" s="784">
        <v>404000</v>
      </c>
      <c r="F11" s="784">
        <v>6792920</v>
      </c>
      <c r="G11" s="784">
        <v>1092896</v>
      </c>
      <c r="H11" s="784">
        <v>33786412</v>
      </c>
      <c r="I11" s="784">
        <v>6792920</v>
      </c>
      <c r="J11" s="784">
        <v>1092896</v>
      </c>
      <c r="K11" s="784">
        <v>0</v>
      </c>
      <c r="L11" s="784">
        <v>0</v>
      </c>
      <c r="M11" s="784">
        <v>0</v>
      </c>
      <c r="N11" s="784">
        <v>0</v>
      </c>
      <c r="O11" s="784">
        <v>0</v>
      </c>
      <c r="P11" s="784">
        <v>0</v>
      </c>
      <c r="Q11" s="784">
        <v>0</v>
      </c>
      <c r="R11" s="784">
        <v>478400</v>
      </c>
      <c r="S11" s="784">
        <v>682000</v>
      </c>
      <c r="T11" s="784">
        <v>682000</v>
      </c>
    </row>
    <row r="12" spans="1:20" ht="26.4" x14ac:dyDescent="0.25">
      <c r="A12" s="782" t="s">
        <v>650</v>
      </c>
      <c r="B12" s="783" t="s">
        <v>651</v>
      </c>
      <c r="C12" s="784">
        <v>10895000</v>
      </c>
      <c r="D12" s="784">
        <v>1072000</v>
      </c>
      <c r="E12" s="784">
        <v>45000</v>
      </c>
      <c r="F12" s="784">
        <v>12012000</v>
      </c>
      <c r="G12" s="784">
        <v>0</v>
      </c>
      <c r="H12" s="784">
        <v>13648579</v>
      </c>
      <c r="I12" s="784">
        <v>12012000</v>
      </c>
      <c r="J12" s="784">
        <v>0</v>
      </c>
      <c r="K12" s="784">
        <v>0</v>
      </c>
      <c r="L12" s="784">
        <v>1038000</v>
      </c>
      <c r="M12" s="784">
        <v>1038000</v>
      </c>
      <c r="N12" s="784">
        <v>1038000</v>
      </c>
      <c r="O12" s="784">
        <v>0</v>
      </c>
      <c r="P12" s="784">
        <v>0</v>
      </c>
      <c r="Q12" s="784">
        <v>0</v>
      </c>
      <c r="R12" s="784">
        <v>436500</v>
      </c>
      <c r="S12" s="784">
        <v>436500</v>
      </c>
      <c r="T12" s="784">
        <v>436500</v>
      </c>
    </row>
    <row r="13" spans="1:20" ht="26.4" x14ac:dyDescent="0.25">
      <c r="A13" s="782" t="s">
        <v>652</v>
      </c>
      <c r="B13" s="783" t="s">
        <v>653</v>
      </c>
      <c r="C13" s="784">
        <v>62406119</v>
      </c>
      <c r="D13" s="784">
        <v>-7365089</v>
      </c>
      <c r="E13" s="784">
        <v>-1770372</v>
      </c>
      <c r="F13" s="784">
        <v>53182658</v>
      </c>
      <c r="G13" s="784">
        <v>-88000</v>
      </c>
      <c r="H13" s="784">
        <v>67912717</v>
      </c>
      <c r="I13" s="784">
        <v>53182658</v>
      </c>
      <c r="J13" s="784">
        <v>0</v>
      </c>
      <c r="K13" s="784">
        <v>88000</v>
      </c>
      <c r="L13" s="784">
        <v>0</v>
      </c>
      <c r="M13" s="784">
        <v>0</v>
      </c>
      <c r="N13" s="784">
        <v>0</v>
      </c>
      <c r="O13" s="784">
        <v>0</v>
      </c>
      <c r="P13" s="784">
        <v>0</v>
      </c>
      <c r="Q13" s="784">
        <v>0</v>
      </c>
      <c r="R13" s="784">
        <v>1707200</v>
      </c>
      <c r="S13" s="784">
        <v>1686080</v>
      </c>
      <c r="T13" s="784">
        <v>1686080</v>
      </c>
    </row>
    <row r="14" spans="1:20" ht="26.4" x14ac:dyDescent="0.25">
      <c r="A14" s="782" t="s">
        <v>654</v>
      </c>
      <c r="B14" s="783" t="s">
        <v>655</v>
      </c>
      <c r="C14" s="784">
        <v>1620580</v>
      </c>
      <c r="D14" s="784">
        <v>-14092</v>
      </c>
      <c r="E14" s="784">
        <v>-95392</v>
      </c>
      <c r="F14" s="784">
        <v>1518684</v>
      </c>
      <c r="G14" s="784">
        <v>7588</v>
      </c>
      <c r="H14" s="784">
        <v>4111370</v>
      </c>
      <c r="I14" s="784">
        <v>1518684</v>
      </c>
      <c r="J14" s="784">
        <v>7588</v>
      </c>
      <c r="K14" s="784">
        <v>0</v>
      </c>
      <c r="L14" s="784">
        <v>0</v>
      </c>
      <c r="M14" s="784">
        <v>0</v>
      </c>
      <c r="N14" s="784">
        <v>0</v>
      </c>
      <c r="O14" s="784">
        <v>0</v>
      </c>
      <c r="P14" s="784">
        <v>0</v>
      </c>
      <c r="Q14" s="784">
        <v>0</v>
      </c>
      <c r="R14" s="784">
        <v>0</v>
      </c>
      <c r="S14" s="784">
        <v>0</v>
      </c>
      <c r="T14" s="784">
        <v>0</v>
      </c>
    </row>
    <row r="15" spans="1:20" x14ac:dyDescent="0.25">
      <c r="A15" s="788" t="s">
        <v>656</v>
      </c>
      <c r="B15" s="789" t="s">
        <v>657</v>
      </c>
      <c r="C15" s="790">
        <v>390309725</v>
      </c>
      <c r="D15" s="790">
        <v>-8033689</v>
      </c>
      <c r="E15" s="790">
        <v>-1524614</v>
      </c>
      <c r="F15" s="790">
        <v>381793126</v>
      </c>
      <c r="G15" s="790">
        <v>1041704</v>
      </c>
      <c r="H15" s="790">
        <v>1868965839</v>
      </c>
      <c r="I15" s="790">
        <v>381793126</v>
      </c>
      <c r="J15" s="791">
        <v>1129704</v>
      </c>
      <c r="K15" s="791">
        <v>88000</v>
      </c>
      <c r="L15" s="790">
        <v>1038000</v>
      </c>
      <c r="M15" s="790">
        <v>1038000</v>
      </c>
      <c r="N15" s="790">
        <v>1038000</v>
      </c>
      <c r="O15" s="790">
        <v>0</v>
      </c>
      <c r="P15" s="790">
        <v>0</v>
      </c>
      <c r="Q15" s="790">
        <v>0</v>
      </c>
      <c r="R15" s="790">
        <v>14651261</v>
      </c>
      <c r="S15" s="790">
        <v>14832041</v>
      </c>
      <c r="T15" s="790">
        <v>14832041</v>
      </c>
    </row>
  </sheetData>
  <mergeCells count="1">
    <mergeCell ref="A3:T3"/>
  </mergeCells>
  <pageMargins left="0.75" right="0.75" top="1" bottom="1" header="0.5" footer="0.5"/>
  <pageSetup scale="8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"/>
  <sheetViews>
    <sheetView workbookViewId="0">
      <pane ySplit="5" topLeftCell="A6" activePane="bottomLeft" state="frozen"/>
      <selection pane="bottomLeft" activeCell="C1" sqref="C1"/>
    </sheetView>
  </sheetViews>
  <sheetFormatPr defaultRowHeight="13.2" x14ac:dyDescent="0.25"/>
  <cols>
    <col min="1" max="1" width="8.109375" customWidth="1"/>
    <col min="2" max="2" width="41" customWidth="1"/>
    <col min="3" max="10" width="13.6640625" customWidth="1"/>
    <col min="257" max="257" width="8.109375" customWidth="1"/>
    <col min="258" max="258" width="41" customWidth="1"/>
    <col min="259" max="266" width="32.88671875" customWidth="1"/>
    <col min="513" max="513" width="8.109375" customWidth="1"/>
    <col min="514" max="514" width="41" customWidth="1"/>
    <col min="515" max="522" width="32.88671875" customWidth="1"/>
    <col min="769" max="769" width="8.109375" customWidth="1"/>
    <col min="770" max="770" width="41" customWidth="1"/>
    <col min="771" max="778" width="32.88671875" customWidth="1"/>
    <col min="1025" max="1025" width="8.109375" customWidth="1"/>
    <col min="1026" max="1026" width="41" customWidth="1"/>
    <col min="1027" max="1034" width="32.88671875" customWidth="1"/>
    <col min="1281" max="1281" width="8.109375" customWidth="1"/>
    <col min="1282" max="1282" width="41" customWidth="1"/>
    <col min="1283" max="1290" width="32.88671875" customWidth="1"/>
    <col min="1537" max="1537" width="8.109375" customWidth="1"/>
    <col min="1538" max="1538" width="41" customWidth="1"/>
    <col min="1539" max="1546" width="32.88671875" customWidth="1"/>
    <col min="1793" max="1793" width="8.109375" customWidth="1"/>
    <col min="1794" max="1794" width="41" customWidth="1"/>
    <col min="1795" max="1802" width="32.88671875" customWidth="1"/>
    <col min="2049" max="2049" width="8.109375" customWidth="1"/>
    <col min="2050" max="2050" width="41" customWidth="1"/>
    <col min="2051" max="2058" width="32.88671875" customWidth="1"/>
    <col min="2305" max="2305" width="8.109375" customWidth="1"/>
    <col min="2306" max="2306" width="41" customWidth="1"/>
    <col min="2307" max="2314" width="32.88671875" customWidth="1"/>
    <col min="2561" max="2561" width="8.109375" customWidth="1"/>
    <col min="2562" max="2562" width="41" customWidth="1"/>
    <col min="2563" max="2570" width="32.88671875" customWidth="1"/>
    <col min="2817" max="2817" width="8.109375" customWidth="1"/>
    <col min="2818" max="2818" width="41" customWidth="1"/>
    <col min="2819" max="2826" width="32.88671875" customWidth="1"/>
    <col min="3073" max="3073" width="8.109375" customWidth="1"/>
    <col min="3074" max="3074" width="41" customWidth="1"/>
    <col min="3075" max="3082" width="32.88671875" customWidth="1"/>
    <col min="3329" max="3329" width="8.109375" customWidth="1"/>
    <col min="3330" max="3330" width="41" customWidth="1"/>
    <col min="3331" max="3338" width="32.88671875" customWidth="1"/>
    <col min="3585" max="3585" width="8.109375" customWidth="1"/>
    <col min="3586" max="3586" width="41" customWidth="1"/>
    <col min="3587" max="3594" width="32.88671875" customWidth="1"/>
    <col min="3841" max="3841" width="8.109375" customWidth="1"/>
    <col min="3842" max="3842" width="41" customWidth="1"/>
    <col min="3843" max="3850" width="32.88671875" customWidth="1"/>
    <col min="4097" max="4097" width="8.109375" customWidth="1"/>
    <col min="4098" max="4098" width="41" customWidth="1"/>
    <col min="4099" max="4106" width="32.88671875" customWidth="1"/>
    <col min="4353" max="4353" width="8.109375" customWidth="1"/>
    <col min="4354" max="4354" width="41" customWidth="1"/>
    <col min="4355" max="4362" width="32.88671875" customWidth="1"/>
    <col min="4609" max="4609" width="8.109375" customWidth="1"/>
    <col min="4610" max="4610" width="41" customWidth="1"/>
    <col min="4611" max="4618" width="32.88671875" customWidth="1"/>
    <col min="4865" max="4865" width="8.109375" customWidth="1"/>
    <col min="4866" max="4866" width="41" customWidth="1"/>
    <col min="4867" max="4874" width="32.88671875" customWidth="1"/>
    <col min="5121" max="5121" width="8.109375" customWidth="1"/>
    <col min="5122" max="5122" width="41" customWidth="1"/>
    <col min="5123" max="5130" width="32.88671875" customWidth="1"/>
    <col min="5377" max="5377" width="8.109375" customWidth="1"/>
    <col min="5378" max="5378" width="41" customWidth="1"/>
    <col min="5379" max="5386" width="32.88671875" customWidth="1"/>
    <col min="5633" max="5633" width="8.109375" customWidth="1"/>
    <col min="5634" max="5634" width="41" customWidth="1"/>
    <col min="5635" max="5642" width="32.88671875" customWidth="1"/>
    <col min="5889" max="5889" width="8.109375" customWidth="1"/>
    <col min="5890" max="5890" width="41" customWidth="1"/>
    <col min="5891" max="5898" width="32.88671875" customWidth="1"/>
    <col min="6145" max="6145" width="8.109375" customWidth="1"/>
    <col min="6146" max="6146" width="41" customWidth="1"/>
    <col min="6147" max="6154" width="32.88671875" customWidth="1"/>
    <col min="6401" max="6401" width="8.109375" customWidth="1"/>
    <col min="6402" max="6402" width="41" customWidth="1"/>
    <col min="6403" max="6410" width="32.88671875" customWidth="1"/>
    <col min="6657" max="6657" width="8.109375" customWidth="1"/>
    <col min="6658" max="6658" width="41" customWidth="1"/>
    <col min="6659" max="6666" width="32.88671875" customWidth="1"/>
    <col min="6913" max="6913" width="8.109375" customWidth="1"/>
    <col min="6914" max="6914" width="41" customWidth="1"/>
    <col min="6915" max="6922" width="32.88671875" customWidth="1"/>
    <col min="7169" max="7169" width="8.109375" customWidth="1"/>
    <col min="7170" max="7170" width="41" customWidth="1"/>
    <col min="7171" max="7178" width="32.88671875" customWidth="1"/>
    <col min="7425" max="7425" width="8.109375" customWidth="1"/>
    <col min="7426" max="7426" width="41" customWidth="1"/>
    <col min="7427" max="7434" width="32.88671875" customWidth="1"/>
    <col min="7681" max="7681" width="8.109375" customWidth="1"/>
    <col min="7682" max="7682" width="41" customWidth="1"/>
    <col min="7683" max="7690" width="32.88671875" customWidth="1"/>
    <col min="7937" max="7937" width="8.109375" customWidth="1"/>
    <col min="7938" max="7938" width="41" customWidth="1"/>
    <col min="7939" max="7946" width="32.88671875" customWidth="1"/>
    <col min="8193" max="8193" width="8.109375" customWidth="1"/>
    <col min="8194" max="8194" width="41" customWidth="1"/>
    <col min="8195" max="8202" width="32.88671875" customWidth="1"/>
    <col min="8449" max="8449" width="8.109375" customWidth="1"/>
    <col min="8450" max="8450" width="41" customWidth="1"/>
    <col min="8451" max="8458" width="32.88671875" customWidth="1"/>
    <col min="8705" max="8705" width="8.109375" customWidth="1"/>
    <col min="8706" max="8706" width="41" customWidth="1"/>
    <col min="8707" max="8714" width="32.88671875" customWidth="1"/>
    <col min="8961" max="8961" width="8.109375" customWidth="1"/>
    <col min="8962" max="8962" width="41" customWidth="1"/>
    <col min="8963" max="8970" width="32.88671875" customWidth="1"/>
    <col min="9217" max="9217" width="8.109375" customWidth="1"/>
    <col min="9218" max="9218" width="41" customWidth="1"/>
    <col min="9219" max="9226" width="32.88671875" customWidth="1"/>
    <col min="9473" max="9473" width="8.109375" customWidth="1"/>
    <col min="9474" max="9474" width="41" customWidth="1"/>
    <col min="9475" max="9482" width="32.88671875" customWidth="1"/>
    <col min="9729" max="9729" width="8.109375" customWidth="1"/>
    <col min="9730" max="9730" width="41" customWidth="1"/>
    <col min="9731" max="9738" width="32.88671875" customWidth="1"/>
    <col min="9985" max="9985" width="8.109375" customWidth="1"/>
    <col min="9986" max="9986" width="41" customWidth="1"/>
    <col min="9987" max="9994" width="32.88671875" customWidth="1"/>
    <col min="10241" max="10241" width="8.109375" customWidth="1"/>
    <col min="10242" max="10242" width="41" customWidth="1"/>
    <col min="10243" max="10250" width="32.88671875" customWidth="1"/>
    <col min="10497" max="10497" width="8.109375" customWidth="1"/>
    <col min="10498" max="10498" width="41" customWidth="1"/>
    <col min="10499" max="10506" width="32.88671875" customWidth="1"/>
    <col min="10753" max="10753" width="8.109375" customWidth="1"/>
    <col min="10754" max="10754" width="41" customWidth="1"/>
    <col min="10755" max="10762" width="32.88671875" customWidth="1"/>
    <col min="11009" max="11009" width="8.109375" customWidth="1"/>
    <col min="11010" max="11010" width="41" customWidth="1"/>
    <col min="11011" max="11018" width="32.88671875" customWidth="1"/>
    <col min="11265" max="11265" width="8.109375" customWidth="1"/>
    <col min="11266" max="11266" width="41" customWidth="1"/>
    <col min="11267" max="11274" width="32.88671875" customWidth="1"/>
    <col min="11521" max="11521" width="8.109375" customWidth="1"/>
    <col min="11522" max="11522" width="41" customWidth="1"/>
    <col min="11523" max="11530" width="32.88671875" customWidth="1"/>
    <col min="11777" max="11777" width="8.109375" customWidth="1"/>
    <col min="11778" max="11778" width="41" customWidth="1"/>
    <col min="11779" max="11786" width="32.88671875" customWidth="1"/>
    <col min="12033" max="12033" width="8.109375" customWidth="1"/>
    <col min="12034" max="12034" width="41" customWidth="1"/>
    <col min="12035" max="12042" width="32.88671875" customWidth="1"/>
    <col min="12289" max="12289" width="8.109375" customWidth="1"/>
    <col min="12290" max="12290" width="41" customWidth="1"/>
    <col min="12291" max="12298" width="32.88671875" customWidth="1"/>
    <col min="12545" max="12545" width="8.109375" customWidth="1"/>
    <col min="12546" max="12546" width="41" customWidth="1"/>
    <col min="12547" max="12554" width="32.88671875" customWidth="1"/>
    <col min="12801" max="12801" width="8.109375" customWidth="1"/>
    <col min="12802" max="12802" width="41" customWidth="1"/>
    <col min="12803" max="12810" width="32.88671875" customWidth="1"/>
    <col min="13057" max="13057" width="8.109375" customWidth="1"/>
    <col min="13058" max="13058" width="41" customWidth="1"/>
    <col min="13059" max="13066" width="32.88671875" customWidth="1"/>
    <col min="13313" max="13313" width="8.109375" customWidth="1"/>
    <col min="13314" max="13314" width="41" customWidth="1"/>
    <col min="13315" max="13322" width="32.88671875" customWidth="1"/>
    <col min="13569" max="13569" width="8.109375" customWidth="1"/>
    <col min="13570" max="13570" width="41" customWidth="1"/>
    <col min="13571" max="13578" width="32.88671875" customWidth="1"/>
    <col min="13825" max="13825" width="8.109375" customWidth="1"/>
    <col min="13826" max="13826" width="41" customWidth="1"/>
    <col min="13827" max="13834" width="32.88671875" customWidth="1"/>
    <col min="14081" max="14081" width="8.109375" customWidth="1"/>
    <col min="14082" max="14082" width="41" customWidth="1"/>
    <col min="14083" max="14090" width="32.88671875" customWidth="1"/>
    <col min="14337" max="14337" width="8.109375" customWidth="1"/>
    <col min="14338" max="14338" width="41" customWidth="1"/>
    <col min="14339" max="14346" width="32.88671875" customWidth="1"/>
    <col min="14593" max="14593" width="8.109375" customWidth="1"/>
    <col min="14594" max="14594" width="41" customWidth="1"/>
    <col min="14595" max="14602" width="32.88671875" customWidth="1"/>
    <col min="14849" max="14849" width="8.109375" customWidth="1"/>
    <col min="14850" max="14850" width="41" customWidth="1"/>
    <col min="14851" max="14858" width="32.88671875" customWidth="1"/>
    <col min="15105" max="15105" width="8.109375" customWidth="1"/>
    <col min="15106" max="15106" width="41" customWidth="1"/>
    <col min="15107" max="15114" width="32.88671875" customWidth="1"/>
    <col min="15361" max="15361" width="8.109375" customWidth="1"/>
    <col min="15362" max="15362" width="41" customWidth="1"/>
    <col min="15363" max="15370" width="32.88671875" customWidth="1"/>
    <col min="15617" max="15617" width="8.109375" customWidth="1"/>
    <col min="15618" max="15618" width="41" customWidth="1"/>
    <col min="15619" max="15626" width="32.88671875" customWidth="1"/>
    <col min="15873" max="15873" width="8.109375" customWidth="1"/>
    <col min="15874" max="15874" width="41" customWidth="1"/>
    <col min="15875" max="15882" width="32.88671875" customWidth="1"/>
    <col min="16129" max="16129" width="8.109375" customWidth="1"/>
    <col min="16130" max="16130" width="41" customWidth="1"/>
    <col min="16131" max="16138" width="32.88671875" customWidth="1"/>
  </cols>
  <sheetData>
    <row r="1" spans="1:10" s="645" customFormat="1" x14ac:dyDescent="0.25">
      <c r="B1" s="122" t="s">
        <v>265</v>
      </c>
      <c r="C1" s="645" t="s">
        <v>1541</v>
      </c>
    </row>
    <row r="2" spans="1:10" s="645" customFormat="1" x14ac:dyDescent="0.25">
      <c r="B2" s="122" t="s">
        <v>364</v>
      </c>
      <c r="D2" s="613" t="s">
        <v>119</v>
      </c>
    </row>
    <row r="3" spans="1:10" ht="33.75" customHeight="1" x14ac:dyDescent="0.25">
      <c r="A3" s="985" t="s">
        <v>680</v>
      </c>
      <c r="B3" s="986"/>
      <c r="C3" s="986"/>
      <c r="D3" s="986"/>
      <c r="E3" s="986"/>
      <c r="F3" s="986"/>
      <c r="G3" s="986"/>
      <c r="H3" s="986"/>
      <c r="I3" s="986"/>
      <c r="J3" s="986"/>
    </row>
    <row r="4" spans="1:10" ht="197.25" customHeight="1" x14ac:dyDescent="0.25">
      <c r="A4" s="781"/>
      <c r="B4" s="781" t="s">
        <v>593</v>
      </c>
      <c r="C4" s="781" t="s">
        <v>681</v>
      </c>
      <c r="D4" s="781" t="s">
        <v>682</v>
      </c>
      <c r="E4" s="781" t="s">
        <v>683</v>
      </c>
      <c r="F4" s="781" t="s">
        <v>684</v>
      </c>
      <c r="G4" s="781" t="s">
        <v>685</v>
      </c>
      <c r="H4" s="781" t="s">
        <v>686</v>
      </c>
      <c r="I4" s="781" t="s">
        <v>687</v>
      </c>
      <c r="J4" s="781" t="s">
        <v>688</v>
      </c>
    </row>
    <row r="5" spans="1:10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  <c r="F5" s="781">
        <v>6</v>
      </c>
      <c r="G5" s="781">
        <v>7</v>
      </c>
      <c r="H5" s="781">
        <v>8</v>
      </c>
      <c r="I5" s="781">
        <v>9</v>
      </c>
      <c r="J5" s="781">
        <v>10</v>
      </c>
    </row>
    <row r="6" spans="1:10" ht="39.6" x14ac:dyDescent="0.25">
      <c r="A6" s="782" t="s">
        <v>598</v>
      </c>
      <c r="B6" s="783" t="s">
        <v>689</v>
      </c>
      <c r="C6" s="784">
        <v>28331862</v>
      </c>
      <c r="D6" s="784">
        <v>0</v>
      </c>
      <c r="E6" s="784">
        <v>0</v>
      </c>
      <c r="F6" s="784">
        <v>28331862</v>
      </c>
      <c r="G6" s="784">
        <v>0</v>
      </c>
      <c r="H6" s="784">
        <v>0</v>
      </c>
      <c r="I6" s="784">
        <v>28331862</v>
      </c>
      <c r="J6" s="784">
        <v>0</v>
      </c>
    </row>
    <row r="7" spans="1:10" ht="39.6" x14ac:dyDescent="0.25">
      <c r="A7" s="782" t="s">
        <v>690</v>
      </c>
      <c r="B7" s="783" t="s">
        <v>691</v>
      </c>
      <c r="C7" s="784">
        <v>64000000</v>
      </c>
      <c r="D7" s="784">
        <v>0</v>
      </c>
      <c r="E7" s="784">
        <v>0</v>
      </c>
      <c r="F7" s="784">
        <v>0</v>
      </c>
      <c r="G7" s="784">
        <v>0</v>
      </c>
      <c r="H7" s="784">
        <v>0</v>
      </c>
      <c r="I7" s="784">
        <v>0</v>
      </c>
      <c r="J7" s="784">
        <v>0</v>
      </c>
    </row>
    <row r="8" spans="1:10" ht="39.6" x14ac:dyDescent="0.25">
      <c r="A8" s="782" t="s">
        <v>692</v>
      </c>
      <c r="B8" s="783" t="s">
        <v>693</v>
      </c>
      <c r="C8" s="784">
        <v>812000</v>
      </c>
      <c r="D8" s="784">
        <v>0</v>
      </c>
      <c r="E8" s="784">
        <v>812000</v>
      </c>
      <c r="F8" s="784">
        <v>0</v>
      </c>
      <c r="G8" s="784">
        <v>0</v>
      </c>
      <c r="H8" s="784">
        <v>0</v>
      </c>
      <c r="I8" s="784">
        <v>0</v>
      </c>
      <c r="J8" s="784">
        <v>0</v>
      </c>
    </row>
    <row r="9" spans="1:10" ht="39.6" x14ac:dyDescent="0.25">
      <c r="A9" s="782" t="s">
        <v>694</v>
      </c>
      <c r="B9" s="783" t="s">
        <v>695</v>
      </c>
      <c r="C9" s="784">
        <v>42100000</v>
      </c>
      <c r="D9" s="784">
        <v>0</v>
      </c>
      <c r="E9" s="784">
        <v>1400750</v>
      </c>
      <c r="F9" s="784">
        <v>40699250</v>
      </c>
      <c r="G9" s="784">
        <v>40699250</v>
      </c>
      <c r="H9" s="784">
        <v>0</v>
      </c>
      <c r="I9" s="784">
        <v>0</v>
      </c>
      <c r="J9" s="784">
        <v>0</v>
      </c>
    </row>
    <row r="10" spans="1:10" ht="26.4" x14ac:dyDescent="0.25">
      <c r="A10" s="792" t="s">
        <v>696</v>
      </c>
      <c r="B10" s="793" t="s">
        <v>697</v>
      </c>
      <c r="C10" s="794">
        <v>606000</v>
      </c>
      <c r="D10" s="794">
        <v>0</v>
      </c>
      <c r="E10" s="794">
        <v>0</v>
      </c>
      <c r="F10" s="794">
        <v>606000</v>
      </c>
      <c r="G10" s="794">
        <v>41500</v>
      </c>
      <c r="H10" s="794">
        <v>564500</v>
      </c>
      <c r="I10" s="794">
        <v>0</v>
      </c>
      <c r="J10" s="794">
        <v>0</v>
      </c>
    </row>
  </sheetData>
  <mergeCells count="1">
    <mergeCell ref="A3:J3"/>
  </mergeCells>
  <pageMargins left="0.75" right="0.75" top="1" bottom="1" header="0.5" footer="0.5"/>
  <pageSetup scale="7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5"/>
  <sheetViews>
    <sheetView workbookViewId="0">
      <pane ySplit="5" topLeftCell="A6" activePane="bottomLeft" state="frozen"/>
      <selection activeCell="D29" sqref="D29"/>
      <selection pane="bottomLeft" activeCell="C1" sqref="C1"/>
    </sheetView>
  </sheetViews>
  <sheetFormatPr defaultRowHeight="13.2" x14ac:dyDescent="0.25"/>
  <cols>
    <col min="1" max="1" width="8.109375" customWidth="1"/>
    <col min="2" max="2" width="41" customWidth="1"/>
    <col min="3" max="3" width="32.88671875" customWidth="1"/>
    <col min="257" max="257" width="8.109375" customWidth="1"/>
    <col min="258" max="258" width="41" customWidth="1"/>
    <col min="259" max="259" width="32.88671875" customWidth="1"/>
    <col min="513" max="513" width="8.109375" customWidth="1"/>
    <col min="514" max="514" width="41" customWidth="1"/>
    <col min="515" max="515" width="32.88671875" customWidth="1"/>
    <col min="769" max="769" width="8.109375" customWidth="1"/>
    <col min="770" max="770" width="41" customWidth="1"/>
    <col min="771" max="771" width="32.88671875" customWidth="1"/>
    <col min="1025" max="1025" width="8.109375" customWidth="1"/>
    <col min="1026" max="1026" width="41" customWidth="1"/>
    <col min="1027" max="1027" width="32.88671875" customWidth="1"/>
    <col min="1281" max="1281" width="8.109375" customWidth="1"/>
    <col min="1282" max="1282" width="41" customWidth="1"/>
    <col min="1283" max="1283" width="32.88671875" customWidth="1"/>
    <col min="1537" max="1537" width="8.109375" customWidth="1"/>
    <col min="1538" max="1538" width="41" customWidth="1"/>
    <col min="1539" max="1539" width="32.88671875" customWidth="1"/>
    <col min="1793" max="1793" width="8.109375" customWidth="1"/>
    <col min="1794" max="1794" width="41" customWidth="1"/>
    <col min="1795" max="1795" width="32.88671875" customWidth="1"/>
    <col min="2049" max="2049" width="8.109375" customWidth="1"/>
    <col min="2050" max="2050" width="41" customWidth="1"/>
    <col min="2051" max="2051" width="32.88671875" customWidth="1"/>
    <col min="2305" max="2305" width="8.109375" customWidth="1"/>
    <col min="2306" max="2306" width="41" customWidth="1"/>
    <col min="2307" max="2307" width="32.88671875" customWidth="1"/>
    <col min="2561" max="2561" width="8.109375" customWidth="1"/>
    <col min="2562" max="2562" width="41" customWidth="1"/>
    <col min="2563" max="2563" width="32.88671875" customWidth="1"/>
    <col min="2817" max="2817" width="8.109375" customWidth="1"/>
    <col min="2818" max="2818" width="41" customWidth="1"/>
    <col min="2819" max="2819" width="32.88671875" customWidth="1"/>
    <col min="3073" max="3073" width="8.109375" customWidth="1"/>
    <col min="3074" max="3074" width="41" customWidth="1"/>
    <col min="3075" max="3075" width="32.88671875" customWidth="1"/>
    <col min="3329" max="3329" width="8.109375" customWidth="1"/>
    <col min="3330" max="3330" width="41" customWidth="1"/>
    <col min="3331" max="3331" width="32.88671875" customWidth="1"/>
    <col min="3585" max="3585" width="8.109375" customWidth="1"/>
    <col min="3586" max="3586" width="41" customWidth="1"/>
    <col min="3587" max="3587" width="32.88671875" customWidth="1"/>
    <col min="3841" max="3841" width="8.109375" customWidth="1"/>
    <col min="3842" max="3842" width="41" customWidth="1"/>
    <col min="3843" max="3843" width="32.88671875" customWidth="1"/>
    <col min="4097" max="4097" width="8.109375" customWidth="1"/>
    <col min="4098" max="4098" width="41" customWidth="1"/>
    <col min="4099" max="4099" width="32.88671875" customWidth="1"/>
    <col min="4353" max="4353" width="8.109375" customWidth="1"/>
    <col min="4354" max="4354" width="41" customWidth="1"/>
    <col min="4355" max="4355" width="32.88671875" customWidth="1"/>
    <col min="4609" max="4609" width="8.109375" customWidth="1"/>
    <col min="4610" max="4610" width="41" customWidth="1"/>
    <col min="4611" max="4611" width="32.88671875" customWidth="1"/>
    <col min="4865" max="4865" width="8.109375" customWidth="1"/>
    <col min="4866" max="4866" width="41" customWidth="1"/>
    <col min="4867" max="4867" width="32.88671875" customWidth="1"/>
    <col min="5121" max="5121" width="8.109375" customWidth="1"/>
    <col min="5122" max="5122" width="41" customWidth="1"/>
    <col min="5123" max="5123" width="32.88671875" customWidth="1"/>
    <col min="5377" max="5377" width="8.109375" customWidth="1"/>
    <col min="5378" max="5378" width="41" customWidth="1"/>
    <col min="5379" max="5379" width="32.88671875" customWidth="1"/>
    <col min="5633" max="5633" width="8.109375" customWidth="1"/>
    <col min="5634" max="5634" width="41" customWidth="1"/>
    <col min="5635" max="5635" width="32.88671875" customWidth="1"/>
    <col min="5889" max="5889" width="8.109375" customWidth="1"/>
    <col min="5890" max="5890" width="41" customWidth="1"/>
    <col min="5891" max="5891" width="32.88671875" customWidth="1"/>
    <col min="6145" max="6145" width="8.109375" customWidth="1"/>
    <col min="6146" max="6146" width="41" customWidth="1"/>
    <col min="6147" max="6147" width="32.88671875" customWidth="1"/>
    <col min="6401" max="6401" width="8.109375" customWidth="1"/>
    <col min="6402" max="6402" width="41" customWidth="1"/>
    <col min="6403" max="6403" width="32.88671875" customWidth="1"/>
    <col min="6657" max="6657" width="8.109375" customWidth="1"/>
    <col min="6658" max="6658" width="41" customWidth="1"/>
    <col min="6659" max="6659" width="32.88671875" customWidth="1"/>
    <col min="6913" max="6913" width="8.109375" customWidth="1"/>
    <col min="6914" max="6914" width="41" customWidth="1"/>
    <col min="6915" max="6915" width="32.88671875" customWidth="1"/>
    <col min="7169" max="7169" width="8.109375" customWidth="1"/>
    <col min="7170" max="7170" width="41" customWidth="1"/>
    <col min="7171" max="7171" width="32.88671875" customWidth="1"/>
    <col min="7425" max="7425" width="8.109375" customWidth="1"/>
    <col min="7426" max="7426" width="41" customWidth="1"/>
    <col min="7427" max="7427" width="32.88671875" customWidth="1"/>
    <col min="7681" max="7681" width="8.109375" customWidth="1"/>
    <col min="7682" max="7682" width="41" customWidth="1"/>
    <col min="7683" max="7683" width="32.88671875" customWidth="1"/>
    <col min="7937" max="7937" width="8.109375" customWidth="1"/>
    <col min="7938" max="7938" width="41" customWidth="1"/>
    <col min="7939" max="7939" width="32.88671875" customWidth="1"/>
    <col min="8193" max="8193" width="8.109375" customWidth="1"/>
    <col min="8194" max="8194" width="41" customWidth="1"/>
    <col min="8195" max="8195" width="32.88671875" customWidth="1"/>
    <col min="8449" max="8449" width="8.109375" customWidth="1"/>
    <col min="8450" max="8450" width="41" customWidth="1"/>
    <col min="8451" max="8451" width="32.88671875" customWidth="1"/>
    <col min="8705" max="8705" width="8.109375" customWidth="1"/>
    <col min="8706" max="8706" width="41" customWidth="1"/>
    <col min="8707" max="8707" width="32.88671875" customWidth="1"/>
    <col min="8961" max="8961" width="8.109375" customWidth="1"/>
    <col min="8962" max="8962" width="41" customWidth="1"/>
    <col min="8963" max="8963" width="32.88671875" customWidth="1"/>
    <col min="9217" max="9217" width="8.109375" customWidth="1"/>
    <col min="9218" max="9218" width="41" customWidth="1"/>
    <col min="9219" max="9219" width="32.88671875" customWidth="1"/>
    <col min="9473" max="9473" width="8.109375" customWidth="1"/>
    <col min="9474" max="9474" width="41" customWidth="1"/>
    <col min="9475" max="9475" width="32.88671875" customWidth="1"/>
    <col min="9729" max="9729" width="8.109375" customWidth="1"/>
    <col min="9730" max="9730" width="41" customWidth="1"/>
    <col min="9731" max="9731" width="32.88671875" customWidth="1"/>
    <col min="9985" max="9985" width="8.109375" customWidth="1"/>
    <col min="9986" max="9986" width="41" customWidth="1"/>
    <col min="9987" max="9987" width="32.88671875" customWidth="1"/>
    <col min="10241" max="10241" width="8.109375" customWidth="1"/>
    <col min="10242" max="10242" width="41" customWidth="1"/>
    <col min="10243" max="10243" width="32.88671875" customWidth="1"/>
    <col min="10497" max="10497" width="8.109375" customWidth="1"/>
    <col min="10498" max="10498" width="41" customWidth="1"/>
    <col min="10499" max="10499" width="32.88671875" customWidth="1"/>
    <col min="10753" max="10753" width="8.109375" customWidth="1"/>
    <col min="10754" max="10754" width="41" customWidth="1"/>
    <col min="10755" max="10755" width="32.88671875" customWidth="1"/>
    <col min="11009" max="11009" width="8.109375" customWidth="1"/>
    <col min="11010" max="11010" width="41" customWidth="1"/>
    <col min="11011" max="11011" width="32.88671875" customWidth="1"/>
    <col min="11265" max="11265" width="8.109375" customWidth="1"/>
    <col min="11266" max="11266" width="41" customWidth="1"/>
    <col min="11267" max="11267" width="32.88671875" customWidth="1"/>
    <col min="11521" max="11521" width="8.109375" customWidth="1"/>
    <col min="11522" max="11522" width="41" customWidth="1"/>
    <col min="11523" max="11523" width="32.88671875" customWidth="1"/>
    <col min="11777" max="11777" width="8.109375" customWidth="1"/>
    <col min="11778" max="11778" width="41" customWidth="1"/>
    <col min="11779" max="11779" width="32.88671875" customWidth="1"/>
    <col min="12033" max="12033" width="8.109375" customWidth="1"/>
    <col min="12034" max="12034" width="41" customWidth="1"/>
    <col min="12035" max="12035" width="32.88671875" customWidth="1"/>
    <col min="12289" max="12289" width="8.109375" customWidth="1"/>
    <col min="12290" max="12290" width="41" customWidth="1"/>
    <col min="12291" max="12291" width="32.88671875" customWidth="1"/>
    <col min="12545" max="12545" width="8.109375" customWidth="1"/>
    <col min="12546" max="12546" width="41" customWidth="1"/>
    <col min="12547" max="12547" width="32.88671875" customWidth="1"/>
    <col min="12801" max="12801" width="8.109375" customWidth="1"/>
    <col min="12802" max="12802" width="41" customWidth="1"/>
    <col min="12803" max="12803" width="32.88671875" customWidth="1"/>
    <col min="13057" max="13057" width="8.109375" customWidth="1"/>
    <col min="13058" max="13058" width="41" customWidth="1"/>
    <col min="13059" max="13059" width="32.88671875" customWidth="1"/>
    <col min="13313" max="13313" width="8.109375" customWidth="1"/>
    <col min="13314" max="13314" width="41" customWidth="1"/>
    <col min="13315" max="13315" width="32.88671875" customWidth="1"/>
    <col min="13569" max="13569" width="8.109375" customWidth="1"/>
    <col min="13570" max="13570" width="41" customWidth="1"/>
    <col min="13571" max="13571" width="32.88671875" customWidth="1"/>
    <col min="13825" max="13825" width="8.109375" customWidth="1"/>
    <col min="13826" max="13826" width="41" customWidth="1"/>
    <col min="13827" max="13827" width="32.88671875" customWidth="1"/>
    <col min="14081" max="14081" width="8.109375" customWidth="1"/>
    <col min="14082" max="14082" width="41" customWidth="1"/>
    <col min="14083" max="14083" width="32.88671875" customWidth="1"/>
    <col min="14337" max="14337" width="8.109375" customWidth="1"/>
    <col min="14338" max="14338" width="41" customWidth="1"/>
    <col min="14339" max="14339" width="32.88671875" customWidth="1"/>
    <col min="14593" max="14593" width="8.109375" customWidth="1"/>
    <col min="14594" max="14594" width="41" customWidth="1"/>
    <col min="14595" max="14595" width="32.88671875" customWidth="1"/>
    <col min="14849" max="14849" width="8.109375" customWidth="1"/>
    <col min="14850" max="14850" width="41" customWidth="1"/>
    <col min="14851" max="14851" width="32.88671875" customWidth="1"/>
    <col min="15105" max="15105" width="8.109375" customWidth="1"/>
    <col min="15106" max="15106" width="41" customWidth="1"/>
    <col min="15107" max="15107" width="32.88671875" customWidth="1"/>
    <col min="15361" max="15361" width="8.109375" customWidth="1"/>
    <col min="15362" max="15362" width="41" customWidth="1"/>
    <col min="15363" max="15363" width="32.88671875" customWidth="1"/>
    <col min="15617" max="15617" width="8.109375" customWidth="1"/>
    <col min="15618" max="15618" width="41" customWidth="1"/>
    <col min="15619" max="15619" width="32.88671875" customWidth="1"/>
    <col min="15873" max="15873" width="8.109375" customWidth="1"/>
    <col min="15874" max="15874" width="41" customWidth="1"/>
    <col min="15875" max="15875" width="32.88671875" customWidth="1"/>
    <col min="16129" max="16129" width="8.109375" customWidth="1"/>
    <col min="16130" max="16130" width="41" customWidth="1"/>
    <col min="16131" max="16131" width="32.88671875" customWidth="1"/>
  </cols>
  <sheetData>
    <row r="1" spans="1:3" s="645" customFormat="1" x14ac:dyDescent="0.25">
      <c r="B1" s="122" t="s">
        <v>265</v>
      </c>
      <c r="C1" s="645" t="s">
        <v>1542</v>
      </c>
    </row>
    <row r="2" spans="1:3" s="645" customFormat="1" x14ac:dyDescent="0.25">
      <c r="B2" s="122" t="s">
        <v>364</v>
      </c>
      <c r="C2" s="613" t="s">
        <v>119</v>
      </c>
    </row>
    <row r="3" spans="1:3" x14ac:dyDescent="0.25">
      <c r="A3" s="985" t="s">
        <v>665</v>
      </c>
      <c r="B3" s="986"/>
      <c r="C3" s="986"/>
    </row>
    <row r="4" spans="1:3" ht="15" x14ac:dyDescent="0.25">
      <c r="A4" s="781"/>
      <c r="B4" s="781" t="s">
        <v>593</v>
      </c>
      <c r="C4" s="781" t="s">
        <v>658</v>
      </c>
    </row>
    <row r="5" spans="1:3" ht="15" x14ac:dyDescent="0.25">
      <c r="A5" s="781">
        <v>1</v>
      </c>
      <c r="B5" s="781">
        <v>2</v>
      </c>
      <c r="C5" s="781">
        <v>3</v>
      </c>
    </row>
    <row r="6" spans="1:3" ht="26.4" x14ac:dyDescent="0.25">
      <c r="A6" s="782" t="s">
        <v>600</v>
      </c>
      <c r="B6" s="783" t="s">
        <v>666</v>
      </c>
      <c r="C6" s="784">
        <v>1041704</v>
      </c>
    </row>
    <row r="7" spans="1:3" ht="39.6" x14ac:dyDescent="0.25">
      <c r="A7" s="782" t="s">
        <v>646</v>
      </c>
      <c r="B7" s="783" t="s">
        <v>667</v>
      </c>
      <c r="C7" s="784">
        <v>28331862</v>
      </c>
    </row>
    <row r="8" spans="1:3" ht="26.4" x14ac:dyDescent="0.25">
      <c r="A8" s="782" t="s">
        <v>648</v>
      </c>
      <c r="B8" s="783" t="s">
        <v>668</v>
      </c>
      <c r="C8" s="784">
        <v>180780</v>
      </c>
    </row>
    <row r="9" spans="1:3" ht="52.8" x14ac:dyDescent="0.25">
      <c r="A9" s="782" t="s">
        <v>660</v>
      </c>
      <c r="B9" s="783" t="s">
        <v>669</v>
      </c>
      <c r="C9" s="784">
        <v>-39670</v>
      </c>
    </row>
    <row r="10" spans="1:3" ht="39.6" x14ac:dyDescent="0.25">
      <c r="A10" s="782" t="s">
        <v>662</v>
      </c>
      <c r="B10" s="783" t="s">
        <v>670</v>
      </c>
      <c r="C10" s="784">
        <v>3192780</v>
      </c>
    </row>
    <row r="11" spans="1:3" ht="105.6" x14ac:dyDescent="0.25">
      <c r="A11" s="782" t="s">
        <v>664</v>
      </c>
      <c r="B11" s="783" t="s">
        <v>671</v>
      </c>
      <c r="C11" s="784">
        <v>228766511</v>
      </c>
    </row>
    <row r="12" spans="1:3" ht="26.4" x14ac:dyDescent="0.25">
      <c r="A12" s="782" t="s">
        <v>672</v>
      </c>
      <c r="B12" s="783" t="s">
        <v>673</v>
      </c>
      <c r="C12" s="784">
        <v>28331862</v>
      </c>
    </row>
    <row r="13" spans="1:3" ht="52.8" x14ac:dyDescent="0.25">
      <c r="A13" s="782" t="s">
        <v>674</v>
      </c>
      <c r="B13" s="783" t="s">
        <v>675</v>
      </c>
      <c r="C13" s="784">
        <v>28331862</v>
      </c>
    </row>
    <row r="14" spans="1:3" ht="26.4" x14ac:dyDescent="0.25">
      <c r="A14" s="782" t="s">
        <v>676</v>
      </c>
      <c r="B14" s="783" t="s">
        <v>677</v>
      </c>
      <c r="C14" s="784">
        <v>28331862</v>
      </c>
    </row>
    <row r="15" spans="1:3" ht="26.4" x14ac:dyDescent="0.25">
      <c r="A15" s="792" t="s">
        <v>678</v>
      </c>
      <c r="B15" s="793" t="s">
        <v>679</v>
      </c>
      <c r="C15" s="794">
        <v>1222484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5"/>
  <sheetViews>
    <sheetView workbookViewId="0">
      <pane ySplit="5" topLeftCell="A6" activePane="bottomLeft" state="frozen"/>
      <selection pane="bottomLeft" activeCell="C1" sqref="C1"/>
    </sheetView>
  </sheetViews>
  <sheetFormatPr defaultRowHeight="13.2" x14ac:dyDescent="0.25"/>
  <cols>
    <col min="1" max="1" width="8.109375" customWidth="1"/>
    <col min="2" max="2" width="41" customWidth="1"/>
    <col min="3" max="3" width="32.88671875" customWidth="1"/>
    <col min="257" max="257" width="8.109375" customWidth="1"/>
    <col min="258" max="258" width="41" customWidth="1"/>
    <col min="259" max="259" width="32.88671875" customWidth="1"/>
    <col min="513" max="513" width="8.109375" customWidth="1"/>
    <col min="514" max="514" width="41" customWidth="1"/>
    <col min="515" max="515" width="32.88671875" customWidth="1"/>
    <col min="769" max="769" width="8.109375" customWidth="1"/>
    <col min="770" max="770" width="41" customWidth="1"/>
    <col min="771" max="771" width="32.88671875" customWidth="1"/>
    <col min="1025" max="1025" width="8.109375" customWidth="1"/>
    <col min="1026" max="1026" width="41" customWidth="1"/>
    <col min="1027" max="1027" width="32.88671875" customWidth="1"/>
    <col min="1281" max="1281" width="8.109375" customWidth="1"/>
    <col min="1282" max="1282" width="41" customWidth="1"/>
    <col min="1283" max="1283" width="32.88671875" customWidth="1"/>
    <col min="1537" max="1537" width="8.109375" customWidth="1"/>
    <col min="1538" max="1538" width="41" customWidth="1"/>
    <col min="1539" max="1539" width="32.88671875" customWidth="1"/>
    <col min="1793" max="1793" width="8.109375" customWidth="1"/>
    <col min="1794" max="1794" width="41" customWidth="1"/>
    <col min="1795" max="1795" width="32.88671875" customWidth="1"/>
    <col min="2049" max="2049" width="8.109375" customWidth="1"/>
    <col min="2050" max="2050" width="41" customWidth="1"/>
    <col min="2051" max="2051" width="32.88671875" customWidth="1"/>
    <col min="2305" max="2305" width="8.109375" customWidth="1"/>
    <col min="2306" max="2306" width="41" customWidth="1"/>
    <col min="2307" max="2307" width="32.88671875" customWidth="1"/>
    <col min="2561" max="2561" width="8.109375" customWidth="1"/>
    <col min="2562" max="2562" width="41" customWidth="1"/>
    <col min="2563" max="2563" width="32.88671875" customWidth="1"/>
    <col min="2817" max="2817" width="8.109375" customWidth="1"/>
    <col min="2818" max="2818" width="41" customWidth="1"/>
    <col min="2819" max="2819" width="32.88671875" customWidth="1"/>
    <col min="3073" max="3073" width="8.109375" customWidth="1"/>
    <col min="3074" max="3074" width="41" customWidth="1"/>
    <col min="3075" max="3075" width="32.88671875" customWidth="1"/>
    <col min="3329" max="3329" width="8.109375" customWidth="1"/>
    <col min="3330" max="3330" width="41" customWidth="1"/>
    <col min="3331" max="3331" width="32.88671875" customWidth="1"/>
    <col min="3585" max="3585" width="8.109375" customWidth="1"/>
    <col min="3586" max="3586" width="41" customWidth="1"/>
    <col min="3587" max="3587" width="32.88671875" customWidth="1"/>
    <col min="3841" max="3841" width="8.109375" customWidth="1"/>
    <col min="3842" max="3842" width="41" customWidth="1"/>
    <col min="3843" max="3843" width="32.88671875" customWidth="1"/>
    <col min="4097" max="4097" width="8.109375" customWidth="1"/>
    <col min="4098" max="4098" width="41" customWidth="1"/>
    <col min="4099" max="4099" width="32.88671875" customWidth="1"/>
    <col min="4353" max="4353" width="8.109375" customWidth="1"/>
    <col min="4354" max="4354" width="41" customWidth="1"/>
    <col min="4355" max="4355" width="32.88671875" customWidth="1"/>
    <col min="4609" max="4609" width="8.109375" customWidth="1"/>
    <col min="4610" max="4610" width="41" customWidth="1"/>
    <col min="4611" max="4611" width="32.88671875" customWidth="1"/>
    <col min="4865" max="4865" width="8.109375" customWidth="1"/>
    <col min="4866" max="4866" width="41" customWidth="1"/>
    <col min="4867" max="4867" width="32.88671875" customWidth="1"/>
    <col min="5121" max="5121" width="8.109375" customWidth="1"/>
    <col min="5122" max="5122" width="41" customWidth="1"/>
    <col min="5123" max="5123" width="32.88671875" customWidth="1"/>
    <col min="5377" max="5377" width="8.109375" customWidth="1"/>
    <col min="5378" max="5378" width="41" customWidth="1"/>
    <col min="5379" max="5379" width="32.88671875" customWidth="1"/>
    <col min="5633" max="5633" width="8.109375" customWidth="1"/>
    <col min="5634" max="5634" width="41" customWidth="1"/>
    <col min="5635" max="5635" width="32.88671875" customWidth="1"/>
    <col min="5889" max="5889" width="8.109375" customWidth="1"/>
    <col min="5890" max="5890" width="41" customWidth="1"/>
    <col min="5891" max="5891" width="32.88671875" customWidth="1"/>
    <col min="6145" max="6145" width="8.109375" customWidth="1"/>
    <col min="6146" max="6146" width="41" customWidth="1"/>
    <col min="6147" max="6147" width="32.88671875" customWidth="1"/>
    <col min="6401" max="6401" width="8.109375" customWidth="1"/>
    <col min="6402" max="6402" width="41" customWidth="1"/>
    <col min="6403" max="6403" width="32.88671875" customWidth="1"/>
    <col min="6657" max="6657" width="8.109375" customWidth="1"/>
    <col min="6658" max="6658" width="41" customWidth="1"/>
    <col min="6659" max="6659" width="32.88671875" customWidth="1"/>
    <col min="6913" max="6913" width="8.109375" customWidth="1"/>
    <col min="6914" max="6914" width="41" customWidth="1"/>
    <col min="6915" max="6915" width="32.88671875" customWidth="1"/>
    <col min="7169" max="7169" width="8.109375" customWidth="1"/>
    <col min="7170" max="7170" width="41" customWidth="1"/>
    <col min="7171" max="7171" width="32.88671875" customWidth="1"/>
    <col min="7425" max="7425" width="8.109375" customWidth="1"/>
    <col min="7426" max="7426" width="41" customWidth="1"/>
    <col min="7427" max="7427" width="32.88671875" customWidth="1"/>
    <col min="7681" max="7681" width="8.109375" customWidth="1"/>
    <col min="7682" max="7682" width="41" customWidth="1"/>
    <col min="7683" max="7683" width="32.88671875" customWidth="1"/>
    <col min="7937" max="7937" width="8.109375" customWidth="1"/>
    <col min="7938" max="7938" width="41" customWidth="1"/>
    <col min="7939" max="7939" width="32.88671875" customWidth="1"/>
    <col min="8193" max="8193" width="8.109375" customWidth="1"/>
    <col min="8194" max="8194" width="41" customWidth="1"/>
    <col min="8195" max="8195" width="32.88671875" customWidth="1"/>
    <col min="8449" max="8449" width="8.109375" customWidth="1"/>
    <col min="8450" max="8450" width="41" customWidth="1"/>
    <col min="8451" max="8451" width="32.88671875" customWidth="1"/>
    <col min="8705" max="8705" width="8.109375" customWidth="1"/>
    <col min="8706" max="8706" width="41" customWidth="1"/>
    <col min="8707" max="8707" width="32.88671875" customWidth="1"/>
    <col min="8961" max="8961" width="8.109375" customWidth="1"/>
    <col min="8962" max="8962" width="41" customWidth="1"/>
    <col min="8963" max="8963" width="32.88671875" customWidth="1"/>
    <col min="9217" max="9217" width="8.109375" customWidth="1"/>
    <col min="9218" max="9218" width="41" customWidth="1"/>
    <col min="9219" max="9219" width="32.88671875" customWidth="1"/>
    <col min="9473" max="9473" width="8.109375" customWidth="1"/>
    <col min="9474" max="9474" width="41" customWidth="1"/>
    <col min="9475" max="9475" width="32.88671875" customWidth="1"/>
    <col min="9729" max="9729" width="8.109375" customWidth="1"/>
    <col min="9730" max="9730" width="41" customWidth="1"/>
    <col min="9731" max="9731" width="32.88671875" customWidth="1"/>
    <col min="9985" max="9985" width="8.109375" customWidth="1"/>
    <col min="9986" max="9986" width="41" customWidth="1"/>
    <col min="9987" max="9987" width="32.88671875" customWidth="1"/>
    <col min="10241" max="10241" width="8.109375" customWidth="1"/>
    <col min="10242" max="10242" width="41" customWidth="1"/>
    <col min="10243" max="10243" width="32.88671875" customWidth="1"/>
    <col min="10497" max="10497" width="8.109375" customWidth="1"/>
    <col min="10498" max="10498" width="41" customWidth="1"/>
    <col min="10499" max="10499" width="32.88671875" customWidth="1"/>
    <col min="10753" max="10753" width="8.109375" customWidth="1"/>
    <col min="10754" max="10754" width="41" customWidth="1"/>
    <col min="10755" max="10755" width="32.88671875" customWidth="1"/>
    <col min="11009" max="11009" width="8.109375" customWidth="1"/>
    <col min="11010" max="11010" width="41" customWidth="1"/>
    <col min="11011" max="11011" width="32.88671875" customWidth="1"/>
    <col min="11265" max="11265" width="8.109375" customWidth="1"/>
    <col min="11266" max="11266" width="41" customWidth="1"/>
    <col min="11267" max="11267" width="32.88671875" customWidth="1"/>
    <col min="11521" max="11521" width="8.109375" customWidth="1"/>
    <col min="11522" max="11522" width="41" customWidth="1"/>
    <col min="11523" max="11523" width="32.88671875" customWidth="1"/>
    <col min="11777" max="11777" width="8.109375" customWidth="1"/>
    <col min="11778" max="11778" width="41" customWidth="1"/>
    <col min="11779" max="11779" width="32.88671875" customWidth="1"/>
    <col min="12033" max="12033" width="8.109375" customWidth="1"/>
    <col min="12034" max="12034" width="41" customWidth="1"/>
    <col min="12035" max="12035" width="32.88671875" customWidth="1"/>
    <col min="12289" max="12289" width="8.109375" customWidth="1"/>
    <col min="12290" max="12290" width="41" customWidth="1"/>
    <col min="12291" max="12291" width="32.88671875" customWidth="1"/>
    <col min="12545" max="12545" width="8.109375" customWidth="1"/>
    <col min="12546" max="12546" width="41" customWidth="1"/>
    <col min="12547" max="12547" width="32.88671875" customWidth="1"/>
    <col min="12801" max="12801" width="8.109375" customWidth="1"/>
    <col min="12802" max="12802" width="41" customWidth="1"/>
    <col min="12803" max="12803" width="32.88671875" customWidth="1"/>
    <col min="13057" max="13057" width="8.109375" customWidth="1"/>
    <col min="13058" max="13058" width="41" customWidth="1"/>
    <col min="13059" max="13059" width="32.88671875" customWidth="1"/>
    <col min="13313" max="13313" width="8.109375" customWidth="1"/>
    <col min="13314" max="13314" width="41" customWidth="1"/>
    <col min="13315" max="13315" width="32.88671875" customWidth="1"/>
    <col min="13569" max="13569" width="8.109375" customWidth="1"/>
    <col min="13570" max="13570" width="41" customWidth="1"/>
    <col min="13571" max="13571" width="32.88671875" customWidth="1"/>
    <col min="13825" max="13825" width="8.109375" customWidth="1"/>
    <col min="13826" max="13826" width="41" customWidth="1"/>
    <col min="13827" max="13827" width="32.88671875" customWidth="1"/>
    <col min="14081" max="14081" width="8.109375" customWidth="1"/>
    <col min="14082" max="14082" width="41" customWidth="1"/>
    <col min="14083" max="14083" width="32.88671875" customWidth="1"/>
    <col min="14337" max="14337" width="8.109375" customWidth="1"/>
    <col min="14338" max="14338" width="41" customWidth="1"/>
    <col min="14339" max="14339" width="32.88671875" customWidth="1"/>
    <col min="14593" max="14593" width="8.109375" customWidth="1"/>
    <col min="14594" max="14594" width="41" customWidth="1"/>
    <col min="14595" max="14595" width="32.88671875" customWidth="1"/>
    <col min="14849" max="14849" width="8.109375" customWidth="1"/>
    <col min="14850" max="14850" width="41" customWidth="1"/>
    <col min="14851" max="14851" width="32.88671875" customWidth="1"/>
    <col min="15105" max="15105" width="8.109375" customWidth="1"/>
    <col min="15106" max="15106" width="41" customWidth="1"/>
    <col min="15107" max="15107" width="32.88671875" customWidth="1"/>
    <col min="15361" max="15361" width="8.109375" customWidth="1"/>
    <col min="15362" max="15362" width="41" customWidth="1"/>
    <col min="15363" max="15363" width="32.88671875" customWidth="1"/>
    <col min="15617" max="15617" width="8.109375" customWidth="1"/>
    <col min="15618" max="15618" width="41" customWidth="1"/>
    <col min="15619" max="15619" width="32.88671875" customWidth="1"/>
    <col min="15873" max="15873" width="8.109375" customWidth="1"/>
    <col min="15874" max="15874" width="41" customWidth="1"/>
    <col min="15875" max="15875" width="32.88671875" customWidth="1"/>
    <col min="16129" max="16129" width="8.109375" customWidth="1"/>
    <col min="16130" max="16130" width="41" customWidth="1"/>
    <col min="16131" max="16131" width="32.88671875" customWidth="1"/>
  </cols>
  <sheetData>
    <row r="1" spans="1:3" s="645" customFormat="1" x14ac:dyDescent="0.25">
      <c r="B1" s="122" t="s">
        <v>265</v>
      </c>
      <c r="C1" s="645" t="s">
        <v>1543</v>
      </c>
    </row>
    <row r="2" spans="1:3" s="645" customFormat="1" x14ac:dyDescent="0.25">
      <c r="B2" s="122" t="s">
        <v>364</v>
      </c>
      <c r="C2" s="613" t="s">
        <v>119</v>
      </c>
    </row>
    <row r="3" spans="1:3" x14ac:dyDescent="0.25">
      <c r="A3" s="985" t="s">
        <v>698</v>
      </c>
      <c r="B3" s="986"/>
      <c r="C3" s="986"/>
    </row>
    <row r="4" spans="1:3" ht="15" x14ac:dyDescent="0.25">
      <c r="A4" s="781"/>
      <c r="B4" s="781" t="s">
        <v>593</v>
      </c>
      <c r="C4" s="781" t="s">
        <v>658</v>
      </c>
    </row>
    <row r="5" spans="1:3" ht="15" x14ac:dyDescent="0.25">
      <c r="A5" s="781">
        <v>1</v>
      </c>
      <c r="B5" s="781">
        <v>2</v>
      </c>
      <c r="C5" s="781">
        <v>3</v>
      </c>
    </row>
    <row r="6" spans="1:3" x14ac:dyDescent="0.25">
      <c r="A6" s="782" t="s">
        <v>598</v>
      </c>
      <c r="B6" s="783" t="s">
        <v>699</v>
      </c>
      <c r="C6" s="784">
        <v>1611674004</v>
      </c>
    </row>
    <row r="7" spans="1:3" x14ac:dyDescent="0.25">
      <c r="A7" s="782" t="s">
        <v>600</v>
      </c>
      <c r="B7" s="783" t="s">
        <v>700</v>
      </c>
      <c r="C7" s="784">
        <v>1858074517</v>
      </c>
    </row>
    <row r="8" spans="1:3" ht="26.4" x14ac:dyDescent="0.25">
      <c r="A8" s="785" t="s">
        <v>642</v>
      </c>
      <c r="B8" s="786" t="s">
        <v>701</v>
      </c>
      <c r="C8" s="787">
        <v>-246400513</v>
      </c>
    </row>
    <row r="9" spans="1:3" ht="26.4" x14ac:dyDescent="0.25">
      <c r="A9" s="782" t="s">
        <v>602</v>
      </c>
      <c r="B9" s="783" t="s">
        <v>702</v>
      </c>
      <c r="C9" s="784">
        <v>1565706902</v>
      </c>
    </row>
    <row r="10" spans="1:3" x14ac:dyDescent="0.25">
      <c r="A10" s="782" t="s">
        <v>644</v>
      </c>
      <c r="B10" s="783" t="s">
        <v>703</v>
      </c>
      <c r="C10" s="784">
        <v>526119448</v>
      </c>
    </row>
    <row r="11" spans="1:3" ht="26.4" x14ac:dyDescent="0.25">
      <c r="A11" s="785" t="s">
        <v>646</v>
      </c>
      <c r="B11" s="786" t="s">
        <v>704</v>
      </c>
      <c r="C11" s="787">
        <v>1039587454</v>
      </c>
    </row>
    <row r="12" spans="1:3" x14ac:dyDescent="0.25">
      <c r="A12" s="785" t="s">
        <v>648</v>
      </c>
      <c r="B12" s="786" t="s">
        <v>705</v>
      </c>
      <c r="C12" s="787">
        <v>793186941</v>
      </c>
    </row>
    <row r="13" spans="1:3" x14ac:dyDescent="0.25">
      <c r="A13" s="785" t="s">
        <v>662</v>
      </c>
      <c r="B13" s="786" t="s">
        <v>706</v>
      </c>
      <c r="C13" s="787">
        <v>793186941</v>
      </c>
    </row>
    <row r="14" spans="1:3" ht="26.4" x14ac:dyDescent="0.25">
      <c r="A14" s="785" t="s">
        <v>663</v>
      </c>
      <c r="B14" s="786" t="s">
        <v>707</v>
      </c>
      <c r="C14" s="787">
        <v>22663058</v>
      </c>
    </row>
    <row r="15" spans="1:3" ht="26.4" x14ac:dyDescent="0.25">
      <c r="A15" s="788" t="s">
        <v>664</v>
      </c>
      <c r="B15" s="789" t="s">
        <v>708</v>
      </c>
      <c r="C15" s="790">
        <v>770523883</v>
      </c>
    </row>
  </sheetData>
  <mergeCells count="1">
    <mergeCell ref="A3:C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93"/>
  <sheetViews>
    <sheetView zoomScaleNormal="100" workbookViewId="0">
      <selection activeCell="L2" sqref="L2"/>
    </sheetView>
  </sheetViews>
  <sheetFormatPr defaultColWidth="9.109375" defaultRowHeight="13.2" x14ac:dyDescent="0.25"/>
  <cols>
    <col min="1" max="1" width="4.33203125" style="308" customWidth="1"/>
    <col min="2" max="2" width="46.109375" style="308" customWidth="1"/>
    <col min="3" max="3" width="12.88671875" style="308" customWidth="1"/>
    <col min="4" max="4" width="12" style="308" customWidth="1"/>
    <col min="5" max="5" width="11.88671875" style="308" customWidth="1"/>
    <col min="6" max="6" width="11.6640625" style="308" customWidth="1"/>
    <col min="7" max="7" width="12.88671875" style="308" customWidth="1"/>
    <col min="8" max="8" width="12" style="308" customWidth="1"/>
    <col min="9" max="9" width="11.44140625" style="308" customWidth="1"/>
    <col min="10" max="10" width="11.88671875" style="308" customWidth="1"/>
    <col min="11" max="11" width="12.44140625" style="308" customWidth="1"/>
    <col min="12" max="12" width="13" style="308" customWidth="1"/>
    <col min="13" max="13" width="13.5546875" style="308" customWidth="1"/>
    <col min="14" max="14" width="11.88671875" style="308" customWidth="1"/>
    <col min="15" max="15" width="15" style="308" customWidth="1"/>
    <col min="16" max="16" width="14.109375" style="308" bestFit="1" customWidth="1"/>
    <col min="17" max="17" width="12.5546875" style="308" bestFit="1" customWidth="1"/>
    <col min="18" max="16384" width="9.109375" style="308"/>
  </cols>
  <sheetData>
    <row r="1" spans="1:17" x14ac:dyDescent="0.25">
      <c r="C1" s="309" t="s">
        <v>0</v>
      </c>
    </row>
    <row r="2" spans="1:17" x14ac:dyDescent="0.25">
      <c r="C2" s="310" t="s">
        <v>464</v>
      </c>
      <c r="D2" s="310"/>
      <c r="E2" s="310"/>
      <c r="L2" s="645" t="s">
        <v>1544</v>
      </c>
    </row>
    <row r="3" spans="1:17" x14ac:dyDescent="0.25">
      <c r="D3" s="311" t="s">
        <v>1446</v>
      </c>
      <c r="E3" s="310"/>
      <c r="K3"/>
    </row>
    <row r="4" spans="1:17" x14ac:dyDescent="0.25">
      <c r="L4" s="308" t="s">
        <v>119</v>
      </c>
    </row>
    <row r="5" spans="1:17" s="312" customFormat="1" ht="12" x14ac:dyDescent="0.25">
      <c r="B5" s="312" t="s">
        <v>105</v>
      </c>
      <c r="C5" s="312" t="s">
        <v>106</v>
      </c>
      <c r="D5" s="312" t="s">
        <v>107</v>
      </c>
      <c r="E5" s="312" t="s">
        <v>108</v>
      </c>
      <c r="F5" s="312" t="s">
        <v>109</v>
      </c>
      <c r="H5" s="312" t="s">
        <v>110</v>
      </c>
      <c r="I5" s="312" t="s">
        <v>111</v>
      </c>
      <c r="J5" s="312" t="s">
        <v>138</v>
      </c>
      <c r="K5" s="312" t="s">
        <v>139</v>
      </c>
      <c r="L5" s="312" t="s">
        <v>465</v>
      </c>
      <c r="M5" s="312" t="s">
        <v>466</v>
      </c>
      <c r="N5" s="312" t="s">
        <v>467</v>
      </c>
      <c r="O5" s="312" t="s">
        <v>468</v>
      </c>
    </row>
    <row r="6" spans="1:17" s="312" customFormat="1" ht="36.6" thickBot="1" x14ac:dyDescent="0.3">
      <c r="A6" s="313">
        <v>1</v>
      </c>
      <c r="B6" s="535"/>
      <c r="C6" s="536" t="s">
        <v>469</v>
      </c>
      <c r="D6" s="536" t="s">
        <v>470</v>
      </c>
      <c r="E6" s="536" t="s">
        <v>471</v>
      </c>
      <c r="F6" s="537" t="s">
        <v>472</v>
      </c>
      <c r="G6" s="538" t="s">
        <v>473</v>
      </c>
      <c r="H6" s="539" t="s">
        <v>474</v>
      </c>
      <c r="I6" s="540" t="s">
        <v>475</v>
      </c>
      <c r="J6" s="540" t="s">
        <v>476</v>
      </c>
      <c r="K6" s="536" t="s">
        <v>477</v>
      </c>
      <c r="L6" s="536" t="s">
        <v>339</v>
      </c>
      <c r="M6" s="536" t="s">
        <v>478</v>
      </c>
      <c r="N6" s="540" t="s">
        <v>479</v>
      </c>
      <c r="O6" s="536" t="s">
        <v>38</v>
      </c>
    </row>
    <row r="7" spans="1:17" s="312" customFormat="1" ht="12.6" thickBot="1" x14ac:dyDescent="0.3">
      <c r="A7" s="313">
        <v>2</v>
      </c>
      <c r="B7" s="314" t="s">
        <v>392</v>
      </c>
      <c r="C7" s="541">
        <f t="shared" ref="C7:C63" si="0">SUM(D7:F7)</f>
        <v>6896780</v>
      </c>
      <c r="D7" s="541">
        <f t="shared" ref="D7:N7" si="1">SUM(D8:D14)</f>
        <v>4400000</v>
      </c>
      <c r="E7" s="541">
        <f t="shared" si="1"/>
        <v>1172000</v>
      </c>
      <c r="F7" s="542">
        <f t="shared" si="1"/>
        <v>1324780</v>
      </c>
      <c r="G7" s="543">
        <f t="shared" si="1"/>
        <v>0</v>
      </c>
      <c r="H7" s="544">
        <f t="shared" si="1"/>
        <v>0</v>
      </c>
      <c r="I7" s="541">
        <f t="shared" si="1"/>
        <v>0</v>
      </c>
      <c r="J7" s="541">
        <f t="shared" si="1"/>
        <v>0</v>
      </c>
      <c r="K7" s="541">
        <f t="shared" si="1"/>
        <v>0</v>
      </c>
      <c r="L7" s="541">
        <f t="shared" si="1"/>
        <v>508000</v>
      </c>
      <c r="M7" s="541">
        <f t="shared" si="1"/>
        <v>0</v>
      </c>
      <c r="N7" s="541">
        <f t="shared" si="1"/>
        <v>0</v>
      </c>
      <c r="O7" s="545">
        <f t="shared" ref="O7:O45" si="2">SUM(C7)+SUM(H7:N7)</f>
        <v>7404780</v>
      </c>
      <c r="P7" s="312">
        <v>8293780</v>
      </c>
      <c r="Q7" s="315">
        <v>889000</v>
      </c>
    </row>
    <row r="8" spans="1:17" s="317" customFormat="1" ht="12" x14ac:dyDescent="0.25">
      <c r="A8" s="313">
        <v>3</v>
      </c>
      <c r="B8" s="316" t="s">
        <v>1466</v>
      </c>
      <c r="C8" s="546">
        <f t="shared" si="0"/>
        <v>5082000</v>
      </c>
      <c r="D8" s="547">
        <v>4400000</v>
      </c>
      <c r="E8" s="547">
        <v>682000</v>
      </c>
      <c r="F8" s="548"/>
      <c r="G8" s="549"/>
      <c r="H8" s="550"/>
      <c r="I8" s="551"/>
      <c r="J8" s="551"/>
      <c r="K8" s="551"/>
      <c r="L8" s="547"/>
      <c r="M8" s="551"/>
      <c r="N8" s="551"/>
      <c r="O8" s="552">
        <f t="shared" si="2"/>
        <v>5082000</v>
      </c>
      <c r="P8" s="319">
        <f>P7-Q7</f>
        <v>7404780</v>
      </c>
      <c r="Q8" s="319">
        <f>P8-O7</f>
        <v>0</v>
      </c>
    </row>
    <row r="9" spans="1:17" s="317" customFormat="1" ht="12" x14ac:dyDescent="0.25">
      <c r="A9" s="313">
        <v>4</v>
      </c>
      <c r="B9" s="316" t="s">
        <v>1510</v>
      </c>
      <c r="C9" s="546">
        <f t="shared" si="0"/>
        <v>0</v>
      </c>
      <c r="D9" s="547"/>
      <c r="E9" s="547"/>
      <c r="F9" s="548"/>
      <c r="G9" s="549"/>
      <c r="H9" s="550"/>
      <c r="I9" s="551"/>
      <c r="J9" s="551"/>
      <c r="K9" s="551"/>
      <c r="L9" s="547">
        <v>254000</v>
      </c>
      <c r="M9" s="551"/>
      <c r="N9" s="551"/>
      <c r="O9" s="552">
        <f t="shared" si="2"/>
        <v>254000</v>
      </c>
    </row>
    <row r="10" spans="1:17" s="317" customFormat="1" ht="12" x14ac:dyDescent="0.25">
      <c r="A10" s="313">
        <v>5</v>
      </c>
      <c r="B10" s="316" t="s">
        <v>1467</v>
      </c>
      <c r="C10" s="546">
        <f t="shared" si="0"/>
        <v>946537</v>
      </c>
      <c r="D10" s="553"/>
      <c r="E10" s="553"/>
      <c r="F10" s="548">
        <v>946537</v>
      </c>
      <c r="G10" s="549"/>
      <c r="H10" s="550"/>
      <c r="I10" s="551"/>
      <c r="J10" s="551"/>
      <c r="K10" s="551"/>
      <c r="L10" s="547"/>
      <c r="M10" s="551"/>
      <c r="N10" s="551"/>
      <c r="O10" s="552">
        <f t="shared" si="2"/>
        <v>946537</v>
      </c>
    </row>
    <row r="11" spans="1:17" s="317" customFormat="1" ht="12" x14ac:dyDescent="0.25">
      <c r="A11" s="313">
        <v>6</v>
      </c>
      <c r="B11" s="316" t="s">
        <v>1468</v>
      </c>
      <c r="C11" s="546">
        <f t="shared" si="0"/>
        <v>490000</v>
      </c>
      <c r="D11" s="547"/>
      <c r="E11" s="547">
        <v>490000</v>
      </c>
      <c r="F11" s="548"/>
      <c r="G11" s="549"/>
      <c r="H11" s="550"/>
      <c r="I11" s="551"/>
      <c r="J11" s="551"/>
      <c r="K11" s="551"/>
      <c r="L11" s="547"/>
      <c r="M11" s="551"/>
      <c r="N11" s="551"/>
      <c r="O11" s="552">
        <f t="shared" si="2"/>
        <v>490000</v>
      </c>
    </row>
    <row r="12" spans="1:17" s="317" customFormat="1" ht="12" x14ac:dyDescent="0.25">
      <c r="A12" s="313">
        <v>7</v>
      </c>
      <c r="B12" s="316" t="s">
        <v>1469</v>
      </c>
      <c r="C12" s="546">
        <f t="shared" si="0"/>
        <v>378243</v>
      </c>
      <c r="D12" s="547"/>
      <c r="E12" s="547"/>
      <c r="F12" s="548">
        <v>378243</v>
      </c>
      <c r="G12" s="549"/>
      <c r="H12" s="550"/>
      <c r="I12" s="551"/>
      <c r="J12" s="551"/>
      <c r="K12" s="551"/>
      <c r="L12" s="547"/>
      <c r="M12" s="551"/>
      <c r="N12" s="551"/>
      <c r="O12" s="552">
        <f t="shared" si="2"/>
        <v>378243</v>
      </c>
    </row>
    <row r="13" spans="1:17" s="317" customFormat="1" ht="12" x14ac:dyDescent="0.25">
      <c r="A13" s="313">
        <v>8</v>
      </c>
      <c r="B13" s="316" t="s">
        <v>1470</v>
      </c>
      <c r="C13" s="546">
        <f t="shared" si="0"/>
        <v>0</v>
      </c>
      <c r="D13" s="547"/>
      <c r="E13" s="553"/>
      <c r="F13" s="554"/>
      <c r="G13" s="549"/>
      <c r="H13" s="550"/>
      <c r="I13" s="551"/>
      <c r="J13" s="551"/>
      <c r="K13" s="551"/>
      <c r="L13" s="547">
        <v>254000</v>
      </c>
      <c r="M13" s="551"/>
      <c r="N13" s="551"/>
      <c r="O13" s="552">
        <f t="shared" si="2"/>
        <v>254000</v>
      </c>
    </row>
    <row r="14" spans="1:17" s="312" customFormat="1" ht="12.6" thickBot="1" x14ac:dyDescent="0.3">
      <c r="A14" s="313">
        <v>9</v>
      </c>
      <c r="B14" s="318"/>
      <c r="C14" s="546">
        <f t="shared" si="0"/>
        <v>0</v>
      </c>
      <c r="D14" s="546"/>
      <c r="E14" s="553"/>
      <c r="F14" s="554"/>
      <c r="G14" s="555"/>
      <c r="H14" s="556"/>
      <c r="I14" s="546"/>
      <c r="J14" s="546"/>
      <c r="K14" s="546"/>
      <c r="L14" s="546"/>
      <c r="M14" s="546"/>
      <c r="N14" s="546"/>
      <c r="O14" s="552">
        <f t="shared" si="2"/>
        <v>0</v>
      </c>
    </row>
    <row r="15" spans="1:17" s="312" customFormat="1" ht="12.6" thickBot="1" x14ac:dyDescent="0.3">
      <c r="A15" s="313">
        <v>10</v>
      </c>
      <c r="B15" s="314" t="s">
        <v>481</v>
      </c>
      <c r="C15" s="541">
        <f t="shared" si="0"/>
        <v>3340983</v>
      </c>
      <c r="D15" s="541">
        <f t="shared" ref="D15:N15" si="3">SUM(D16:D28)</f>
        <v>1768312</v>
      </c>
      <c r="E15" s="541">
        <f t="shared" si="3"/>
        <v>272485</v>
      </c>
      <c r="F15" s="542">
        <f t="shared" si="3"/>
        <v>1300186</v>
      </c>
      <c r="G15" s="543">
        <f t="shared" si="3"/>
        <v>0</v>
      </c>
      <c r="H15" s="544">
        <f t="shared" si="3"/>
        <v>0</v>
      </c>
      <c r="I15" s="541">
        <f t="shared" si="3"/>
        <v>0</v>
      </c>
      <c r="J15" s="541">
        <f t="shared" si="3"/>
        <v>0</v>
      </c>
      <c r="K15" s="541">
        <f t="shared" si="3"/>
        <v>0</v>
      </c>
      <c r="L15" s="541">
        <f t="shared" si="3"/>
        <v>839690</v>
      </c>
      <c r="M15" s="541">
        <f t="shared" si="3"/>
        <v>0</v>
      </c>
      <c r="N15" s="541">
        <f t="shared" si="3"/>
        <v>0</v>
      </c>
      <c r="O15" s="545">
        <f t="shared" si="2"/>
        <v>4180673</v>
      </c>
      <c r="P15" s="312">
        <v>9785755</v>
      </c>
      <c r="Q15" s="315">
        <f>O119</f>
        <v>5605082</v>
      </c>
    </row>
    <row r="16" spans="1:17" s="317" customFormat="1" ht="12" x14ac:dyDescent="0.25">
      <c r="A16" s="313">
        <v>11</v>
      </c>
      <c r="B16" s="316" t="s">
        <v>1486</v>
      </c>
      <c r="C16" s="546">
        <f t="shared" si="0"/>
        <v>1950000</v>
      </c>
      <c r="D16" s="547">
        <v>1688312</v>
      </c>
      <c r="E16" s="547">
        <v>261688</v>
      </c>
      <c r="F16" s="548"/>
      <c r="G16" s="549"/>
      <c r="H16" s="557"/>
      <c r="I16" s="547"/>
      <c r="J16" s="547"/>
      <c r="K16" s="547"/>
      <c r="L16" s="547"/>
      <c r="M16" s="551"/>
      <c r="N16" s="551"/>
      <c r="O16" s="552">
        <f t="shared" si="2"/>
        <v>1950000</v>
      </c>
      <c r="P16" s="319">
        <f>P15-Q15</f>
        <v>4180673</v>
      </c>
      <c r="Q16" s="829">
        <f>P16-O15</f>
        <v>0</v>
      </c>
    </row>
    <row r="17" spans="1:17" s="317" customFormat="1" ht="12" x14ac:dyDescent="0.25">
      <c r="A17" s="313">
        <v>12</v>
      </c>
      <c r="B17" s="316" t="s">
        <v>1487</v>
      </c>
      <c r="C17" s="546">
        <f t="shared" si="0"/>
        <v>50000</v>
      </c>
      <c r="D17" s="547">
        <v>50000</v>
      </c>
      <c r="E17" s="547"/>
      <c r="F17" s="548"/>
      <c r="G17" s="549"/>
      <c r="H17" s="557"/>
      <c r="I17" s="547"/>
      <c r="J17" s="547"/>
      <c r="K17" s="547"/>
      <c r="L17" s="547"/>
      <c r="M17" s="551"/>
      <c r="N17" s="551"/>
      <c r="O17" s="552">
        <f t="shared" si="2"/>
        <v>50000</v>
      </c>
    </row>
    <row r="18" spans="1:17" s="317" customFormat="1" ht="12" x14ac:dyDescent="0.25">
      <c r="A18" s="313">
        <v>13</v>
      </c>
      <c r="B18" s="316" t="s">
        <v>1488</v>
      </c>
      <c r="C18" s="546">
        <f t="shared" si="0"/>
        <v>40797</v>
      </c>
      <c r="D18" s="547">
        <v>30000</v>
      </c>
      <c r="E18" s="547">
        <v>10797</v>
      </c>
      <c r="F18" s="548"/>
      <c r="G18" s="549"/>
      <c r="H18" s="557"/>
      <c r="I18" s="547"/>
      <c r="J18" s="547"/>
      <c r="K18" s="547"/>
      <c r="L18" s="547"/>
      <c r="M18" s="551"/>
      <c r="N18" s="551"/>
      <c r="O18" s="552">
        <f t="shared" si="2"/>
        <v>40797</v>
      </c>
    </row>
    <row r="19" spans="1:17" s="317" customFormat="1" ht="12" x14ac:dyDescent="0.25">
      <c r="A19" s="313">
        <v>14</v>
      </c>
      <c r="B19" s="316" t="s">
        <v>1490</v>
      </c>
      <c r="C19" s="546">
        <f t="shared" ref="C19:C23" si="4">SUM(D19:F19)</f>
        <v>127000</v>
      </c>
      <c r="D19" s="547"/>
      <c r="E19" s="547"/>
      <c r="F19" s="548">
        <v>127000</v>
      </c>
      <c r="G19" s="549"/>
      <c r="H19" s="557"/>
      <c r="I19" s="547"/>
      <c r="J19" s="547"/>
      <c r="K19" s="547"/>
      <c r="L19" s="547"/>
      <c r="M19" s="551"/>
      <c r="N19" s="551"/>
      <c r="O19" s="552">
        <f t="shared" ref="O19:O23" si="5">SUM(C19)+SUM(H19:N19)</f>
        <v>127000</v>
      </c>
    </row>
    <row r="20" spans="1:17" s="317" customFormat="1" ht="12" x14ac:dyDescent="0.25">
      <c r="A20" s="313">
        <v>15</v>
      </c>
      <c r="B20" s="316" t="s">
        <v>1489</v>
      </c>
      <c r="C20" s="546">
        <f t="shared" si="4"/>
        <v>63500</v>
      </c>
      <c r="D20" s="547"/>
      <c r="E20" s="547"/>
      <c r="F20" s="548">
        <v>63500</v>
      </c>
      <c r="G20" s="549"/>
      <c r="H20" s="557"/>
      <c r="I20" s="547"/>
      <c r="J20" s="547"/>
      <c r="K20" s="547"/>
      <c r="L20" s="547"/>
      <c r="M20" s="551"/>
      <c r="N20" s="551"/>
      <c r="O20" s="552">
        <f t="shared" si="5"/>
        <v>63500</v>
      </c>
    </row>
    <row r="21" spans="1:17" s="317" customFormat="1" ht="12" x14ac:dyDescent="0.25">
      <c r="A21" s="313">
        <v>16</v>
      </c>
      <c r="B21" s="316" t="s">
        <v>1491</v>
      </c>
      <c r="C21" s="546">
        <f t="shared" si="4"/>
        <v>12700</v>
      </c>
      <c r="D21" s="547"/>
      <c r="E21" s="547"/>
      <c r="F21" s="548">
        <v>12700</v>
      </c>
      <c r="G21" s="549"/>
      <c r="H21" s="557"/>
      <c r="I21" s="547"/>
      <c r="J21" s="547"/>
      <c r="K21" s="547"/>
      <c r="L21" s="547"/>
      <c r="M21" s="551"/>
      <c r="N21" s="551"/>
      <c r="O21" s="552">
        <f t="shared" si="5"/>
        <v>12700</v>
      </c>
    </row>
    <row r="22" spans="1:17" s="317" customFormat="1" ht="12" x14ac:dyDescent="0.25">
      <c r="A22" s="313">
        <v>17</v>
      </c>
      <c r="B22" s="316" t="s">
        <v>1492</v>
      </c>
      <c r="C22" s="546">
        <f t="shared" si="4"/>
        <v>284953</v>
      </c>
      <c r="D22" s="547"/>
      <c r="E22" s="547"/>
      <c r="F22" s="548">
        <v>284953</v>
      </c>
      <c r="G22" s="549"/>
      <c r="H22" s="557"/>
      <c r="I22" s="547"/>
      <c r="J22" s="547"/>
      <c r="K22" s="547"/>
      <c r="L22" s="547"/>
      <c r="M22" s="551"/>
      <c r="N22" s="551"/>
      <c r="O22" s="552">
        <f t="shared" si="5"/>
        <v>284953</v>
      </c>
    </row>
    <row r="23" spans="1:17" s="317" customFormat="1" ht="12" x14ac:dyDescent="0.25">
      <c r="A23" s="313">
        <v>18</v>
      </c>
      <c r="B23" s="316" t="s">
        <v>1493</v>
      </c>
      <c r="C23" s="546">
        <f t="shared" si="4"/>
        <v>50033</v>
      </c>
      <c r="D23" s="547"/>
      <c r="E23" s="547"/>
      <c r="F23" s="548">
        <v>50033</v>
      </c>
      <c r="G23" s="549"/>
      <c r="H23" s="557"/>
      <c r="I23" s="547"/>
      <c r="J23" s="547"/>
      <c r="K23" s="547"/>
      <c r="L23" s="547"/>
      <c r="M23" s="551"/>
      <c r="N23" s="551"/>
      <c r="O23" s="552">
        <f t="shared" si="5"/>
        <v>50033</v>
      </c>
    </row>
    <row r="24" spans="1:17" s="317" customFormat="1" ht="12" x14ac:dyDescent="0.25">
      <c r="A24" s="313">
        <v>19</v>
      </c>
      <c r="B24" s="316" t="s">
        <v>1494</v>
      </c>
      <c r="C24" s="546">
        <f t="shared" si="0"/>
        <v>254000</v>
      </c>
      <c r="D24" s="547"/>
      <c r="E24" s="547"/>
      <c r="F24" s="548">
        <v>254000</v>
      </c>
      <c r="G24" s="549"/>
      <c r="H24" s="557"/>
      <c r="I24" s="547"/>
      <c r="J24" s="547"/>
      <c r="K24" s="547"/>
      <c r="L24" s="547"/>
      <c r="M24" s="551"/>
      <c r="N24" s="551"/>
      <c r="O24" s="552">
        <f t="shared" si="2"/>
        <v>254000</v>
      </c>
    </row>
    <row r="25" spans="1:17" s="317" customFormat="1" ht="12" x14ac:dyDescent="0.25">
      <c r="A25" s="313">
        <v>20</v>
      </c>
      <c r="B25" s="316" t="s">
        <v>1495</v>
      </c>
      <c r="C25" s="546">
        <f t="shared" si="0"/>
        <v>508000</v>
      </c>
      <c r="D25" s="547"/>
      <c r="E25" s="547"/>
      <c r="F25" s="548">
        <v>508000</v>
      </c>
      <c r="G25" s="549"/>
      <c r="H25" s="557"/>
      <c r="I25" s="547"/>
      <c r="J25" s="547"/>
      <c r="K25" s="547"/>
      <c r="L25" s="547"/>
      <c r="M25" s="551"/>
      <c r="N25" s="551"/>
      <c r="O25" s="552">
        <f t="shared" si="2"/>
        <v>508000</v>
      </c>
    </row>
    <row r="26" spans="1:17" s="317" customFormat="1" ht="12" x14ac:dyDescent="0.25">
      <c r="A26" s="313">
        <v>21</v>
      </c>
      <c r="B26" s="316" t="s">
        <v>1496</v>
      </c>
      <c r="C26" s="546">
        <f t="shared" si="0"/>
        <v>0</v>
      </c>
      <c r="D26" s="547"/>
      <c r="E26" s="547"/>
      <c r="F26" s="548"/>
      <c r="G26" s="549"/>
      <c r="H26" s="557"/>
      <c r="I26" s="547"/>
      <c r="J26" s="547"/>
      <c r="K26" s="547"/>
      <c r="L26" s="547">
        <v>40000</v>
      </c>
      <c r="M26" s="551"/>
      <c r="N26" s="551"/>
      <c r="O26" s="552">
        <f t="shared" si="2"/>
        <v>40000</v>
      </c>
    </row>
    <row r="27" spans="1:17" s="317" customFormat="1" ht="12" x14ac:dyDescent="0.25">
      <c r="A27" s="313">
        <v>22</v>
      </c>
      <c r="B27" s="316" t="s">
        <v>1497</v>
      </c>
      <c r="C27" s="546">
        <f t="shared" si="0"/>
        <v>0</v>
      </c>
      <c r="D27" s="547"/>
      <c r="E27" s="547"/>
      <c r="F27" s="548"/>
      <c r="G27" s="549"/>
      <c r="H27" s="557"/>
      <c r="I27" s="547"/>
      <c r="J27" s="547"/>
      <c r="K27" s="547"/>
      <c r="L27" s="547">
        <v>799690</v>
      </c>
      <c r="M27" s="551"/>
      <c r="N27" s="551"/>
      <c r="O27" s="552">
        <f t="shared" si="2"/>
        <v>799690</v>
      </c>
    </row>
    <row r="28" spans="1:17" s="317" customFormat="1" ht="12.6" thickBot="1" x14ac:dyDescent="0.3">
      <c r="A28" s="313">
        <v>23</v>
      </c>
      <c r="B28" s="316"/>
      <c r="C28" s="546">
        <f t="shared" si="0"/>
        <v>0</v>
      </c>
      <c r="D28" s="547"/>
      <c r="E28" s="547"/>
      <c r="F28" s="548"/>
      <c r="G28" s="549"/>
      <c r="H28" s="557"/>
      <c r="I28" s="547"/>
      <c r="J28" s="547"/>
      <c r="K28" s="547"/>
      <c r="L28" s="547"/>
      <c r="M28" s="551"/>
      <c r="N28" s="551"/>
      <c r="O28" s="552">
        <f t="shared" si="2"/>
        <v>0</v>
      </c>
    </row>
    <row r="29" spans="1:17" s="312" customFormat="1" ht="12" x14ac:dyDescent="0.25">
      <c r="A29" s="313">
        <v>24</v>
      </c>
      <c r="B29" s="320" t="s">
        <v>482</v>
      </c>
      <c r="C29" s="559">
        <f t="shared" si="0"/>
        <v>9743166</v>
      </c>
      <c r="D29" s="559">
        <f t="shared" ref="D29:N29" si="6">SUM(D30:D45)</f>
        <v>4788750</v>
      </c>
      <c r="E29" s="559">
        <f t="shared" si="6"/>
        <v>1022256</v>
      </c>
      <c r="F29" s="560">
        <f t="shared" si="6"/>
        <v>3932160</v>
      </c>
      <c r="G29" s="561">
        <f t="shared" si="6"/>
        <v>0</v>
      </c>
      <c r="H29" s="562">
        <f t="shared" si="6"/>
        <v>0</v>
      </c>
      <c r="I29" s="559">
        <f t="shared" si="6"/>
        <v>0</v>
      </c>
      <c r="J29" s="559">
        <f t="shared" si="6"/>
        <v>0</v>
      </c>
      <c r="K29" s="559">
        <f t="shared" si="6"/>
        <v>0</v>
      </c>
      <c r="L29" s="559">
        <f t="shared" si="6"/>
        <v>675910</v>
      </c>
      <c r="M29" s="559">
        <f t="shared" si="6"/>
        <v>0</v>
      </c>
      <c r="N29" s="559">
        <f t="shared" si="6"/>
        <v>0</v>
      </c>
      <c r="O29" s="563">
        <f t="shared" si="2"/>
        <v>10419076</v>
      </c>
      <c r="P29" s="821">
        <v>24884734</v>
      </c>
      <c r="Q29" s="315">
        <f>O118</f>
        <v>14465658</v>
      </c>
    </row>
    <row r="30" spans="1:17" s="317" customFormat="1" x14ac:dyDescent="0.25">
      <c r="A30" s="313">
        <v>25</v>
      </c>
      <c r="B30" s="321" t="s">
        <v>1466</v>
      </c>
      <c r="C30" s="564">
        <f t="shared" si="0"/>
        <v>3324956</v>
      </c>
      <c r="D30" s="547">
        <v>2878750</v>
      </c>
      <c r="E30" s="547">
        <v>446206</v>
      </c>
      <c r="F30" s="548"/>
      <c r="G30" s="565"/>
      <c r="H30" s="550"/>
      <c r="I30" s="551"/>
      <c r="J30" s="551"/>
      <c r="K30" s="551"/>
      <c r="L30" s="551"/>
      <c r="M30" s="551"/>
      <c r="N30" s="551"/>
      <c r="O30" s="566">
        <f t="shared" si="2"/>
        <v>3324956</v>
      </c>
      <c r="P30" s="319">
        <f>P29-Q29</f>
        <v>10419076</v>
      </c>
      <c r="Q30" s="319">
        <f>P30-O29</f>
        <v>0</v>
      </c>
    </row>
    <row r="31" spans="1:17" s="317" customFormat="1" x14ac:dyDescent="0.25">
      <c r="A31" s="313">
        <v>26</v>
      </c>
      <c r="B31" s="322" t="s">
        <v>1471</v>
      </c>
      <c r="C31" s="547">
        <f t="shared" si="0"/>
        <v>57750</v>
      </c>
      <c r="D31" s="547">
        <v>50000</v>
      </c>
      <c r="E31" s="547">
        <v>7750</v>
      </c>
      <c r="F31" s="548"/>
      <c r="G31" s="549"/>
      <c r="H31" s="550"/>
      <c r="I31" s="551"/>
      <c r="J31" s="551"/>
      <c r="K31" s="551"/>
      <c r="L31" s="547"/>
      <c r="M31" s="551"/>
      <c r="N31" s="551"/>
      <c r="O31" s="567">
        <f t="shared" si="2"/>
        <v>57750</v>
      </c>
    </row>
    <row r="32" spans="1:17" s="317" customFormat="1" x14ac:dyDescent="0.25">
      <c r="A32" s="313">
        <v>27</v>
      </c>
      <c r="B32" s="322" t="s">
        <v>1484</v>
      </c>
      <c r="C32" s="547">
        <f t="shared" si="0"/>
        <v>40000</v>
      </c>
      <c r="D32" s="547"/>
      <c r="E32" s="547">
        <v>40000</v>
      </c>
      <c r="F32" s="548"/>
      <c r="G32" s="549"/>
      <c r="H32" s="550"/>
      <c r="I32" s="551"/>
      <c r="J32" s="551"/>
      <c r="K32" s="551"/>
      <c r="L32" s="547"/>
      <c r="M32" s="551"/>
      <c r="N32" s="551"/>
      <c r="O32" s="567">
        <f t="shared" si="2"/>
        <v>40000</v>
      </c>
    </row>
    <row r="33" spans="1:17" s="317" customFormat="1" x14ac:dyDescent="0.25">
      <c r="A33" s="313">
        <v>28</v>
      </c>
      <c r="B33" s="322" t="s">
        <v>1472</v>
      </c>
      <c r="C33" s="547">
        <f t="shared" si="0"/>
        <v>63500</v>
      </c>
      <c r="D33" s="547"/>
      <c r="E33" s="547"/>
      <c r="F33" s="548">
        <v>63500</v>
      </c>
      <c r="G33" s="549"/>
      <c r="H33" s="550"/>
      <c r="I33" s="551"/>
      <c r="J33" s="551"/>
      <c r="K33" s="551"/>
      <c r="L33" s="547"/>
      <c r="M33" s="551"/>
      <c r="N33" s="551"/>
      <c r="O33" s="567">
        <f t="shared" si="2"/>
        <v>63500</v>
      </c>
    </row>
    <row r="34" spans="1:17" s="317" customFormat="1" x14ac:dyDescent="0.25">
      <c r="A34" s="313">
        <v>29</v>
      </c>
      <c r="B34" s="322" t="s">
        <v>1473</v>
      </c>
      <c r="C34" s="547">
        <f t="shared" si="0"/>
        <v>0</v>
      </c>
      <c r="D34" s="547"/>
      <c r="E34" s="547"/>
      <c r="F34" s="548"/>
      <c r="G34" s="549"/>
      <c r="H34" s="550"/>
      <c r="I34" s="551"/>
      <c r="J34" s="551"/>
      <c r="K34" s="551"/>
      <c r="L34" s="547">
        <v>342900</v>
      </c>
      <c r="M34" s="551"/>
      <c r="N34" s="551"/>
      <c r="O34" s="567">
        <f t="shared" si="2"/>
        <v>342900</v>
      </c>
    </row>
    <row r="35" spans="1:17" s="317" customFormat="1" x14ac:dyDescent="0.25">
      <c r="A35" s="313">
        <v>30</v>
      </c>
      <c r="B35" s="322" t="s">
        <v>1474</v>
      </c>
      <c r="C35" s="547">
        <f t="shared" si="0"/>
        <v>190500</v>
      </c>
      <c r="D35" s="547"/>
      <c r="E35" s="547"/>
      <c r="F35" s="548">
        <v>190500</v>
      </c>
      <c r="G35" s="549"/>
      <c r="H35" s="550"/>
      <c r="I35" s="551"/>
      <c r="J35" s="551"/>
      <c r="K35" s="551"/>
      <c r="L35" s="547"/>
      <c r="M35" s="551"/>
      <c r="N35" s="551"/>
      <c r="O35" s="567">
        <f t="shared" si="2"/>
        <v>190500</v>
      </c>
    </row>
    <row r="36" spans="1:17" s="317" customFormat="1" x14ac:dyDescent="0.25">
      <c r="A36" s="313">
        <v>31</v>
      </c>
      <c r="B36" s="322" t="s">
        <v>1483</v>
      </c>
      <c r="C36" s="547">
        <f t="shared" si="0"/>
        <v>200000</v>
      </c>
      <c r="D36" s="547"/>
      <c r="E36" s="547">
        <v>200000</v>
      </c>
      <c r="F36" s="548"/>
      <c r="G36" s="549"/>
      <c r="H36" s="550"/>
      <c r="I36" s="551"/>
      <c r="J36" s="551"/>
      <c r="K36" s="551"/>
      <c r="L36" s="547"/>
      <c r="M36" s="551"/>
      <c r="N36" s="551"/>
      <c r="O36" s="567">
        <f t="shared" si="2"/>
        <v>200000</v>
      </c>
    </row>
    <row r="37" spans="1:17" s="317" customFormat="1" x14ac:dyDescent="0.25">
      <c r="A37" s="313">
        <v>32</v>
      </c>
      <c r="B37" s="322" t="s">
        <v>1475</v>
      </c>
      <c r="C37" s="547">
        <f t="shared" si="0"/>
        <v>1860550</v>
      </c>
      <c r="D37" s="547"/>
      <c r="E37" s="547"/>
      <c r="F37" s="548">
        <v>1860550</v>
      </c>
      <c r="G37" s="549"/>
      <c r="H37" s="550"/>
      <c r="I37" s="551"/>
      <c r="J37" s="551"/>
      <c r="K37" s="551"/>
      <c r="L37" s="547"/>
      <c r="M37" s="551"/>
      <c r="N37" s="551"/>
      <c r="O37" s="567">
        <f t="shared" si="2"/>
        <v>1860550</v>
      </c>
    </row>
    <row r="38" spans="1:17" s="317" customFormat="1" x14ac:dyDescent="0.25">
      <c r="A38" s="313">
        <v>33</v>
      </c>
      <c r="B38" s="322" t="s">
        <v>1476</v>
      </c>
      <c r="C38" s="547">
        <f t="shared" si="0"/>
        <v>1617000</v>
      </c>
      <c r="D38" s="547">
        <v>1400000</v>
      </c>
      <c r="E38" s="547">
        <v>217000</v>
      </c>
      <c r="F38" s="548"/>
      <c r="G38" s="549"/>
      <c r="H38" s="550"/>
      <c r="I38" s="551"/>
      <c r="J38" s="551"/>
      <c r="K38" s="551"/>
      <c r="L38" s="547"/>
      <c r="M38" s="551"/>
      <c r="N38" s="551"/>
      <c r="O38" s="567">
        <f t="shared" si="2"/>
        <v>1617000</v>
      </c>
    </row>
    <row r="39" spans="1:17" s="317" customFormat="1" x14ac:dyDescent="0.25">
      <c r="A39" s="313">
        <v>34</v>
      </c>
      <c r="B39" s="322" t="s">
        <v>1482</v>
      </c>
      <c r="C39" s="547">
        <f t="shared" si="0"/>
        <v>40000</v>
      </c>
      <c r="D39" s="547"/>
      <c r="E39" s="547">
        <v>40000</v>
      </c>
      <c r="F39" s="548"/>
      <c r="G39" s="549"/>
      <c r="H39" s="550"/>
      <c r="I39" s="551"/>
      <c r="J39" s="551"/>
      <c r="K39" s="551"/>
      <c r="L39" s="547"/>
      <c r="M39" s="551"/>
      <c r="N39" s="551"/>
      <c r="O39" s="567">
        <f t="shared" si="2"/>
        <v>40000</v>
      </c>
    </row>
    <row r="40" spans="1:17" s="317" customFormat="1" x14ac:dyDescent="0.25">
      <c r="A40" s="313">
        <v>35</v>
      </c>
      <c r="B40" s="322" t="s">
        <v>1477</v>
      </c>
      <c r="C40" s="547">
        <f t="shared" si="0"/>
        <v>1096010</v>
      </c>
      <c r="D40" s="547"/>
      <c r="E40" s="547"/>
      <c r="F40" s="548">
        <v>1096010</v>
      </c>
      <c r="G40" s="549"/>
      <c r="H40" s="550"/>
      <c r="I40" s="551"/>
      <c r="J40" s="551"/>
      <c r="K40" s="551"/>
      <c r="L40" s="547"/>
      <c r="M40" s="551"/>
      <c r="N40" s="551"/>
      <c r="O40" s="567">
        <f t="shared" si="2"/>
        <v>1096010</v>
      </c>
    </row>
    <row r="41" spans="1:17" s="317" customFormat="1" x14ac:dyDescent="0.25">
      <c r="A41" s="313">
        <v>36</v>
      </c>
      <c r="B41" s="322" t="s">
        <v>1478</v>
      </c>
      <c r="C41" s="547">
        <f t="shared" si="0"/>
        <v>63500</v>
      </c>
      <c r="D41" s="547"/>
      <c r="E41" s="547"/>
      <c r="F41" s="548">
        <v>63500</v>
      </c>
      <c r="G41" s="549"/>
      <c r="H41" s="550"/>
      <c r="I41" s="551"/>
      <c r="J41" s="551"/>
      <c r="K41" s="551"/>
      <c r="L41" s="547"/>
      <c r="M41" s="551"/>
      <c r="N41" s="551"/>
      <c r="O41" s="567">
        <f t="shared" si="2"/>
        <v>63500</v>
      </c>
    </row>
    <row r="42" spans="1:17" s="317" customFormat="1" x14ac:dyDescent="0.25">
      <c r="A42" s="313">
        <v>37</v>
      </c>
      <c r="B42" s="322" t="s">
        <v>1479</v>
      </c>
      <c r="C42" s="547">
        <f t="shared" si="0"/>
        <v>531300</v>
      </c>
      <c r="D42" s="547">
        <v>460000</v>
      </c>
      <c r="E42" s="547">
        <v>71300</v>
      </c>
      <c r="F42" s="548"/>
      <c r="G42" s="549"/>
      <c r="H42" s="550"/>
      <c r="I42" s="551"/>
      <c r="J42" s="551"/>
      <c r="K42" s="551"/>
      <c r="L42" s="547"/>
      <c r="M42" s="551"/>
      <c r="N42" s="551"/>
      <c r="O42" s="567">
        <f t="shared" si="2"/>
        <v>531300</v>
      </c>
    </row>
    <row r="43" spans="1:17" s="317" customFormat="1" x14ac:dyDescent="0.25">
      <c r="A43" s="313">
        <v>38</v>
      </c>
      <c r="B43" s="322" t="s">
        <v>1481</v>
      </c>
      <c r="C43" s="547">
        <f t="shared" si="0"/>
        <v>658100</v>
      </c>
      <c r="D43" s="551"/>
      <c r="E43" s="551"/>
      <c r="F43" s="548">
        <v>658100</v>
      </c>
      <c r="G43" s="549"/>
      <c r="H43" s="550"/>
      <c r="I43" s="551"/>
      <c r="J43" s="551"/>
      <c r="K43" s="551"/>
      <c r="L43" s="547"/>
      <c r="M43" s="551"/>
      <c r="N43" s="551"/>
      <c r="O43" s="567">
        <f t="shared" si="2"/>
        <v>658100</v>
      </c>
    </row>
    <row r="44" spans="1:17" s="317" customFormat="1" ht="12" x14ac:dyDescent="0.25">
      <c r="A44" s="313">
        <v>39</v>
      </c>
      <c r="B44" s="323" t="s">
        <v>1485</v>
      </c>
      <c r="C44" s="547">
        <f t="shared" si="0"/>
        <v>0</v>
      </c>
      <c r="D44" s="547"/>
      <c r="E44" s="547"/>
      <c r="F44" s="548"/>
      <c r="G44" s="549"/>
      <c r="H44" s="550"/>
      <c r="I44" s="551"/>
      <c r="J44" s="551"/>
      <c r="K44" s="551"/>
      <c r="L44" s="547">
        <v>333010</v>
      </c>
      <c r="M44" s="551"/>
      <c r="N44" s="551"/>
      <c r="O44" s="567">
        <f t="shared" si="2"/>
        <v>333010</v>
      </c>
    </row>
    <row r="45" spans="1:17" s="317" customFormat="1" ht="12.6" thickBot="1" x14ac:dyDescent="0.3">
      <c r="A45" s="313">
        <v>40</v>
      </c>
      <c r="B45" s="316"/>
      <c r="C45" s="568">
        <f t="shared" si="0"/>
        <v>0</v>
      </c>
      <c r="D45" s="568"/>
      <c r="E45" s="568"/>
      <c r="F45" s="569"/>
      <c r="G45" s="570"/>
      <c r="H45" s="571"/>
      <c r="I45" s="568"/>
      <c r="J45" s="568"/>
      <c r="K45" s="568"/>
      <c r="L45" s="568"/>
      <c r="M45" s="568"/>
      <c r="N45" s="568"/>
      <c r="O45" s="572">
        <f t="shared" si="2"/>
        <v>0</v>
      </c>
    </row>
    <row r="46" spans="1:17" s="312" customFormat="1" ht="12.6" thickBot="1" x14ac:dyDescent="0.3">
      <c r="A46" s="313">
        <v>41</v>
      </c>
      <c r="B46" s="314" t="s">
        <v>483</v>
      </c>
      <c r="C46" s="541">
        <f t="shared" si="0"/>
        <v>9237679</v>
      </c>
      <c r="D46" s="541">
        <f t="shared" ref="D46:N46" si="7">SUM(D47:D52)</f>
        <v>6550000</v>
      </c>
      <c r="E46" s="541">
        <f t="shared" si="7"/>
        <v>1845250</v>
      </c>
      <c r="F46" s="542">
        <f t="shared" si="7"/>
        <v>842429</v>
      </c>
      <c r="G46" s="543">
        <f t="shared" si="7"/>
        <v>0</v>
      </c>
      <c r="H46" s="544">
        <f t="shared" si="7"/>
        <v>0</v>
      </c>
      <c r="I46" s="541">
        <f t="shared" si="7"/>
        <v>0</v>
      </c>
      <c r="J46" s="541">
        <f t="shared" si="7"/>
        <v>0</v>
      </c>
      <c r="K46" s="541">
        <f t="shared" si="7"/>
        <v>0</v>
      </c>
      <c r="L46" s="541">
        <f t="shared" si="7"/>
        <v>1350000</v>
      </c>
      <c r="M46" s="541">
        <f t="shared" si="7"/>
        <v>0</v>
      </c>
      <c r="N46" s="541">
        <f t="shared" si="7"/>
        <v>0</v>
      </c>
      <c r="O46" s="545">
        <f t="shared" ref="O46:O52" si="8">SUM(C46)+SUM(H46:N46)</f>
        <v>10587679</v>
      </c>
      <c r="P46" s="312">
        <v>12487679</v>
      </c>
      <c r="Q46" s="315">
        <f>O117</f>
        <v>1900000</v>
      </c>
    </row>
    <row r="47" spans="1:17" s="317" customFormat="1" ht="12" x14ac:dyDescent="0.25">
      <c r="A47" s="313">
        <v>42</v>
      </c>
      <c r="B47" s="316" t="s">
        <v>1466</v>
      </c>
      <c r="C47" s="547">
        <f t="shared" si="0"/>
        <v>7565250</v>
      </c>
      <c r="D47" s="547">
        <v>6550000</v>
      </c>
      <c r="E47" s="547">
        <v>1015250</v>
      </c>
      <c r="F47" s="548"/>
      <c r="G47" s="549"/>
      <c r="H47" s="550"/>
      <c r="I47" s="551"/>
      <c r="J47" s="551"/>
      <c r="K47" s="551"/>
      <c r="L47" s="551"/>
      <c r="M47" s="551"/>
      <c r="N47" s="551"/>
      <c r="O47" s="573">
        <f t="shared" si="8"/>
        <v>7565250</v>
      </c>
      <c r="P47" s="319">
        <f>P46-Q46</f>
        <v>10587679</v>
      </c>
      <c r="Q47" s="319">
        <f>P47-O46</f>
        <v>0</v>
      </c>
    </row>
    <row r="48" spans="1:17" s="317" customFormat="1" ht="12" x14ac:dyDescent="0.25">
      <c r="A48" s="313">
        <v>43</v>
      </c>
      <c r="B48" s="316" t="s">
        <v>1498</v>
      </c>
      <c r="C48" s="547">
        <f t="shared" si="0"/>
        <v>0</v>
      </c>
      <c r="D48" s="547"/>
      <c r="E48" s="547"/>
      <c r="F48" s="548"/>
      <c r="G48" s="549"/>
      <c r="H48" s="550"/>
      <c r="I48" s="551"/>
      <c r="J48" s="551"/>
      <c r="K48" s="547"/>
      <c r="L48" s="547">
        <v>1350000</v>
      </c>
      <c r="M48" s="551"/>
      <c r="N48" s="551"/>
      <c r="O48" s="567">
        <f t="shared" si="8"/>
        <v>1350000</v>
      </c>
      <c r="P48" s="319"/>
    </row>
    <row r="49" spans="1:17" s="317" customFormat="1" ht="12" x14ac:dyDescent="0.25">
      <c r="A49" s="313">
        <v>44</v>
      </c>
      <c r="B49" s="316" t="s">
        <v>1468</v>
      </c>
      <c r="C49" s="547">
        <f t="shared" si="0"/>
        <v>250000</v>
      </c>
      <c r="D49" s="547"/>
      <c r="E49" s="547">
        <v>250000</v>
      </c>
      <c r="F49" s="554"/>
      <c r="G49" s="549"/>
      <c r="H49" s="550"/>
      <c r="I49" s="551"/>
      <c r="J49" s="551"/>
      <c r="K49" s="547"/>
      <c r="L49" s="547"/>
      <c r="M49" s="551"/>
      <c r="N49" s="551"/>
      <c r="O49" s="567">
        <f t="shared" si="8"/>
        <v>250000</v>
      </c>
    </row>
    <row r="50" spans="1:17" s="317" customFormat="1" ht="12" x14ac:dyDescent="0.25">
      <c r="A50" s="313">
        <v>45</v>
      </c>
      <c r="B50" s="316" t="s">
        <v>1500</v>
      </c>
      <c r="C50" s="547">
        <f t="shared" si="0"/>
        <v>580000</v>
      </c>
      <c r="D50" s="547"/>
      <c r="E50" s="547">
        <v>580000</v>
      </c>
      <c r="F50" s="548"/>
      <c r="G50" s="549"/>
      <c r="H50" s="550"/>
      <c r="I50" s="551"/>
      <c r="J50" s="551"/>
      <c r="K50" s="547"/>
      <c r="L50" s="547"/>
      <c r="M50" s="551"/>
      <c r="N50" s="551"/>
      <c r="O50" s="567">
        <f t="shared" si="8"/>
        <v>580000</v>
      </c>
    </row>
    <row r="51" spans="1:17" s="317" customFormat="1" ht="12" x14ac:dyDescent="0.25">
      <c r="A51" s="313">
        <v>46</v>
      </c>
      <c r="B51" s="316" t="s">
        <v>1501</v>
      </c>
      <c r="C51" s="547">
        <f t="shared" si="0"/>
        <v>422429</v>
      </c>
      <c r="D51" s="547"/>
      <c r="E51" s="547"/>
      <c r="F51" s="548">
        <v>422429</v>
      </c>
      <c r="G51" s="549"/>
      <c r="H51" s="550"/>
      <c r="I51" s="551"/>
      <c r="J51" s="551"/>
      <c r="K51" s="547"/>
      <c r="L51" s="547"/>
      <c r="M51" s="551"/>
      <c r="N51" s="551"/>
      <c r="O51" s="567">
        <f t="shared" si="8"/>
        <v>422429</v>
      </c>
    </row>
    <row r="52" spans="1:17" s="317" customFormat="1" ht="12.6" thickBot="1" x14ac:dyDescent="0.3">
      <c r="A52" s="313">
        <v>47</v>
      </c>
      <c r="B52" s="316" t="s">
        <v>1493</v>
      </c>
      <c r="C52" s="547">
        <f t="shared" si="0"/>
        <v>420000</v>
      </c>
      <c r="D52" s="547"/>
      <c r="E52" s="547"/>
      <c r="F52" s="548">
        <v>420000</v>
      </c>
      <c r="G52" s="549"/>
      <c r="H52" s="557"/>
      <c r="I52" s="547"/>
      <c r="J52" s="547"/>
      <c r="K52" s="547"/>
      <c r="L52" s="547"/>
      <c r="M52" s="547"/>
      <c r="N52" s="547"/>
      <c r="O52" s="567">
        <f t="shared" si="8"/>
        <v>420000</v>
      </c>
    </row>
    <row r="53" spans="1:17" s="312" customFormat="1" ht="12.6" thickBot="1" x14ac:dyDescent="0.3">
      <c r="A53" s="313">
        <v>48</v>
      </c>
      <c r="B53" s="314" t="s">
        <v>484</v>
      </c>
      <c r="C53" s="541">
        <f>C54+C57+C60+C64+C70+C73</f>
        <v>2589500</v>
      </c>
      <c r="D53" s="541">
        <f t="shared" ref="D53:O53" si="9">D54+D57+D60+D64+D70+D73</f>
        <v>900000</v>
      </c>
      <c r="E53" s="541">
        <f t="shared" si="9"/>
        <v>139500</v>
      </c>
      <c r="F53" s="541">
        <f t="shared" si="9"/>
        <v>1550000</v>
      </c>
      <c r="G53" s="541">
        <f t="shared" si="9"/>
        <v>0</v>
      </c>
      <c r="H53" s="541">
        <f t="shared" si="9"/>
        <v>1917064</v>
      </c>
      <c r="I53" s="541">
        <f t="shared" si="9"/>
        <v>0</v>
      </c>
      <c r="J53" s="541">
        <f t="shared" si="9"/>
        <v>0</v>
      </c>
      <c r="K53" s="541">
        <f t="shared" si="9"/>
        <v>510000</v>
      </c>
      <c r="L53" s="541">
        <f t="shared" si="9"/>
        <v>300000</v>
      </c>
      <c r="M53" s="541">
        <f t="shared" si="9"/>
        <v>28261016</v>
      </c>
      <c r="N53" s="541">
        <f t="shared" si="9"/>
        <v>9387500</v>
      </c>
      <c r="O53" s="541">
        <f t="shared" si="9"/>
        <v>42965080</v>
      </c>
      <c r="P53" s="312">
        <v>737734993</v>
      </c>
      <c r="Q53" s="315">
        <f>(SUM(O79:O116))+O121+O122</f>
        <v>694769913</v>
      </c>
    </row>
    <row r="54" spans="1:17" s="312" customFormat="1" ht="12" x14ac:dyDescent="0.25">
      <c r="A54" s="313">
        <v>49</v>
      </c>
      <c r="B54" s="324" t="s">
        <v>485</v>
      </c>
      <c r="C54" s="574">
        <f t="shared" si="0"/>
        <v>0</v>
      </c>
      <c r="D54" s="574">
        <f t="shared" ref="D54:O54" si="10">SUM(D55:D56)</f>
        <v>0</v>
      </c>
      <c r="E54" s="574">
        <f t="shared" si="10"/>
        <v>0</v>
      </c>
      <c r="F54" s="575">
        <f t="shared" si="10"/>
        <v>0</v>
      </c>
      <c r="G54" s="576">
        <f t="shared" si="10"/>
        <v>0</v>
      </c>
      <c r="H54" s="577">
        <f t="shared" si="10"/>
        <v>500000</v>
      </c>
      <c r="I54" s="574">
        <f t="shared" si="10"/>
        <v>0</v>
      </c>
      <c r="J54" s="574">
        <f t="shared" si="10"/>
        <v>0</v>
      </c>
      <c r="K54" s="574">
        <f t="shared" si="10"/>
        <v>0</v>
      </c>
      <c r="L54" s="574">
        <f t="shared" si="10"/>
        <v>0</v>
      </c>
      <c r="M54" s="574">
        <f t="shared" si="10"/>
        <v>0</v>
      </c>
      <c r="N54" s="574">
        <f t="shared" si="10"/>
        <v>0</v>
      </c>
      <c r="O54" s="574">
        <f t="shared" si="10"/>
        <v>500000</v>
      </c>
      <c r="P54" s="325">
        <f>P53-Q53</f>
        <v>42965080</v>
      </c>
      <c r="Q54" s="325">
        <f>P54-O53</f>
        <v>0</v>
      </c>
    </row>
    <row r="55" spans="1:17" s="312" customFormat="1" ht="12" x14ac:dyDescent="0.25">
      <c r="A55" s="313">
        <v>50</v>
      </c>
      <c r="B55" s="326" t="s">
        <v>1509</v>
      </c>
      <c r="C55" s="546">
        <f t="shared" si="0"/>
        <v>0</v>
      </c>
      <c r="D55" s="546"/>
      <c r="E55" s="546"/>
      <c r="F55" s="558"/>
      <c r="G55" s="555"/>
      <c r="H55" s="578">
        <v>500000</v>
      </c>
      <c r="I55" s="546"/>
      <c r="J55" s="546"/>
      <c r="K55" s="546"/>
      <c r="L55" s="546"/>
      <c r="M55" s="546"/>
      <c r="N55" s="546"/>
      <c r="O55" s="546">
        <f>SUM(C55)+SUM(H55:N55)</f>
        <v>500000</v>
      </c>
      <c r="P55" s="312">
        <v>42965080</v>
      </c>
    </row>
    <row r="56" spans="1:17" s="312" customFormat="1" ht="12" x14ac:dyDescent="0.25">
      <c r="A56" s="313">
        <v>51</v>
      </c>
      <c r="B56" s="327"/>
      <c r="C56" s="546">
        <f t="shared" si="0"/>
        <v>0</v>
      </c>
      <c r="D56" s="546"/>
      <c r="E56" s="546"/>
      <c r="F56" s="558"/>
      <c r="G56" s="555"/>
      <c r="H56" s="579"/>
      <c r="I56" s="546"/>
      <c r="J56" s="546"/>
      <c r="K56" s="546"/>
      <c r="L56" s="547"/>
      <c r="M56" s="546"/>
      <c r="N56" s="546"/>
      <c r="O56" s="546">
        <f>SUM(C56)+SUM(H56:N56)</f>
        <v>0</v>
      </c>
    </row>
    <row r="57" spans="1:17" s="312" customFormat="1" ht="12" x14ac:dyDescent="0.25">
      <c r="A57" s="313">
        <v>52</v>
      </c>
      <c r="B57" s="580" t="s">
        <v>1508</v>
      </c>
      <c r="C57" s="581">
        <f t="shared" si="0"/>
        <v>0</v>
      </c>
      <c r="D57" s="581">
        <f t="shared" ref="D57:O57" si="11">SUM(D58:D59)</f>
        <v>0</v>
      </c>
      <c r="E57" s="581">
        <f t="shared" si="11"/>
        <v>0</v>
      </c>
      <c r="F57" s="582">
        <f t="shared" si="11"/>
        <v>0</v>
      </c>
      <c r="G57" s="583">
        <f t="shared" si="11"/>
        <v>0</v>
      </c>
      <c r="H57" s="584">
        <f t="shared" si="11"/>
        <v>1417064</v>
      </c>
      <c r="I57" s="581">
        <f t="shared" si="11"/>
        <v>0</v>
      </c>
      <c r="J57" s="581">
        <f t="shared" si="11"/>
        <v>0</v>
      </c>
      <c r="K57" s="581">
        <f t="shared" si="11"/>
        <v>0</v>
      </c>
      <c r="L57" s="581">
        <f t="shared" si="11"/>
        <v>0</v>
      </c>
      <c r="M57" s="581">
        <f t="shared" si="11"/>
        <v>0</v>
      </c>
      <c r="N57" s="581">
        <f t="shared" si="11"/>
        <v>0</v>
      </c>
      <c r="O57" s="581">
        <f t="shared" si="11"/>
        <v>1417064</v>
      </c>
    </row>
    <row r="58" spans="1:17" s="312" customFormat="1" ht="12" x14ac:dyDescent="0.25">
      <c r="A58" s="313">
        <v>53</v>
      </c>
      <c r="B58" s="318" t="s">
        <v>493</v>
      </c>
      <c r="C58" s="546">
        <f t="shared" si="0"/>
        <v>0</v>
      </c>
      <c r="D58" s="546"/>
      <c r="E58" s="546"/>
      <c r="F58" s="558"/>
      <c r="G58" s="555"/>
      <c r="H58" s="598">
        <v>1417064</v>
      </c>
      <c r="I58" s="546"/>
      <c r="J58" s="546"/>
      <c r="K58" s="546"/>
      <c r="L58" s="547"/>
      <c r="M58" s="546"/>
      <c r="N58" s="546"/>
      <c r="O58" s="546">
        <f t="shared" ref="O58:O59" si="12">SUM(C58)+SUM(G58:N58)</f>
        <v>1417064</v>
      </c>
    </row>
    <row r="59" spans="1:17" s="312" customFormat="1" ht="12" x14ac:dyDescent="0.25">
      <c r="A59" s="313">
        <v>54</v>
      </c>
      <c r="B59" s="328"/>
      <c r="C59" s="546">
        <f t="shared" si="0"/>
        <v>0</v>
      </c>
      <c r="D59" s="546"/>
      <c r="E59" s="546"/>
      <c r="F59" s="558"/>
      <c r="G59" s="555"/>
      <c r="H59" s="579"/>
      <c r="I59" s="546"/>
      <c r="J59" s="546"/>
      <c r="K59" s="546"/>
      <c r="L59" s="547"/>
      <c r="M59" s="546"/>
      <c r="N59" s="546"/>
      <c r="O59" s="546">
        <f t="shared" si="12"/>
        <v>0</v>
      </c>
    </row>
    <row r="60" spans="1:17" s="312" customFormat="1" ht="12" x14ac:dyDescent="0.25">
      <c r="A60" s="313">
        <v>55</v>
      </c>
      <c r="B60" s="329" t="s">
        <v>486</v>
      </c>
      <c r="C60" s="581">
        <f t="shared" si="0"/>
        <v>1450000</v>
      </c>
      <c r="D60" s="581">
        <f t="shared" ref="D60:N60" si="13">SUM(D61:D63)</f>
        <v>0</v>
      </c>
      <c r="E60" s="581">
        <f t="shared" si="13"/>
        <v>0</v>
      </c>
      <c r="F60" s="582">
        <f t="shared" si="13"/>
        <v>1450000</v>
      </c>
      <c r="G60" s="583">
        <f t="shared" si="13"/>
        <v>0</v>
      </c>
      <c r="H60" s="585">
        <f t="shared" si="13"/>
        <v>0</v>
      </c>
      <c r="I60" s="581">
        <f t="shared" si="13"/>
        <v>0</v>
      </c>
      <c r="J60" s="581">
        <f t="shared" si="13"/>
        <v>0</v>
      </c>
      <c r="K60" s="581">
        <f t="shared" si="13"/>
        <v>410000</v>
      </c>
      <c r="L60" s="581">
        <f t="shared" si="13"/>
        <v>0</v>
      </c>
      <c r="M60" s="581">
        <f t="shared" si="13"/>
        <v>17261016</v>
      </c>
      <c r="N60" s="581">
        <f t="shared" si="13"/>
        <v>0</v>
      </c>
      <c r="O60" s="581">
        <f t="shared" ref="O60:O63" si="14">SUM(C60)+SUM(H60:N60)</f>
        <v>19121016</v>
      </c>
    </row>
    <row r="61" spans="1:17" s="312" customFormat="1" ht="12" x14ac:dyDescent="0.25">
      <c r="A61" s="313">
        <v>56</v>
      </c>
      <c r="B61" s="586" t="s">
        <v>1499</v>
      </c>
      <c r="C61" s="546">
        <f t="shared" si="0"/>
        <v>0</v>
      </c>
      <c r="D61" s="546"/>
      <c r="E61" s="546"/>
      <c r="F61" s="558"/>
      <c r="G61" s="555"/>
      <c r="H61" s="556"/>
      <c r="I61" s="546"/>
      <c r="J61" s="546"/>
      <c r="K61" s="546">
        <v>410000</v>
      </c>
      <c r="L61" s="587"/>
      <c r="M61" s="546"/>
      <c r="N61" s="546"/>
      <c r="O61" s="546">
        <f t="shared" si="14"/>
        <v>410000</v>
      </c>
    </row>
    <row r="62" spans="1:17" s="312" customFormat="1" ht="12" x14ac:dyDescent="0.25">
      <c r="A62" s="313">
        <v>57</v>
      </c>
      <c r="B62" s="284" t="s">
        <v>408</v>
      </c>
      <c r="C62" s="546">
        <f t="shared" si="0"/>
        <v>0</v>
      </c>
      <c r="D62" s="546"/>
      <c r="E62" s="546"/>
      <c r="F62" s="558"/>
      <c r="G62" s="555"/>
      <c r="H62" s="588"/>
      <c r="I62" s="546"/>
      <c r="J62" s="546"/>
      <c r="K62" s="546"/>
      <c r="L62" s="553"/>
      <c r="M62" s="546">
        <v>17261016</v>
      </c>
      <c r="N62" s="546"/>
      <c r="O62" s="546">
        <f t="shared" si="14"/>
        <v>17261016</v>
      </c>
    </row>
    <row r="63" spans="1:17" s="312" customFormat="1" ht="12" x14ac:dyDescent="0.25">
      <c r="A63" s="313">
        <v>58</v>
      </c>
      <c r="B63" s="330" t="s">
        <v>1493</v>
      </c>
      <c r="C63" s="546">
        <f t="shared" si="0"/>
        <v>1450000</v>
      </c>
      <c r="D63" s="546"/>
      <c r="E63" s="546"/>
      <c r="F63" s="558">
        <v>1450000</v>
      </c>
      <c r="G63" s="555"/>
      <c r="H63" s="588"/>
      <c r="I63" s="546"/>
      <c r="J63" s="546"/>
      <c r="K63" s="546"/>
      <c r="L63" s="553"/>
      <c r="M63" s="546"/>
      <c r="N63" s="546"/>
      <c r="O63" s="546">
        <f t="shared" si="14"/>
        <v>1450000</v>
      </c>
    </row>
    <row r="64" spans="1:17" s="312" customFormat="1" ht="12" x14ac:dyDescent="0.25">
      <c r="A64" s="313">
        <v>59</v>
      </c>
      <c r="B64" s="329" t="s">
        <v>489</v>
      </c>
      <c r="C64" s="581">
        <f t="shared" ref="C64:O64" si="15">SUM(C65:C69)</f>
        <v>1139500</v>
      </c>
      <c r="D64" s="581">
        <f t="shared" si="15"/>
        <v>900000</v>
      </c>
      <c r="E64" s="581">
        <f t="shared" si="15"/>
        <v>139500</v>
      </c>
      <c r="F64" s="582">
        <f t="shared" si="15"/>
        <v>100000</v>
      </c>
      <c r="G64" s="583">
        <f t="shared" si="15"/>
        <v>0</v>
      </c>
      <c r="H64" s="585">
        <f t="shared" si="15"/>
        <v>0</v>
      </c>
      <c r="I64" s="581">
        <f t="shared" si="15"/>
        <v>0</v>
      </c>
      <c r="J64" s="581">
        <f t="shared" si="15"/>
        <v>0</v>
      </c>
      <c r="K64" s="581">
        <f t="shared" si="15"/>
        <v>100000</v>
      </c>
      <c r="L64" s="581">
        <f t="shared" si="15"/>
        <v>300000</v>
      </c>
      <c r="M64" s="581">
        <f t="shared" si="15"/>
        <v>0</v>
      </c>
      <c r="N64" s="581">
        <f t="shared" si="15"/>
        <v>0</v>
      </c>
      <c r="O64" s="581">
        <f t="shared" si="15"/>
        <v>1539500</v>
      </c>
    </row>
    <row r="65" spans="1:15" s="312" customFormat="1" ht="12" x14ac:dyDescent="0.25">
      <c r="A65" s="313">
        <v>60</v>
      </c>
      <c r="B65" s="316" t="s">
        <v>480</v>
      </c>
      <c r="C65" s="546">
        <f>SUM(D65:F65)</f>
        <v>1039500</v>
      </c>
      <c r="D65" s="589">
        <v>900000</v>
      </c>
      <c r="E65" s="589">
        <v>139500</v>
      </c>
      <c r="F65" s="590"/>
      <c r="G65" s="591"/>
      <c r="H65" s="592"/>
      <c r="I65" s="589"/>
      <c r="J65" s="589"/>
      <c r="K65" s="587"/>
      <c r="L65" s="587"/>
      <c r="M65" s="589"/>
      <c r="N65" s="589"/>
      <c r="O65" s="589">
        <f>SUM(C65)+SUM(H65:N65)</f>
        <v>1039500</v>
      </c>
    </row>
    <row r="66" spans="1:15" s="312" customFormat="1" ht="12" x14ac:dyDescent="0.25">
      <c r="A66" s="313">
        <v>61</v>
      </c>
      <c r="B66" s="316" t="s">
        <v>1504</v>
      </c>
      <c r="C66" s="546">
        <f>SUM(D66:F66)</f>
        <v>100000</v>
      </c>
      <c r="D66" s="546"/>
      <c r="E66" s="546"/>
      <c r="F66" s="558">
        <v>100000</v>
      </c>
      <c r="G66" s="555"/>
      <c r="H66" s="556"/>
      <c r="I66" s="546"/>
      <c r="J66" s="546"/>
      <c r="K66" s="547"/>
      <c r="L66" s="547"/>
      <c r="M66" s="546"/>
      <c r="N66" s="546"/>
      <c r="O66" s="546">
        <f>SUM(C66)+SUM(H66:N66)</f>
        <v>100000</v>
      </c>
    </row>
    <row r="67" spans="1:15" s="312" customFormat="1" ht="12" x14ac:dyDescent="0.25">
      <c r="A67" s="313">
        <v>62</v>
      </c>
      <c r="B67" s="316" t="s">
        <v>1505</v>
      </c>
      <c r="C67" s="546">
        <f t="shared" ref="C67:C69" si="16">SUM(D67:F67)</f>
        <v>0</v>
      </c>
      <c r="D67" s="546"/>
      <c r="E67" s="546"/>
      <c r="F67" s="558"/>
      <c r="G67" s="555"/>
      <c r="H67" s="556"/>
      <c r="I67" s="546"/>
      <c r="J67" s="546"/>
      <c r="K67" s="547">
        <v>100000</v>
      </c>
      <c r="L67" s="547"/>
      <c r="M67" s="546"/>
      <c r="N67" s="546"/>
      <c r="O67" s="546">
        <f>SUM(C67)+SUM(H67:N67)</f>
        <v>100000</v>
      </c>
    </row>
    <row r="68" spans="1:15" s="312" customFormat="1" ht="12" x14ac:dyDescent="0.25">
      <c r="A68" s="313">
        <v>63</v>
      </c>
      <c r="B68" s="316" t="s">
        <v>1506</v>
      </c>
      <c r="C68" s="546">
        <f t="shared" si="16"/>
        <v>0</v>
      </c>
      <c r="D68" s="546"/>
      <c r="E68" s="546"/>
      <c r="F68" s="558"/>
      <c r="G68" s="555"/>
      <c r="H68" s="556"/>
      <c r="I68" s="546"/>
      <c r="J68" s="546"/>
      <c r="K68" s="547"/>
      <c r="L68" s="547">
        <v>150000</v>
      </c>
      <c r="M68" s="546"/>
      <c r="N68" s="546"/>
      <c r="O68" s="546">
        <f t="shared" ref="O68:O69" si="17">SUM(C68)+SUM(H68:N68)</f>
        <v>150000</v>
      </c>
    </row>
    <row r="69" spans="1:15" s="312" customFormat="1" ht="12" x14ac:dyDescent="0.25">
      <c r="A69" s="313">
        <v>64</v>
      </c>
      <c r="B69" s="332" t="s">
        <v>490</v>
      </c>
      <c r="C69" s="546">
        <f t="shared" si="16"/>
        <v>0</v>
      </c>
      <c r="D69" s="574"/>
      <c r="E69" s="574"/>
      <c r="F69" s="593"/>
      <c r="G69" s="594"/>
      <c r="H69" s="577"/>
      <c r="I69" s="574"/>
      <c r="J69" s="574"/>
      <c r="K69" s="574"/>
      <c r="L69" s="595">
        <v>150000</v>
      </c>
      <c r="M69" s="574"/>
      <c r="N69" s="574"/>
      <c r="O69" s="546">
        <f t="shared" si="17"/>
        <v>150000</v>
      </c>
    </row>
    <row r="70" spans="1:15" s="333" customFormat="1" ht="12" x14ac:dyDescent="0.25">
      <c r="A70" s="313">
        <v>65</v>
      </c>
      <c r="B70" s="329" t="s">
        <v>491</v>
      </c>
      <c r="C70" s="581">
        <f>SUM(C71:C72)</f>
        <v>0</v>
      </c>
      <c r="D70" s="581">
        <f t="shared" ref="D70:O70" si="18">SUM(D71:D72)</f>
        <v>0</v>
      </c>
      <c r="E70" s="581">
        <f t="shared" si="18"/>
        <v>0</v>
      </c>
      <c r="F70" s="581">
        <f t="shared" si="18"/>
        <v>0</v>
      </c>
      <c r="G70" s="581">
        <f t="shared" si="18"/>
        <v>0</v>
      </c>
      <c r="H70" s="581">
        <f t="shared" si="18"/>
        <v>0</v>
      </c>
      <c r="I70" s="581">
        <f t="shared" si="18"/>
        <v>0</v>
      </c>
      <c r="J70" s="581">
        <f t="shared" si="18"/>
        <v>0</v>
      </c>
      <c r="K70" s="581">
        <f t="shared" si="18"/>
        <v>0</v>
      </c>
      <c r="L70" s="581">
        <f t="shared" si="18"/>
        <v>0</v>
      </c>
      <c r="M70" s="581">
        <f t="shared" si="18"/>
        <v>11000000</v>
      </c>
      <c r="N70" s="581">
        <f t="shared" si="18"/>
        <v>0</v>
      </c>
      <c r="O70" s="581">
        <f t="shared" si="18"/>
        <v>11000000</v>
      </c>
    </row>
    <row r="71" spans="1:15" s="312" customFormat="1" ht="12" x14ac:dyDescent="0.25">
      <c r="A71" s="313">
        <v>66</v>
      </c>
      <c r="B71" s="596" t="s">
        <v>1507</v>
      </c>
      <c r="C71" s="546">
        <f t="shared" ref="C71:C77" si="19">SUM(D71:F71)</f>
        <v>0</v>
      </c>
      <c r="D71" s="546"/>
      <c r="E71" s="546"/>
      <c r="F71" s="558"/>
      <c r="G71" s="597"/>
      <c r="H71" s="556"/>
      <c r="I71" s="546"/>
      <c r="J71" s="546"/>
      <c r="K71" s="546"/>
      <c r="L71" s="546"/>
      <c r="M71" s="546">
        <v>11000000</v>
      </c>
      <c r="N71" s="546"/>
      <c r="O71" s="546">
        <f>SUM(C71)+SUM(H71:N71)</f>
        <v>11000000</v>
      </c>
    </row>
    <row r="72" spans="1:15" s="312" customFormat="1" ht="12" x14ac:dyDescent="0.25">
      <c r="A72" s="313">
        <v>67</v>
      </c>
      <c r="B72" s="318"/>
      <c r="C72" s="546">
        <f t="shared" ref="C72" si="20">SUM(D72:F72)</f>
        <v>0</v>
      </c>
      <c r="D72" s="546"/>
      <c r="E72" s="546"/>
      <c r="F72" s="558"/>
      <c r="G72" s="555"/>
      <c r="H72" s="556"/>
      <c r="I72" s="546"/>
      <c r="J72" s="546"/>
      <c r="K72" s="547"/>
      <c r="L72" s="553"/>
      <c r="M72" s="546"/>
      <c r="N72" s="546"/>
      <c r="O72" s="546">
        <f>SUM(C72)+SUM(H72:N72)</f>
        <v>0</v>
      </c>
    </row>
    <row r="73" spans="1:15" s="312" customFormat="1" ht="12" x14ac:dyDescent="0.25">
      <c r="A73" s="313">
        <v>68</v>
      </c>
      <c r="B73" s="329" t="s">
        <v>494</v>
      </c>
      <c r="C73" s="599">
        <f t="shared" si="19"/>
        <v>0</v>
      </c>
      <c r="D73" s="581">
        <f t="shared" ref="D73:N73" si="21">SUM(D74:D77)</f>
        <v>0</v>
      </c>
      <c r="E73" s="581">
        <f t="shared" si="21"/>
        <v>0</v>
      </c>
      <c r="F73" s="582">
        <f t="shared" si="21"/>
        <v>0</v>
      </c>
      <c r="G73" s="583">
        <f t="shared" si="21"/>
        <v>0</v>
      </c>
      <c r="H73" s="585">
        <f t="shared" si="21"/>
        <v>0</v>
      </c>
      <c r="I73" s="581">
        <f t="shared" si="21"/>
        <v>0</v>
      </c>
      <c r="J73" s="581">
        <f t="shared" si="21"/>
        <v>0</v>
      </c>
      <c r="K73" s="581">
        <f t="shared" si="21"/>
        <v>0</v>
      </c>
      <c r="L73" s="581">
        <f t="shared" si="21"/>
        <v>0</v>
      </c>
      <c r="M73" s="581">
        <f t="shared" si="21"/>
        <v>0</v>
      </c>
      <c r="N73" s="581">
        <f t="shared" si="21"/>
        <v>9387500</v>
      </c>
      <c r="O73" s="581">
        <f>SUM(C73)+SUM(G73:N73)</f>
        <v>9387500</v>
      </c>
    </row>
    <row r="74" spans="1:15" s="312" customFormat="1" ht="12" x14ac:dyDescent="0.25">
      <c r="A74" s="313">
        <v>69</v>
      </c>
      <c r="B74" s="318" t="s">
        <v>1480</v>
      </c>
      <c r="C74" s="546">
        <f t="shared" si="19"/>
        <v>0</v>
      </c>
      <c r="D74" s="546"/>
      <c r="E74" s="546"/>
      <c r="F74" s="558"/>
      <c r="G74" s="555"/>
      <c r="H74" s="546"/>
      <c r="I74" s="546"/>
      <c r="J74" s="546"/>
      <c r="K74" s="546"/>
      <c r="L74" s="546"/>
      <c r="M74" s="546"/>
      <c r="N74" s="546">
        <v>6000000</v>
      </c>
      <c r="O74" s="589">
        <f t="shared" ref="O74:O77" si="22">SUM(C74)+SUM(G74:N74)</f>
        <v>6000000</v>
      </c>
    </row>
    <row r="75" spans="1:15" s="312" customFormat="1" ht="12" x14ac:dyDescent="0.25">
      <c r="A75" s="313">
        <v>70</v>
      </c>
      <c r="B75" s="318" t="s">
        <v>1502</v>
      </c>
      <c r="C75" s="546">
        <f t="shared" si="19"/>
        <v>0</v>
      </c>
      <c r="D75" s="546"/>
      <c r="E75" s="546"/>
      <c r="F75" s="558"/>
      <c r="G75" s="555"/>
      <c r="H75" s="579"/>
      <c r="I75" s="546"/>
      <c r="J75" s="546"/>
      <c r="K75" s="546"/>
      <c r="L75" s="546"/>
      <c r="M75" s="546"/>
      <c r="N75" s="546">
        <v>2887500</v>
      </c>
      <c r="O75" s="546">
        <f t="shared" si="22"/>
        <v>2887500</v>
      </c>
    </row>
    <row r="76" spans="1:15" s="312" customFormat="1" ht="12" x14ac:dyDescent="0.25">
      <c r="A76" s="313">
        <v>71</v>
      </c>
      <c r="B76" s="318" t="s">
        <v>1503</v>
      </c>
      <c r="C76" s="546">
        <f t="shared" si="19"/>
        <v>0</v>
      </c>
      <c r="D76" s="546"/>
      <c r="E76" s="546"/>
      <c r="F76" s="558"/>
      <c r="G76" s="555"/>
      <c r="H76" s="579"/>
      <c r="I76" s="546"/>
      <c r="J76" s="546"/>
      <c r="K76" s="546"/>
      <c r="L76" s="546"/>
      <c r="M76" s="546"/>
      <c r="N76" s="546">
        <v>500000</v>
      </c>
      <c r="O76" s="546">
        <f t="shared" si="22"/>
        <v>500000</v>
      </c>
    </row>
    <row r="77" spans="1:15" s="312" customFormat="1" ht="12.6" thickBot="1" x14ac:dyDescent="0.3">
      <c r="A77" s="313">
        <v>72</v>
      </c>
      <c r="B77" s="318"/>
      <c r="C77" s="546">
        <f t="shared" si="19"/>
        <v>0</v>
      </c>
      <c r="D77" s="546"/>
      <c r="E77" s="546"/>
      <c r="F77" s="558"/>
      <c r="G77" s="555"/>
      <c r="H77" s="579"/>
      <c r="I77" s="546"/>
      <c r="J77" s="546"/>
      <c r="K77" s="546"/>
      <c r="L77" s="546"/>
      <c r="M77" s="546"/>
      <c r="N77" s="546"/>
      <c r="O77" s="546">
        <f t="shared" si="22"/>
        <v>0</v>
      </c>
    </row>
    <row r="78" spans="1:15" s="312" customFormat="1" ht="12.6" thickBot="1" x14ac:dyDescent="0.3">
      <c r="A78" s="313">
        <v>73</v>
      </c>
      <c r="B78" s="334" t="s">
        <v>495</v>
      </c>
      <c r="C78" s="600">
        <f t="shared" ref="C78:O78" si="23">C7+C15+C29+C46+C53</f>
        <v>31808108</v>
      </c>
      <c r="D78" s="600">
        <f t="shared" si="23"/>
        <v>18407062</v>
      </c>
      <c r="E78" s="600">
        <f t="shared" si="23"/>
        <v>4451491</v>
      </c>
      <c r="F78" s="601">
        <f t="shared" si="23"/>
        <v>8949555</v>
      </c>
      <c r="G78" s="600">
        <f t="shared" si="23"/>
        <v>0</v>
      </c>
      <c r="H78" s="600">
        <f t="shared" si="23"/>
        <v>1917064</v>
      </c>
      <c r="I78" s="600">
        <f t="shared" si="23"/>
        <v>0</v>
      </c>
      <c r="J78" s="600">
        <f t="shared" si="23"/>
        <v>0</v>
      </c>
      <c r="K78" s="600">
        <f t="shared" si="23"/>
        <v>510000</v>
      </c>
      <c r="L78" s="600">
        <f t="shared" si="23"/>
        <v>3673600</v>
      </c>
      <c r="M78" s="600">
        <f t="shared" si="23"/>
        <v>28261016</v>
      </c>
      <c r="N78" s="600">
        <f t="shared" si="23"/>
        <v>9387500</v>
      </c>
      <c r="O78" s="600">
        <f t="shared" si="23"/>
        <v>75557288</v>
      </c>
    </row>
    <row r="79" spans="1:15" s="24" customFormat="1" x14ac:dyDescent="0.25">
      <c r="A79" s="313">
        <v>74</v>
      </c>
      <c r="B79" s="240" t="s">
        <v>412</v>
      </c>
      <c r="C79" s="65">
        <f>SUM(D79:F79)</f>
        <v>0</v>
      </c>
      <c r="D79" s="231"/>
      <c r="E79" s="231"/>
      <c r="F79" s="231"/>
      <c r="G79" s="335"/>
      <c r="H79" s="231"/>
      <c r="I79" s="231"/>
      <c r="J79" s="231"/>
      <c r="K79" s="231"/>
      <c r="L79" s="232"/>
      <c r="M79" s="250">
        <v>60216252</v>
      </c>
      <c r="N79" s="233"/>
      <c r="O79" s="546">
        <f t="shared" ref="O79" si="24">SUM(C79)+SUM(H79:N79)</f>
        <v>60216252</v>
      </c>
    </row>
    <row r="80" spans="1:15" s="24" customFormat="1" x14ac:dyDescent="0.25">
      <c r="A80" s="313">
        <v>75</v>
      </c>
      <c r="B80" s="241" t="s">
        <v>413</v>
      </c>
      <c r="C80" s="65">
        <f t="shared" ref="C80:C122" si="25">SUM(D80:F80)</f>
        <v>0</v>
      </c>
      <c r="D80" s="157"/>
      <c r="E80" s="65"/>
      <c r="F80" s="65"/>
      <c r="G80" s="336"/>
      <c r="H80" s="65"/>
      <c r="I80" s="65"/>
      <c r="J80" s="65"/>
      <c r="K80" s="65"/>
      <c r="L80" s="66"/>
      <c r="M80" s="67">
        <v>4000000</v>
      </c>
      <c r="N80" s="67"/>
      <c r="O80" s="546">
        <f t="shared" ref="O80:O86" si="26">SUM(C80)+SUM(G80:N80)</f>
        <v>4000000</v>
      </c>
    </row>
    <row r="81" spans="1:15" s="24" customFormat="1" x14ac:dyDescent="0.25">
      <c r="A81" s="313">
        <v>76</v>
      </c>
      <c r="B81" s="241" t="s">
        <v>414</v>
      </c>
      <c r="C81" s="65">
        <f t="shared" si="25"/>
        <v>0</v>
      </c>
      <c r="D81" s="68"/>
      <c r="E81" s="68"/>
      <c r="F81" s="68"/>
      <c r="G81" s="337"/>
      <c r="H81" s="602"/>
      <c r="I81" s="602"/>
      <c r="J81" s="602"/>
      <c r="K81" s="68"/>
      <c r="L81" s="69"/>
      <c r="M81" s="70">
        <v>4000000</v>
      </c>
      <c r="N81" s="70"/>
      <c r="O81" s="546">
        <f t="shared" si="26"/>
        <v>4000000</v>
      </c>
    </row>
    <row r="82" spans="1:15" s="24" customFormat="1" x14ac:dyDescent="0.25">
      <c r="A82" s="313">
        <v>77</v>
      </c>
      <c r="B82" s="241" t="s">
        <v>394</v>
      </c>
      <c r="C82" s="65">
        <f t="shared" si="25"/>
        <v>0</v>
      </c>
      <c r="D82" s="59"/>
      <c r="E82" s="59"/>
      <c r="F82" s="59"/>
      <c r="G82" s="338"/>
      <c r="H82" s="604"/>
      <c r="I82" s="604"/>
      <c r="J82" s="604"/>
      <c r="K82" s="59"/>
      <c r="L82" s="71"/>
      <c r="M82" s="70">
        <v>1695550</v>
      </c>
      <c r="N82" s="70"/>
      <c r="O82" s="546">
        <f t="shared" si="26"/>
        <v>1695550</v>
      </c>
    </row>
    <row r="83" spans="1:15" s="24" customFormat="1" x14ac:dyDescent="0.25">
      <c r="A83" s="313">
        <v>78</v>
      </c>
      <c r="B83" s="241" t="s">
        <v>415</v>
      </c>
      <c r="C83" s="65">
        <f t="shared" si="25"/>
        <v>0</v>
      </c>
      <c r="D83" s="59"/>
      <c r="E83" s="59"/>
      <c r="F83" s="59"/>
      <c r="G83" s="338"/>
      <c r="H83" s="604"/>
      <c r="I83" s="604"/>
      <c r="J83" s="604"/>
      <c r="K83" s="59"/>
      <c r="L83" s="71">
        <v>26727290</v>
      </c>
      <c r="M83" s="70"/>
      <c r="N83" s="70"/>
      <c r="O83" s="546">
        <f t="shared" si="26"/>
        <v>26727290</v>
      </c>
    </row>
    <row r="84" spans="1:15" s="24" customFormat="1" x14ac:dyDescent="0.25">
      <c r="A84" s="313">
        <v>79</v>
      </c>
      <c r="B84" s="241" t="s">
        <v>416</v>
      </c>
      <c r="C84" s="65">
        <f t="shared" si="25"/>
        <v>14468299</v>
      </c>
      <c r="D84" s="158"/>
      <c r="E84" s="158"/>
      <c r="F84" s="158">
        <v>14468299</v>
      </c>
      <c r="G84" s="338"/>
      <c r="H84" s="604"/>
      <c r="I84" s="604"/>
      <c r="J84" s="604"/>
      <c r="K84" s="158">
        <v>51043701</v>
      </c>
      <c r="L84" s="159"/>
      <c r="M84" s="160"/>
      <c r="N84" s="160"/>
      <c r="O84" s="546">
        <f t="shared" si="26"/>
        <v>65512000</v>
      </c>
    </row>
    <row r="85" spans="1:15" s="24" customFormat="1" x14ac:dyDescent="0.25">
      <c r="A85" s="313">
        <v>80</v>
      </c>
      <c r="B85" s="241" t="s">
        <v>417</v>
      </c>
      <c r="C85" s="65">
        <f t="shared" si="25"/>
        <v>1493874</v>
      </c>
      <c r="D85" s="158">
        <v>1293397</v>
      </c>
      <c r="E85" s="158">
        <v>200477</v>
      </c>
      <c r="F85" s="158"/>
      <c r="G85" s="338"/>
      <c r="H85" s="604"/>
      <c r="I85" s="604"/>
      <c r="J85" s="604"/>
      <c r="K85" s="158"/>
      <c r="L85" s="159">
        <v>300000</v>
      </c>
      <c r="M85" s="160"/>
      <c r="N85" s="160"/>
      <c r="O85" s="546">
        <f t="shared" si="26"/>
        <v>1793874</v>
      </c>
    </row>
    <row r="86" spans="1:15" s="24" customFormat="1" x14ac:dyDescent="0.25">
      <c r="A86" s="313">
        <v>81</v>
      </c>
      <c r="B86" s="241" t="s">
        <v>418</v>
      </c>
      <c r="C86" s="65">
        <f t="shared" si="25"/>
        <v>63101942</v>
      </c>
      <c r="D86" s="251">
        <v>6103174</v>
      </c>
      <c r="E86" s="251">
        <v>1174339</v>
      </c>
      <c r="F86" s="251">
        <v>55824429</v>
      </c>
      <c r="G86" s="338"/>
      <c r="H86" s="604"/>
      <c r="I86" s="604"/>
      <c r="J86" s="604"/>
      <c r="K86" s="251"/>
      <c r="L86" s="252">
        <v>208590760</v>
      </c>
      <c r="M86" s="227"/>
      <c r="N86" s="227"/>
      <c r="O86" s="546">
        <f t="shared" si="26"/>
        <v>271692702</v>
      </c>
    </row>
    <row r="87" spans="1:15" s="24" customFormat="1" x14ac:dyDescent="0.25">
      <c r="A87" s="313">
        <v>82</v>
      </c>
      <c r="B87" s="241" t="s">
        <v>409</v>
      </c>
      <c r="C87" s="65">
        <f t="shared" si="25"/>
        <v>1972408</v>
      </c>
      <c r="D87" s="214"/>
      <c r="E87" s="214"/>
      <c r="F87" s="214">
        <v>1972408</v>
      </c>
      <c r="G87" s="338">
        <v>28331862</v>
      </c>
      <c r="H87" s="604"/>
      <c r="I87" s="604"/>
      <c r="J87" s="604"/>
      <c r="K87" s="214"/>
      <c r="L87" s="159"/>
      <c r="M87" s="215"/>
      <c r="N87" s="257"/>
      <c r="O87" s="546">
        <f>SUM(C87)+SUM(G87:N87)</f>
        <v>30304270</v>
      </c>
    </row>
    <row r="88" spans="1:15" s="120" customFormat="1" x14ac:dyDescent="0.25">
      <c r="A88" s="313">
        <v>83</v>
      </c>
      <c r="B88" s="241" t="s">
        <v>350</v>
      </c>
      <c r="C88" s="65">
        <f t="shared" si="25"/>
        <v>0</v>
      </c>
      <c r="D88" s="68"/>
      <c r="E88" s="68"/>
      <c r="F88" s="68"/>
      <c r="G88" s="337"/>
      <c r="H88" s="602"/>
      <c r="I88" s="602"/>
      <c r="J88" s="602"/>
      <c r="K88" s="68"/>
      <c r="L88" s="69">
        <v>2200000</v>
      </c>
      <c r="M88" s="68"/>
      <c r="N88" s="68"/>
      <c r="O88" s="546">
        <f t="shared" ref="O88:O123" si="27">SUM(C88)+SUM(G88:N88)</f>
        <v>2200000</v>
      </c>
    </row>
    <row r="89" spans="1:15" s="120" customFormat="1" ht="12" x14ac:dyDescent="0.25">
      <c r="A89" s="313">
        <v>84</v>
      </c>
      <c r="B89" s="260" t="s">
        <v>398</v>
      </c>
      <c r="C89" s="65">
        <f t="shared" si="25"/>
        <v>0</v>
      </c>
      <c r="D89" s="68"/>
      <c r="E89" s="68"/>
      <c r="F89" s="137"/>
      <c r="G89" s="339"/>
      <c r="H89" s="605"/>
      <c r="I89" s="605"/>
      <c r="J89" s="602"/>
      <c r="K89" s="68">
        <v>2700000</v>
      </c>
      <c r="L89" s="69"/>
      <c r="M89" s="68"/>
      <c r="N89" s="68"/>
      <c r="O89" s="546">
        <f t="shared" si="27"/>
        <v>2700000</v>
      </c>
    </row>
    <row r="90" spans="1:15" s="120" customFormat="1" ht="12" x14ac:dyDescent="0.25">
      <c r="A90" s="313">
        <v>85</v>
      </c>
      <c r="B90" s="262" t="s">
        <v>399</v>
      </c>
      <c r="C90" s="65">
        <f t="shared" si="25"/>
        <v>0</v>
      </c>
      <c r="D90" s="68"/>
      <c r="E90" s="68"/>
      <c r="F90" s="138"/>
      <c r="G90" s="340"/>
      <c r="H90" s="606"/>
      <c r="I90" s="606"/>
      <c r="J90" s="602"/>
      <c r="K90" s="68">
        <v>4264221</v>
      </c>
      <c r="L90" s="69"/>
      <c r="M90" s="68"/>
      <c r="N90" s="68"/>
      <c r="O90" s="546">
        <f t="shared" si="27"/>
        <v>4264221</v>
      </c>
    </row>
    <row r="91" spans="1:15" s="120" customFormat="1" x14ac:dyDescent="0.25">
      <c r="A91" s="313">
        <v>86</v>
      </c>
      <c r="B91" s="241" t="s">
        <v>395</v>
      </c>
      <c r="C91" s="65">
        <f t="shared" si="25"/>
        <v>2000000</v>
      </c>
      <c r="D91" s="154">
        <v>2000000</v>
      </c>
      <c r="E91" s="154"/>
      <c r="F91" s="138"/>
      <c r="G91" s="340"/>
      <c r="H91" s="606"/>
      <c r="I91" s="606"/>
      <c r="J91" s="602"/>
      <c r="K91" s="154"/>
      <c r="L91" s="155"/>
      <c r="M91" s="154"/>
      <c r="N91" s="154"/>
      <c r="O91" s="546">
        <f t="shared" si="27"/>
        <v>2000000</v>
      </c>
    </row>
    <row r="92" spans="1:15" s="120" customFormat="1" ht="12" x14ac:dyDescent="0.25">
      <c r="A92" s="313">
        <v>87</v>
      </c>
      <c r="B92" s="261" t="s">
        <v>349</v>
      </c>
      <c r="C92" s="65">
        <f t="shared" si="25"/>
        <v>0</v>
      </c>
      <c r="D92" s="154"/>
      <c r="E92" s="154"/>
      <c r="F92" s="156"/>
      <c r="G92" s="341"/>
      <c r="H92" s="607"/>
      <c r="I92" s="607"/>
      <c r="J92" s="602"/>
      <c r="K92" s="154">
        <v>3000000</v>
      </c>
      <c r="L92" s="155"/>
      <c r="M92" s="154"/>
      <c r="N92" s="154"/>
      <c r="O92" s="546">
        <f t="shared" si="27"/>
        <v>3000000</v>
      </c>
    </row>
    <row r="93" spans="1:15" s="120" customFormat="1" ht="24" x14ac:dyDescent="0.25">
      <c r="A93" s="313">
        <v>88</v>
      </c>
      <c r="B93" s="259" t="s">
        <v>396</v>
      </c>
      <c r="C93" s="65">
        <f t="shared" si="25"/>
        <v>0</v>
      </c>
      <c r="D93" s="211"/>
      <c r="E93" s="211"/>
      <c r="F93" s="212"/>
      <c r="G93" s="341"/>
      <c r="H93" s="607"/>
      <c r="I93" s="607"/>
      <c r="J93" s="602"/>
      <c r="K93" s="211">
        <v>10000000</v>
      </c>
      <c r="L93" s="213"/>
      <c r="M93" s="211"/>
      <c r="N93" s="211"/>
      <c r="O93" s="546">
        <f t="shared" si="27"/>
        <v>10000000</v>
      </c>
    </row>
    <row r="94" spans="1:15" s="120" customFormat="1" ht="12" x14ac:dyDescent="0.25">
      <c r="A94" s="313">
        <v>89</v>
      </c>
      <c r="B94" s="60" t="s">
        <v>397</v>
      </c>
      <c r="C94" s="65">
        <f t="shared" si="25"/>
        <v>0</v>
      </c>
      <c r="D94" s="154"/>
      <c r="E94" s="154"/>
      <c r="F94" s="156"/>
      <c r="G94" s="341"/>
      <c r="H94" s="607"/>
      <c r="I94" s="607"/>
      <c r="J94" s="602"/>
      <c r="K94" s="154">
        <v>982600</v>
      </c>
      <c r="L94" s="155"/>
      <c r="M94" s="154"/>
      <c r="N94" s="154"/>
      <c r="O94" s="546">
        <f t="shared" si="27"/>
        <v>982600</v>
      </c>
    </row>
    <row r="95" spans="1:15" s="120" customFormat="1" ht="12" x14ac:dyDescent="0.25">
      <c r="A95" s="313">
        <v>90</v>
      </c>
      <c r="B95" s="265" t="s">
        <v>388</v>
      </c>
      <c r="C95" s="65">
        <f t="shared" si="25"/>
        <v>0</v>
      </c>
      <c r="D95" s="154"/>
      <c r="E95" s="154"/>
      <c r="F95" s="156"/>
      <c r="G95" s="341"/>
      <c r="H95" s="607"/>
      <c r="I95" s="607"/>
      <c r="J95" s="602"/>
      <c r="K95" s="154"/>
      <c r="L95" s="155">
        <v>15000000</v>
      </c>
      <c r="M95" s="154"/>
      <c r="N95" s="154"/>
      <c r="O95" s="546">
        <f t="shared" si="27"/>
        <v>15000000</v>
      </c>
    </row>
    <row r="96" spans="1:15" s="120" customFormat="1" ht="12" x14ac:dyDescent="0.25">
      <c r="A96" s="313">
        <v>91</v>
      </c>
      <c r="B96" s="262" t="s">
        <v>400</v>
      </c>
      <c r="C96" s="65">
        <f t="shared" si="25"/>
        <v>0</v>
      </c>
      <c r="D96" s="154"/>
      <c r="E96" s="154"/>
      <c r="F96" s="156"/>
      <c r="G96" s="341"/>
      <c r="H96" s="607"/>
      <c r="I96" s="607"/>
      <c r="J96" s="602"/>
      <c r="K96" s="154"/>
      <c r="L96" s="155">
        <v>1700000</v>
      </c>
      <c r="M96" s="154"/>
      <c r="N96" s="154"/>
      <c r="O96" s="546">
        <f t="shared" si="27"/>
        <v>1700000</v>
      </c>
    </row>
    <row r="97" spans="1:15" s="120" customFormat="1" x14ac:dyDescent="0.25">
      <c r="A97" s="313">
        <v>92</v>
      </c>
      <c r="B97" s="241" t="s">
        <v>407</v>
      </c>
      <c r="C97" s="65">
        <f t="shared" si="25"/>
        <v>0</v>
      </c>
      <c r="D97" s="154"/>
      <c r="E97" s="154"/>
      <c r="F97" s="156"/>
      <c r="G97" s="341"/>
      <c r="H97" s="607"/>
      <c r="I97" s="607"/>
      <c r="J97" s="602"/>
      <c r="K97" s="154"/>
      <c r="L97" s="235">
        <v>5860598</v>
      </c>
      <c r="M97" s="154"/>
      <c r="N97" s="154"/>
      <c r="O97" s="546">
        <f t="shared" si="27"/>
        <v>5860598</v>
      </c>
    </row>
    <row r="98" spans="1:15" s="120" customFormat="1" x14ac:dyDescent="0.25">
      <c r="A98" s="313">
        <v>93</v>
      </c>
      <c r="B98" s="241" t="s">
        <v>408</v>
      </c>
      <c r="C98" s="65">
        <f t="shared" si="25"/>
        <v>0</v>
      </c>
      <c r="D98" s="211"/>
      <c r="E98" s="211"/>
      <c r="F98" s="212"/>
      <c r="G98" s="341"/>
      <c r="H98" s="607"/>
      <c r="I98" s="607"/>
      <c r="J98" s="602"/>
      <c r="K98" s="211"/>
      <c r="L98" s="213"/>
      <c r="M98" s="211">
        <v>13000000</v>
      </c>
      <c r="N98" s="211"/>
      <c r="O98" s="546">
        <f t="shared" si="27"/>
        <v>13000000</v>
      </c>
    </row>
    <row r="99" spans="1:15" s="120" customFormat="1" x14ac:dyDescent="0.25">
      <c r="A99" s="313">
        <v>94</v>
      </c>
      <c r="B99" s="253" t="s">
        <v>410</v>
      </c>
      <c r="C99" s="65">
        <f t="shared" si="25"/>
        <v>0</v>
      </c>
      <c r="D99" s="254"/>
      <c r="E99" s="254"/>
      <c r="F99" s="255"/>
      <c r="G99" s="340"/>
      <c r="H99" s="606"/>
      <c r="I99" s="606"/>
      <c r="J99" s="602"/>
      <c r="K99" s="254">
        <v>41000000</v>
      </c>
      <c r="L99" s="256"/>
      <c r="M99" s="254"/>
      <c r="N99" s="254"/>
      <c r="O99" s="546">
        <f t="shared" si="27"/>
        <v>41000000</v>
      </c>
    </row>
    <row r="100" spans="1:15" s="120" customFormat="1" x14ac:dyDescent="0.25">
      <c r="A100" s="313">
        <v>95</v>
      </c>
      <c r="B100" s="241" t="s">
        <v>411</v>
      </c>
      <c r="C100" s="65">
        <f t="shared" si="25"/>
        <v>0</v>
      </c>
      <c r="D100" s="68"/>
      <c r="E100" s="68"/>
      <c r="F100" s="138"/>
      <c r="G100" s="819"/>
      <c r="H100" s="820"/>
      <c r="I100" s="820"/>
      <c r="J100" s="818"/>
      <c r="K100" s="68"/>
      <c r="L100" s="69"/>
      <c r="M100" s="68"/>
      <c r="N100" s="68">
        <v>18237164</v>
      </c>
      <c r="O100" s="546">
        <f t="shared" si="27"/>
        <v>18237164</v>
      </c>
    </row>
    <row r="101" spans="1:15" s="120" customFormat="1" ht="12" x14ac:dyDescent="0.25">
      <c r="A101" s="313">
        <v>96</v>
      </c>
      <c r="B101" s="60" t="s">
        <v>380</v>
      </c>
      <c r="C101" s="65">
        <f t="shared" si="25"/>
        <v>0</v>
      </c>
      <c r="D101" s="154"/>
      <c r="E101" s="154"/>
      <c r="F101" s="138"/>
      <c r="G101" s="819"/>
      <c r="H101" s="820"/>
      <c r="I101" s="820"/>
      <c r="J101" s="818"/>
      <c r="K101" s="68"/>
      <c r="L101" s="155">
        <v>2400000</v>
      </c>
      <c r="M101" s="154"/>
      <c r="N101" s="154"/>
      <c r="O101" s="546">
        <f t="shared" si="27"/>
        <v>2400000</v>
      </c>
    </row>
    <row r="102" spans="1:15" s="120" customFormat="1" ht="12" x14ac:dyDescent="0.25">
      <c r="A102" s="313">
        <v>97</v>
      </c>
      <c r="B102" s="261" t="s">
        <v>378</v>
      </c>
      <c r="C102" s="65">
        <f t="shared" si="25"/>
        <v>0</v>
      </c>
      <c r="D102" s="68"/>
      <c r="E102" s="68"/>
      <c r="F102" s="137"/>
      <c r="G102" s="819"/>
      <c r="H102" s="820"/>
      <c r="I102" s="820"/>
      <c r="J102" s="818"/>
      <c r="K102" s="154"/>
      <c r="L102" s="69">
        <v>400000</v>
      </c>
      <c r="M102" s="68"/>
      <c r="N102" s="68"/>
      <c r="O102" s="546">
        <f t="shared" si="27"/>
        <v>400000</v>
      </c>
    </row>
    <row r="103" spans="1:15" s="120" customFormat="1" ht="24" x14ac:dyDescent="0.25">
      <c r="A103" s="313">
        <v>98</v>
      </c>
      <c r="B103" s="267" t="s">
        <v>401</v>
      </c>
      <c r="C103" s="65">
        <f t="shared" si="25"/>
        <v>0</v>
      </c>
      <c r="D103" s="154"/>
      <c r="E103" s="154"/>
      <c r="F103" s="154"/>
      <c r="G103" s="819"/>
      <c r="H103" s="820"/>
      <c r="I103" s="820"/>
      <c r="J103" s="818"/>
      <c r="K103" s="211"/>
      <c r="L103" s="155">
        <v>5445110</v>
      </c>
      <c r="M103" s="154"/>
      <c r="N103" s="154"/>
      <c r="O103" s="546">
        <f t="shared" si="27"/>
        <v>5445110</v>
      </c>
    </row>
    <row r="104" spans="1:15" s="120" customFormat="1" ht="12" x14ac:dyDescent="0.25">
      <c r="A104" s="313">
        <v>99</v>
      </c>
      <c r="B104" s="267" t="s">
        <v>402</v>
      </c>
      <c r="C104" s="65">
        <f t="shared" si="25"/>
        <v>0</v>
      </c>
      <c r="D104" s="211"/>
      <c r="E104" s="211"/>
      <c r="F104" s="211"/>
      <c r="G104" s="819"/>
      <c r="H104" s="820"/>
      <c r="I104" s="820"/>
      <c r="J104" s="818"/>
      <c r="K104" s="211"/>
      <c r="L104" s="230">
        <v>8500000</v>
      </c>
      <c r="M104" s="211"/>
      <c r="N104" s="211"/>
      <c r="O104" s="546">
        <f t="shared" si="27"/>
        <v>8500000</v>
      </c>
    </row>
    <row r="105" spans="1:15" s="120" customFormat="1" x14ac:dyDescent="0.25">
      <c r="A105" s="313">
        <v>100</v>
      </c>
      <c r="B105" s="261" t="s">
        <v>403</v>
      </c>
      <c r="C105" s="65">
        <f t="shared" si="25"/>
        <v>0</v>
      </c>
      <c r="D105" s="211"/>
      <c r="E105" s="211"/>
      <c r="F105" s="211"/>
      <c r="G105" s="819"/>
      <c r="H105" s="820"/>
      <c r="I105" s="820"/>
      <c r="J105" s="818"/>
      <c r="K105" s="234"/>
      <c r="L105" s="230">
        <v>1816100</v>
      </c>
      <c r="M105" s="211"/>
      <c r="N105" s="211"/>
      <c r="O105" s="546">
        <f t="shared" si="27"/>
        <v>1816100</v>
      </c>
    </row>
    <row r="106" spans="1:15" s="120" customFormat="1" x14ac:dyDescent="0.25">
      <c r="A106" s="313">
        <v>101</v>
      </c>
      <c r="B106" s="241" t="s">
        <v>419</v>
      </c>
      <c r="C106" s="65">
        <f t="shared" si="25"/>
        <v>0</v>
      </c>
      <c r="D106" s="211"/>
      <c r="E106" s="211"/>
      <c r="F106" s="211"/>
      <c r="G106" s="819"/>
      <c r="H106" s="820"/>
      <c r="I106" s="820"/>
      <c r="J106" s="818"/>
      <c r="K106" s="234"/>
      <c r="L106" s="230">
        <v>11712460</v>
      </c>
      <c r="M106" s="211"/>
      <c r="N106" s="211"/>
      <c r="O106" s="546">
        <f t="shared" si="27"/>
        <v>11712460</v>
      </c>
    </row>
    <row r="107" spans="1:15" s="120" customFormat="1" ht="24" x14ac:dyDescent="0.25">
      <c r="A107" s="313">
        <v>102</v>
      </c>
      <c r="B107" s="267" t="s">
        <v>404</v>
      </c>
      <c r="C107" s="65">
        <f t="shared" si="25"/>
        <v>0</v>
      </c>
      <c r="D107" s="211"/>
      <c r="E107" s="211"/>
      <c r="F107" s="211"/>
      <c r="G107" s="819"/>
      <c r="H107" s="820"/>
      <c r="I107" s="820"/>
      <c r="J107" s="818"/>
      <c r="K107" s="211">
        <v>1000000</v>
      </c>
      <c r="L107" s="234"/>
      <c r="M107" s="211"/>
      <c r="N107" s="211"/>
      <c r="O107" s="546">
        <f t="shared" si="27"/>
        <v>1000000</v>
      </c>
    </row>
    <row r="108" spans="1:15" s="120" customFormat="1" x14ac:dyDescent="0.25">
      <c r="A108" s="313">
        <v>103</v>
      </c>
      <c r="B108" s="267" t="s">
        <v>405</v>
      </c>
      <c r="C108" s="65">
        <f t="shared" si="25"/>
        <v>0</v>
      </c>
      <c r="D108" s="211"/>
      <c r="E108" s="211"/>
      <c r="F108" s="211"/>
      <c r="G108" s="819"/>
      <c r="H108" s="820"/>
      <c r="I108" s="820"/>
      <c r="J108" s="818"/>
      <c r="K108" s="211">
        <v>959803</v>
      </c>
      <c r="L108" s="245"/>
      <c r="M108" s="211"/>
      <c r="N108" s="211"/>
      <c r="O108" s="546">
        <f t="shared" si="27"/>
        <v>959803</v>
      </c>
    </row>
    <row r="109" spans="1:15" s="120" customFormat="1" ht="12" x14ac:dyDescent="0.25">
      <c r="A109" s="313">
        <v>104</v>
      </c>
      <c r="B109" s="268" t="s">
        <v>406</v>
      </c>
      <c r="C109" s="65">
        <f t="shared" si="25"/>
        <v>0</v>
      </c>
      <c r="D109" s="68"/>
      <c r="E109" s="68"/>
      <c r="F109" s="68"/>
      <c r="G109" s="819"/>
      <c r="H109" s="820"/>
      <c r="I109" s="820"/>
      <c r="J109" s="818"/>
      <c r="K109" s="68">
        <v>482600</v>
      </c>
      <c r="L109" s="69"/>
      <c r="M109" s="68"/>
      <c r="N109" s="68"/>
      <c r="O109" s="546">
        <f t="shared" si="27"/>
        <v>482600</v>
      </c>
    </row>
    <row r="110" spans="1:15" s="120" customFormat="1" x14ac:dyDescent="0.25">
      <c r="A110" s="313">
        <v>105</v>
      </c>
      <c r="B110" s="270" t="s">
        <v>351</v>
      </c>
      <c r="C110" s="65">
        <f t="shared" si="25"/>
        <v>0</v>
      </c>
      <c r="D110" s="211"/>
      <c r="E110" s="211"/>
      <c r="F110" s="211"/>
      <c r="G110" s="340"/>
      <c r="H110" s="606"/>
      <c r="I110" s="606"/>
      <c r="J110" s="602"/>
      <c r="K110" s="211"/>
      <c r="L110" s="234">
        <v>1500000</v>
      </c>
      <c r="M110" s="211"/>
      <c r="N110" s="211"/>
      <c r="O110" s="546">
        <f t="shared" si="27"/>
        <v>1500000</v>
      </c>
    </row>
    <row r="111" spans="1:15" s="120" customFormat="1" ht="12" x14ac:dyDescent="0.25">
      <c r="A111" s="313">
        <v>106</v>
      </c>
      <c r="B111" s="262" t="s">
        <v>420</v>
      </c>
      <c r="C111" s="65">
        <f t="shared" si="25"/>
        <v>0</v>
      </c>
      <c r="D111" s="254"/>
      <c r="E111" s="254"/>
      <c r="F111" s="254"/>
      <c r="G111" s="340"/>
      <c r="H111" s="606"/>
      <c r="I111" s="606"/>
      <c r="J111" s="602"/>
      <c r="K111" s="254"/>
      <c r="L111" s="256">
        <v>1000000</v>
      </c>
      <c r="M111" s="254"/>
      <c r="N111" s="254"/>
      <c r="O111" s="546">
        <f t="shared" si="27"/>
        <v>1000000</v>
      </c>
    </row>
    <row r="112" spans="1:15" s="120" customFormat="1" ht="12" x14ac:dyDescent="0.25">
      <c r="A112" s="313">
        <v>107</v>
      </c>
      <c r="B112" s="261" t="s">
        <v>421</v>
      </c>
      <c r="C112" s="65">
        <f t="shared" si="25"/>
        <v>0</v>
      </c>
      <c r="D112" s="254"/>
      <c r="E112" s="254"/>
      <c r="F112" s="254"/>
      <c r="G112" s="339"/>
      <c r="H112" s="605"/>
      <c r="I112" s="605"/>
      <c r="J112" s="602"/>
      <c r="K112" s="254"/>
      <c r="L112" s="256">
        <v>1300000</v>
      </c>
      <c r="M112" s="254"/>
      <c r="N112" s="254"/>
      <c r="O112" s="546">
        <f t="shared" si="27"/>
        <v>1300000</v>
      </c>
    </row>
    <row r="113" spans="1:16" s="120" customFormat="1" ht="12" x14ac:dyDescent="0.25">
      <c r="A113" s="313">
        <v>108</v>
      </c>
      <c r="B113" s="272" t="s">
        <v>379</v>
      </c>
      <c r="C113" s="65">
        <f t="shared" si="25"/>
        <v>0</v>
      </c>
      <c r="D113" s="254"/>
      <c r="E113" s="254"/>
      <c r="F113" s="254"/>
      <c r="G113" s="337"/>
      <c r="H113" s="602"/>
      <c r="I113" s="602"/>
      <c r="J113" s="607"/>
      <c r="K113" s="254"/>
      <c r="L113" s="256">
        <v>1152000</v>
      </c>
      <c r="M113" s="254"/>
      <c r="N113" s="254"/>
      <c r="O113" s="546">
        <f t="shared" si="27"/>
        <v>1152000</v>
      </c>
    </row>
    <row r="114" spans="1:16" s="120" customFormat="1" ht="12" x14ac:dyDescent="0.25">
      <c r="A114" s="313">
        <v>109</v>
      </c>
      <c r="B114" s="268" t="s">
        <v>439</v>
      </c>
      <c r="C114" s="65">
        <f t="shared" si="25"/>
        <v>0</v>
      </c>
      <c r="D114" s="254"/>
      <c r="E114" s="254"/>
      <c r="F114" s="254"/>
      <c r="G114" s="337"/>
      <c r="H114" s="602"/>
      <c r="I114" s="602"/>
      <c r="J114" s="607"/>
      <c r="K114" s="254"/>
      <c r="L114" s="256"/>
      <c r="M114" s="602"/>
      <c r="N114" s="254">
        <v>17500000</v>
      </c>
      <c r="O114" s="546">
        <f t="shared" si="27"/>
        <v>17500000</v>
      </c>
    </row>
    <row r="115" spans="1:16" s="120" customFormat="1" ht="12" x14ac:dyDescent="0.25">
      <c r="A115" s="313">
        <v>110</v>
      </c>
      <c r="B115" s="268" t="s">
        <v>440</v>
      </c>
      <c r="C115" s="65">
        <f t="shared" si="25"/>
        <v>0</v>
      </c>
      <c r="D115" s="254"/>
      <c r="E115" s="254"/>
      <c r="F115" s="254"/>
      <c r="G115" s="337"/>
      <c r="H115" s="602"/>
      <c r="I115" s="602"/>
      <c r="J115" s="607"/>
      <c r="K115" s="254"/>
      <c r="L115" s="256"/>
      <c r="M115" s="602"/>
      <c r="N115" s="254">
        <v>17500000</v>
      </c>
      <c r="O115" s="546">
        <f t="shared" si="27"/>
        <v>17500000</v>
      </c>
    </row>
    <row r="116" spans="1:16" s="120" customFormat="1" ht="12" x14ac:dyDescent="0.25">
      <c r="A116" s="313">
        <v>111</v>
      </c>
      <c r="B116" s="268" t="s">
        <v>441</v>
      </c>
      <c r="C116" s="65">
        <f t="shared" si="25"/>
        <v>0</v>
      </c>
      <c r="D116" s="254"/>
      <c r="E116" s="254"/>
      <c r="F116" s="254"/>
      <c r="G116" s="337"/>
      <c r="H116" s="602"/>
      <c r="I116" s="602"/>
      <c r="J116" s="607"/>
      <c r="K116" s="254"/>
      <c r="L116" s="256"/>
      <c r="M116" s="602"/>
      <c r="N116" s="254">
        <v>16331919</v>
      </c>
      <c r="O116" s="546">
        <f t="shared" si="27"/>
        <v>16331919</v>
      </c>
    </row>
    <row r="117" spans="1:16" s="120" customFormat="1" ht="12" x14ac:dyDescent="0.25">
      <c r="A117" s="313">
        <v>112</v>
      </c>
      <c r="B117" s="268" t="s">
        <v>442</v>
      </c>
      <c r="C117" s="65">
        <f t="shared" si="25"/>
        <v>1900000</v>
      </c>
      <c r="D117" s="254"/>
      <c r="E117" s="254"/>
      <c r="F117" s="254">
        <v>1900000</v>
      </c>
      <c r="G117" s="337"/>
      <c r="H117" s="602"/>
      <c r="I117" s="602"/>
      <c r="J117" s="607"/>
      <c r="K117" s="254"/>
      <c r="L117" s="256"/>
      <c r="M117" s="602"/>
      <c r="N117" s="254"/>
      <c r="O117" s="546">
        <f t="shared" si="27"/>
        <v>1900000</v>
      </c>
    </row>
    <row r="118" spans="1:16" s="120" customFormat="1" ht="12" x14ac:dyDescent="0.25">
      <c r="A118" s="313">
        <v>113</v>
      </c>
      <c r="B118" s="268" t="s">
        <v>443</v>
      </c>
      <c r="C118" s="65">
        <f t="shared" si="25"/>
        <v>12560658</v>
      </c>
      <c r="D118" s="254">
        <v>4640371</v>
      </c>
      <c r="E118" s="254">
        <v>359629</v>
      </c>
      <c r="F118" s="254">
        <v>7560658</v>
      </c>
      <c r="G118" s="337"/>
      <c r="H118" s="602"/>
      <c r="I118" s="602"/>
      <c r="J118" s="607"/>
      <c r="K118" s="254"/>
      <c r="L118" s="256">
        <v>1905000</v>
      </c>
      <c r="M118" s="602"/>
      <c r="N118" s="254"/>
      <c r="O118" s="546">
        <f t="shared" si="27"/>
        <v>14465658</v>
      </c>
    </row>
    <row r="119" spans="1:16" s="120" customFormat="1" ht="12" x14ac:dyDescent="0.25">
      <c r="A119" s="313">
        <v>114</v>
      </c>
      <c r="B119" s="268" t="s">
        <v>391</v>
      </c>
      <c r="C119" s="65">
        <f t="shared" si="25"/>
        <v>3349082</v>
      </c>
      <c r="D119" s="254"/>
      <c r="E119" s="254"/>
      <c r="F119" s="254">
        <v>3349082</v>
      </c>
      <c r="G119" s="337"/>
      <c r="H119" s="602"/>
      <c r="I119" s="602"/>
      <c r="J119" s="602"/>
      <c r="K119" s="602"/>
      <c r="L119" s="256">
        <v>2256000</v>
      </c>
      <c r="M119" s="602"/>
      <c r="N119" s="254"/>
      <c r="O119" s="546">
        <f t="shared" si="27"/>
        <v>5605082</v>
      </c>
    </row>
    <row r="120" spans="1:16" s="120" customFormat="1" ht="12" x14ac:dyDescent="0.25">
      <c r="A120" s="313">
        <v>115</v>
      </c>
      <c r="B120" s="268" t="s">
        <v>392</v>
      </c>
      <c r="C120" s="65">
        <f t="shared" si="25"/>
        <v>0</v>
      </c>
      <c r="D120" s="254"/>
      <c r="E120" s="254"/>
      <c r="F120" s="254"/>
      <c r="G120" s="337"/>
      <c r="H120" s="602"/>
      <c r="I120" s="602"/>
      <c r="J120" s="602"/>
      <c r="K120" s="602"/>
      <c r="L120" s="256">
        <v>889000</v>
      </c>
      <c r="M120" s="602"/>
      <c r="N120" s="602"/>
      <c r="O120" s="546">
        <f t="shared" si="27"/>
        <v>889000</v>
      </c>
    </row>
    <row r="121" spans="1:16" s="120" customFormat="1" ht="12" x14ac:dyDescent="0.25">
      <c r="A121" s="313">
        <v>116</v>
      </c>
      <c r="B121" s="58" t="s">
        <v>448</v>
      </c>
      <c r="C121" s="65">
        <f t="shared" si="25"/>
        <v>0</v>
      </c>
      <c r="D121" s="68"/>
      <c r="E121" s="68"/>
      <c r="F121" s="68"/>
      <c r="G121" s="337"/>
      <c r="H121" s="68">
        <v>15438400</v>
      </c>
      <c r="I121" s="602"/>
      <c r="J121" s="602"/>
      <c r="K121" s="602"/>
      <c r="L121" s="69"/>
      <c r="M121" s="602"/>
      <c r="N121" s="602"/>
      <c r="O121" s="546">
        <f t="shared" si="27"/>
        <v>15438400</v>
      </c>
    </row>
    <row r="122" spans="1:16" s="120" customFormat="1" ht="13.8" thickBot="1" x14ac:dyDescent="0.3">
      <c r="A122" s="313">
        <v>117</v>
      </c>
      <c r="B122" s="62" t="s">
        <v>457</v>
      </c>
      <c r="C122" s="65">
        <f t="shared" si="25"/>
        <v>4445000</v>
      </c>
      <c r="D122" s="602"/>
      <c r="E122" s="602"/>
      <c r="F122" s="139">
        <v>4445000</v>
      </c>
      <c r="G122" s="337"/>
      <c r="H122" s="602"/>
      <c r="I122" s="602"/>
      <c r="J122" s="602"/>
      <c r="K122" s="602"/>
      <c r="L122" s="608"/>
      <c r="M122" s="602"/>
      <c r="N122" s="824"/>
      <c r="O122" s="546">
        <f t="shared" si="27"/>
        <v>4445000</v>
      </c>
    </row>
    <row r="123" spans="1:16" s="120" customFormat="1" ht="12.6" thickBot="1" x14ac:dyDescent="0.3">
      <c r="A123" s="313">
        <v>118</v>
      </c>
      <c r="B123" s="64" t="s">
        <v>192</v>
      </c>
      <c r="C123" s="140">
        <f>SUM(C79:C122)</f>
        <v>105291263</v>
      </c>
      <c r="D123" s="140">
        <f>SUM(D79:D122)</f>
        <v>14036942</v>
      </c>
      <c r="E123" s="140">
        <f>SUM(E79:E122)</f>
        <v>1734445</v>
      </c>
      <c r="F123" s="822">
        <f>SUM(F79:F122)</f>
        <v>89519876</v>
      </c>
      <c r="G123" s="822">
        <f t="shared" ref="G123:J123" si="28">SUM(G79:G122)</f>
        <v>28331862</v>
      </c>
      <c r="H123" s="822">
        <f t="shared" si="28"/>
        <v>15438400</v>
      </c>
      <c r="I123" s="822">
        <f t="shared" si="28"/>
        <v>0</v>
      </c>
      <c r="J123" s="822">
        <f t="shared" si="28"/>
        <v>0</v>
      </c>
      <c r="K123" s="140">
        <f>SUM(K79:K122)</f>
        <v>115432925</v>
      </c>
      <c r="L123" s="822">
        <f>SUM(L79:L122)</f>
        <v>300654318</v>
      </c>
      <c r="M123" s="822">
        <f>SUM(M79:M122)</f>
        <v>82911802</v>
      </c>
      <c r="N123" s="823">
        <f>SUM(N79:N122)</f>
        <v>69569083</v>
      </c>
      <c r="O123" s="825">
        <f t="shared" si="27"/>
        <v>717629653</v>
      </c>
    </row>
    <row r="124" spans="1:16" s="312" customFormat="1" ht="12.6" thickBot="1" x14ac:dyDescent="0.3">
      <c r="A124" s="313">
        <v>119</v>
      </c>
      <c r="B124" s="342" t="s">
        <v>501</v>
      </c>
      <c r="C124" s="609">
        <f t="shared" ref="C124:O124" si="29">C78+C123</f>
        <v>137099371</v>
      </c>
      <c r="D124" s="609">
        <f t="shared" si="29"/>
        <v>32444004</v>
      </c>
      <c r="E124" s="609">
        <f t="shared" si="29"/>
        <v>6185936</v>
      </c>
      <c r="F124" s="610">
        <f t="shared" si="29"/>
        <v>98469431</v>
      </c>
      <c r="G124" s="611">
        <f t="shared" si="29"/>
        <v>28331862</v>
      </c>
      <c r="H124" s="609">
        <f t="shared" si="29"/>
        <v>17355464</v>
      </c>
      <c r="I124" s="609">
        <f t="shared" si="29"/>
        <v>0</v>
      </c>
      <c r="J124" s="609">
        <f t="shared" si="29"/>
        <v>0</v>
      </c>
      <c r="K124" s="609">
        <f t="shared" si="29"/>
        <v>115942925</v>
      </c>
      <c r="L124" s="609">
        <f t="shared" si="29"/>
        <v>304327918</v>
      </c>
      <c r="M124" s="609">
        <f t="shared" si="29"/>
        <v>111172818</v>
      </c>
      <c r="N124" s="609">
        <f t="shared" si="29"/>
        <v>78956583</v>
      </c>
      <c r="O124" s="609">
        <f t="shared" si="29"/>
        <v>793186941</v>
      </c>
      <c r="P124" s="343"/>
    </row>
    <row r="125" spans="1:16" s="312" customFormat="1" ht="12.6" thickBot="1" x14ac:dyDescent="0.3">
      <c r="A125" s="313">
        <v>120</v>
      </c>
      <c r="G125" s="344"/>
      <c r="O125" s="345"/>
    </row>
    <row r="126" spans="1:16" s="312" customFormat="1" ht="12.6" thickBot="1" x14ac:dyDescent="0.3">
      <c r="A126" s="313">
        <v>121</v>
      </c>
      <c r="B126" s="346" t="s">
        <v>219</v>
      </c>
      <c r="C126" s="581">
        <f t="shared" ref="C126:C129" si="30">SUM(D126:F126)</f>
        <v>137099371</v>
      </c>
      <c r="D126" s="347">
        <f t="shared" ref="D126:I126" si="31">D124</f>
        <v>32444004</v>
      </c>
      <c r="E126" s="347">
        <f t="shared" si="31"/>
        <v>6185936</v>
      </c>
      <c r="F126" s="348">
        <f t="shared" si="31"/>
        <v>98469431</v>
      </c>
      <c r="G126" s="349">
        <f>G124</f>
        <v>28331862</v>
      </c>
      <c r="H126" s="347">
        <f t="shared" si="31"/>
        <v>17355464</v>
      </c>
      <c r="I126" s="347">
        <f t="shared" si="31"/>
        <v>0</v>
      </c>
      <c r="J126" s="347"/>
      <c r="K126" s="347"/>
      <c r="L126" s="347"/>
      <c r="M126" s="827">
        <f>M80</f>
        <v>4000000</v>
      </c>
      <c r="N126" s="350"/>
      <c r="O126" s="351">
        <f>SUM(D126:N126)</f>
        <v>186786697</v>
      </c>
    </row>
    <row r="127" spans="1:16" s="312" customFormat="1" ht="12.6" thickBot="1" x14ac:dyDescent="0.3">
      <c r="A127" s="313">
        <v>122</v>
      </c>
      <c r="B127" s="352" t="s">
        <v>264</v>
      </c>
      <c r="C127" s="581">
        <f t="shared" si="30"/>
        <v>0</v>
      </c>
      <c r="D127" s="331"/>
      <c r="E127" s="331"/>
      <c r="F127" s="353"/>
      <c r="G127" s="354"/>
      <c r="H127" s="331"/>
      <c r="I127" s="331"/>
      <c r="J127" s="355">
        <f>J124</f>
        <v>0</v>
      </c>
      <c r="K127" s="356">
        <f>K124</f>
        <v>115942925</v>
      </c>
      <c r="L127" s="356">
        <f>L124</f>
        <v>304327918</v>
      </c>
      <c r="M127" s="828">
        <f>M79+M81+M82+M98+M71+M62</f>
        <v>107172818</v>
      </c>
      <c r="N127" s="356"/>
      <c r="O127" s="351">
        <f t="shared" ref="O127:O129" si="32">SUM(D127:N127)</f>
        <v>527443661</v>
      </c>
    </row>
    <row r="128" spans="1:16" s="312" customFormat="1" ht="12.6" thickBot="1" x14ac:dyDescent="0.3">
      <c r="A128" s="313">
        <v>123</v>
      </c>
      <c r="B128" s="352" t="s">
        <v>502</v>
      </c>
      <c r="C128" s="581">
        <f t="shared" si="30"/>
        <v>0</v>
      </c>
      <c r="D128" s="331"/>
      <c r="E128" s="331"/>
      <c r="F128" s="353"/>
      <c r="G128" s="318"/>
      <c r="H128" s="331"/>
      <c r="I128" s="331"/>
      <c r="J128" s="331"/>
      <c r="K128" s="357"/>
      <c r="L128" s="357"/>
      <c r="M128" s="357"/>
      <c r="N128" s="356">
        <f>N124</f>
        <v>78956583</v>
      </c>
      <c r="O128" s="351">
        <f t="shared" si="32"/>
        <v>78956583</v>
      </c>
    </row>
    <row r="129" spans="1:16" s="312" customFormat="1" ht="12.6" thickBot="1" x14ac:dyDescent="0.3">
      <c r="A129" s="313">
        <v>124</v>
      </c>
      <c r="B129" s="358" t="s">
        <v>38</v>
      </c>
      <c r="C129" s="581">
        <f t="shared" si="30"/>
        <v>137099371</v>
      </c>
      <c r="D129" s="359">
        <f t="shared" ref="D129:N129" si="33">SUM(D126:D128)</f>
        <v>32444004</v>
      </c>
      <c r="E129" s="359">
        <f t="shared" si="33"/>
        <v>6185936</v>
      </c>
      <c r="F129" s="360">
        <f t="shared" si="33"/>
        <v>98469431</v>
      </c>
      <c r="G129" s="361">
        <f t="shared" si="33"/>
        <v>28331862</v>
      </c>
      <c r="H129" s="359">
        <f t="shared" si="33"/>
        <v>17355464</v>
      </c>
      <c r="I129" s="359">
        <f t="shared" si="33"/>
        <v>0</v>
      </c>
      <c r="J129" s="359">
        <f t="shared" si="33"/>
        <v>0</v>
      </c>
      <c r="K129" s="359">
        <f t="shared" si="33"/>
        <v>115942925</v>
      </c>
      <c r="L129" s="359">
        <f t="shared" si="33"/>
        <v>304327918</v>
      </c>
      <c r="M129" s="359">
        <f t="shared" si="33"/>
        <v>111172818</v>
      </c>
      <c r="N129" s="359">
        <f t="shared" si="33"/>
        <v>78956583</v>
      </c>
      <c r="O129" s="351">
        <f t="shared" si="32"/>
        <v>793186941</v>
      </c>
      <c r="P129" s="826">
        <v>793186941</v>
      </c>
    </row>
    <row r="130" spans="1:16" x14ac:dyDescent="0.25">
      <c r="A130" s="362"/>
      <c r="K130" s="363"/>
      <c r="L130" s="363"/>
      <c r="M130" s="363"/>
      <c r="N130" s="363"/>
      <c r="O130" s="363"/>
    </row>
    <row r="131" spans="1:16" x14ac:dyDescent="0.25">
      <c r="A131" s="362"/>
      <c r="K131" s="363"/>
      <c r="L131" s="363"/>
      <c r="M131" s="363"/>
      <c r="N131" s="363"/>
      <c r="O131" s="363"/>
    </row>
    <row r="132" spans="1:16" x14ac:dyDescent="0.25">
      <c r="A132" s="362"/>
      <c r="K132" s="363"/>
      <c r="L132" s="363"/>
      <c r="M132" s="363"/>
      <c r="N132" s="363"/>
      <c r="O132" s="363"/>
    </row>
    <row r="133" spans="1:16" x14ac:dyDescent="0.25">
      <c r="A133" s="362"/>
      <c r="K133" s="363"/>
      <c r="L133" s="363"/>
      <c r="M133" s="363"/>
      <c r="N133" s="363"/>
      <c r="O133" s="363"/>
    </row>
    <row r="134" spans="1:16" x14ac:dyDescent="0.25">
      <c r="A134" s="362"/>
      <c r="K134" s="363"/>
      <c r="L134" s="363"/>
      <c r="M134" s="363"/>
      <c r="N134" s="363"/>
      <c r="O134" s="363"/>
    </row>
    <row r="135" spans="1:16" x14ac:dyDescent="0.25">
      <c r="A135" s="362"/>
      <c r="K135" s="363"/>
      <c r="L135" s="363"/>
      <c r="M135" s="363"/>
      <c r="N135" s="363"/>
      <c r="O135" s="363"/>
    </row>
    <row r="136" spans="1:16" x14ac:dyDescent="0.25">
      <c r="A136" s="362"/>
      <c r="K136" s="363"/>
      <c r="L136" s="363"/>
      <c r="M136" s="363"/>
      <c r="N136" s="363"/>
      <c r="O136" s="363"/>
    </row>
    <row r="137" spans="1:16" x14ac:dyDescent="0.25">
      <c r="A137" s="362"/>
    </row>
    <row r="138" spans="1:16" x14ac:dyDescent="0.25">
      <c r="A138" s="362"/>
    </row>
    <row r="139" spans="1:16" x14ac:dyDescent="0.25">
      <c r="A139" s="362"/>
    </row>
    <row r="140" spans="1:16" x14ac:dyDescent="0.25">
      <c r="A140" s="362"/>
    </row>
    <row r="141" spans="1:16" x14ac:dyDescent="0.25">
      <c r="A141" s="362"/>
    </row>
    <row r="142" spans="1:16" x14ac:dyDescent="0.25">
      <c r="A142" s="362"/>
    </row>
    <row r="143" spans="1:16" x14ac:dyDescent="0.25">
      <c r="A143" s="362"/>
    </row>
    <row r="144" spans="1:16" x14ac:dyDescent="0.25">
      <c r="A144" s="362"/>
    </row>
    <row r="145" spans="1:1" x14ac:dyDescent="0.25">
      <c r="A145" s="362"/>
    </row>
    <row r="146" spans="1:1" x14ac:dyDescent="0.25">
      <c r="A146" s="362"/>
    </row>
    <row r="147" spans="1:1" x14ac:dyDescent="0.25">
      <c r="A147" s="362"/>
    </row>
    <row r="148" spans="1:1" x14ac:dyDescent="0.25">
      <c r="A148" s="362"/>
    </row>
    <row r="149" spans="1:1" x14ac:dyDescent="0.25">
      <c r="A149" s="362"/>
    </row>
    <row r="150" spans="1:1" x14ac:dyDescent="0.25">
      <c r="A150" s="364"/>
    </row>
    <row r="151" spans="1:1" x14ac:dyDescent="0.25">
      <c r="A151" s="362"/>
    </row>
    <row r="152" spans="1:1" x14ac:dyDescent="0.25">
      <c r="A152" s="362"/>
    </row>
    <row r="153" spans="1:1" x14ac:dyDescent="0.25">
      <c r="A153" s="364"/>
    </row>
    <row r="154" spans="1:1" x14ac:dyDescent="0.25">
      <c r="A154" s="364"/>
    </row>
    <row r="155" spans="1:1" x14ac:dyDescent="0.25">
      <c r="A155" s="362"/>
    </row>
    <row r="156" spans="1:1" x14ac:dyDescent="0.25">
      <c r="A156" s="362"/>
    </row>
    <row r="157" spans="1:1" x14ac:dyDescent="0.25">
      <c r="A157" s="362"/>
    </row>
    <row r="158" spans="1:1" x14ac:dyDescent="0.25">
      <c r="A158" s="362"/>
    </row>
    <row r="159" spans="1:1" x14ac:dyDescent="0.25">
      <c r="A159" s="362"/>
    </row>
    <row r="160" spans="1:1" x14ac:dyDescent="0.25">
      <c r="A160" s="362"/>
    </row>
    <row r="161" spans="1:1" x14ac:dyDescent="0.25">
      <c r="A161" s="364"/>
    </row>
    <row r="162" spans="1:1" x14ac:dyDescent="0.25">
      <c r="A162" s="364"/>
    </row>
    <row r="163" spans="1:1" x14ac:dyDescent="0.25">
      <c r="A163" s="364"/>
    </row>
    <row r="164" spans="1:1" x14ac:dyDescent="0.25">
      <c r="A164" s="364"/>
    </row>
    <row r="165" spans="1:1" x14ac:dyDescent="0.25">
      <c r="A165" s="364"/>
    </row>
    <row r="166" spans="1:1" x14ac:dyDescent="0.25">
      <c r="A166" s="364"/>
    </row>
    <row r="167" spans="1:1" x14ac:dyDescent="0.25">
      <c r="A167" s="364"/>
    </row>
    <row r="168" spans="1:1" x14ac:dyDescent="0.25">
      <c r="A168" s="364"/>
    </row>
    <row r="169" spans="1:1" x14ac:dyDescent="0.25">
      <c r="A169" s="364"/>
    </row>
    <row r="170" spans="1:1" x14ac:dyDescent="0.25">
      <c r="A170" s="364"/>
    </row>
    <row r="171" spans="1:1" x14ac:dyDescent="0.25">
      <c r="A171" s="364"/>
    </row>
    <row r="172" spans="1:1" x14ac:dyDescent="0.25">
      <c r="A172" s="364"/>
    </row>
    <row r="173" spans="1:1" x14ac:dyDescent="0.25">
      <c r="A173" s="364"/>
    </row>
    <row r="174" spans="1:1" x14ac:dyDescent="0.25">
      <c r="A174" s="364"/>
    </row>
    <row r="175" spans="1:1" x14ac:dyDescent="0.25">
      <c r="A175" s="364"/>
    </row>
    <row r="176" spans="1:1" x14ac:dyDescent="0.25">
      <c r="A176" s="364"/>
    </row>
    <row r="177" spans="1:1" x14ac:dyDescent="0.25">
      <c r="A177" s="364"/>
    </row>
    <row r="178" spans="1:1" x14ac:dyDescent="0.25">
      <c r="A178" s="364"/>
    </row>
    <row r="179" spans="1:1" x14ac:dyDescent="0.25">
      <c r="A179" s="364"/>
    </row>
    <row r="180" spans="1:1" x14ac:dyDescent="0.25">
      <c r="A180" s="364"/>
    </row>
    <row r="181" spans="1:1" x14ac:dyDescent="0.25">
      <c r="A181" s="364"/>
    </row>
    <row r="182" spans="1:1" x14ac:dyDescent="0.25">
      <c r="A182" s="364"/>
    </row>
    <row r="183" spans="1:1" x14ac:dyDescent="0.25">
      <c r="A183" s="364"/>
    </row>
    <row r="184" spans="1:1" x14ac:dyDescent="0.25">
      <c r="A184" s="364"/>
    </row>
    <row r="185" spans="1:1" x14ac:dyDescent="0.25">
      <c r="A185" s="364"/>
    </row>
    <row r="186" spans="1:1" x14ac:dyDescent="0.25">
      <c r="A186" s="364"/>
    </row>
    <row r="187" spans="1:1" x14ac:dyDescent="0.25">
      <c r="A187" s="364"/>
    </row>
    <row r="188" spans="1:1" x14ac:dyDescent="0.25">
      <c r="A188" s="364"/>
    </row>
    <row r="189" spans="1:1" x14ac:dyDescent="0.25">
      <c r="A189" s="364"/>
    </row>
    <row r="190" spans="1:1" x14ac:dyDescent="0.25">
      <c r="A190" s="364"/>
    </row>
    <row r="191" spans="1:1" x14ac:dyDescent="0.25">
      <c r="A191" s="364"/>
    </row>
    <row r="192" spans="1:1" x14ac:dyDescent="0.25">
      <c r="A192" s="364"/>
    </row>
    <row r="193" spans="1:1" x14ac:dyDescent="0.25">
      <c r="A193" s="364"/>
    </row>
    <row r="194" spans="1:1" x14ac:dyDescent="0.25">
      <c r="A194" s="364"/>
    </row>
    <row r="195" spans="1:1" x14ac:dyDescent="0.25">
      <c r="A195" s="364"/>
    </row>
    <row r="196" spans="1:1" x14ac:dyDescent="0.25">
      <c r="A196" s="364"/>
    </row>
    <row r="197" spans="1:1" x14ac:dyDescent="0.25">
      <c r="A197" s="364"/>
    </row>
    <row r="198" spans="1:1" x14ac:dyDescent="0.25">
      <c r="A198" s="364"/>
    </row>
    <row r="199" spans="1:1" x14ac:dyDescent="0.25">
      <c r="A199" s="364"/>
    </row>
    <row r="200" spans="1:1" x14ac:dyDescent="0.25">
      <c r="A200" s="364"/>
    </row>
    <row r="201" spans="1:1" x14ac:dyDescent="0.25">
      <c r="A201" s="364"/>
    </row>
    <row r="202" spans="1:1" x14ac:dyDescent="0.25">
      <c r="A202" s="364"/>
    </row>
    <row r="203" spans="1:1" x14ac:dyDescent="0.25">
      <c r="A203" s="364"/>
    </row>
    <row r="204" spans="1:1" x14ac:dyDescent="0.25">
      <c r="A204" s="364"/>
    </row>
    <row r="205" spans="1:1" x14ac:dyDescent="0.25">
      <c r="A205" s="364"/>
    </row>
    <row r="206" spans="1:1" x14ac:dyDescent="0.25">
      <c r="A206" s="364"/>
    </row>
    <row r="207" spans="1:1" x14ac:dyDescent="0.25">
      <c r="A207" s="364"/>
    </row>
    <row r="208" spans="1:1" x14ac:dyDescent="0.25">
      <c r="A208" s="364"/>
    </row>
    <row r="209" spans="1:1" x14ac:dyDescent="0.25">
      <c r="A209" s="364"/>
    </row>
    <row r="210" spans="1:1" x14ac:dyDescent="0.25">
      <c r="A210" s="364"/>
    </row>
    <row r="211" spans="1:1" x14ac:dyDescent="0.25">
      <c r="A211" s="364"/>
    </row>
    <row r="212" spans="1:1" x14ac:dyDescent="0.25">
      <c r="A212" s="364"/>
    </row>
    <row r="213" spans="1:1" x14ac:dyDescent="0.25">
      <c r="A213" s="364"/>
    </row>
    <row r="214" spans="1:1" x14ac:dyDescent="0.25">
      <c r="A214" s="364"/>
    </row>
    <row r="215" spans="1:1" x14ac:dyDescent="0.25">
      <c r="A215" s="364"/>
    </row>
    <row r="216" spans="1:1" x14ac:dyDescent="0.25">
      <c r="A216" s="364"/>
    </row>
    <row r="217" spans="1:1" x14ac:dyDescent="0.25">
      <c r="A217" s="364"/>
    </row>
    <row r="218" spans="1:1" x14ac:dyDescent="0.25">
      <c r="A218" s="364"/>
    </row>
    <row r="219" spans="1:1" x14ac:dyDescent="0.25">
      <c r="A219" s="364"/>
    </row>
    <row r="220" spans="1:1" x14ac:dyDescent="0.25">
      <c r="A220" s="364"/>
    </row>
    <row r="221" spans="1:1" x14ac:dyDescent="0.25">
      <c r="A221" s="364"/>
    </row>
    <row r="222" spans="1:1" x14ac:dyDescent="0.25">
      <c r="A222" s="364"/>
    </row>
    <row r="223" spans="1:1" x14ac:dyDescent="0.25">
      <c r="A223" s="364"/>
    </row>
    <row r="224" spans="1:1" x14ac:dyDescent="0.25">
      <c r="A224" s="364"/>
    </row>
    <row r="225" spans="1:1" x14ac:dyDescent="0.25">
      <c r="A225" s="364"/>
    </row>
    <row r="226" spans="1:1" x14ac:dyDescent="0.25">
      <c r="A226" s="364"/>
    </row>
    <row r="227" spans="1:1" x14ac:dyDescent="0.25">
      <c r="A227" s="364"/>
    </row>
    <row r="228" spans="1:1" x14ac:dyDescent="0.25">
      <c r="A228" s="364"/>
    </row>
    <row r="229" spans="1:1" x14ac:dyDescent="0.25">
      <c r="A229" s="364"/>
    </row>
    <row r="230" spans="1:1" x14ac:dyDescent="0.25">
      <c r="A230" s="364"/>
    </row>
    <row r="231" spans="1:1" x14ac:dyDescent="0.25">
      <c r="A231" s="364"/>
    </row>
    <row r="232" spans="1:1" x14ac:dyDescent="0.25">
      <c r="A232" s="364"/>
    </row>
    <row r="233" spans="1:1" x14ac:dyDescent="0.25">
      <c r="A233" s="364"/>
    </row>
    <row r="234" spans="1:1" x14ac:dyDescent="0.25">
      <c r="A234" s="364"/>
    </row>
    <row r="235" spans="1:1" x14ac:dyDescent="0.25">
      <c r="A235" s="364"/>
    </row>
    <row r="236" spans="1:1" x14ac:dyDescent="0.25">
      <c r="A236" s="364"/>
    </row>
    <row r="237" spans="1:1" x14ac:dyDescent="0.25">
      <c r="A237" s="364"/>
    </row>
    <row r="238" spans="1:1" x14ac:dyDescent="0.25">
      <c r="A238" s="364"/>
    </row>
    <row r="239" spans="1:1" x14ac:dyDescent="0.25">
      <c r="A239" s="364"/>
    </row>
    <row r="240" spans="1:1" x14ac:dyDescent="0.25">
      <c r="A240" s="364"/>
    </row>
    <row r="241" spans="1:1" x14ac:dyDescent="0.25">
      <c r="A241" s="364"/>
    </row>
    <row r="242" spans="1:1" x14ac:dyDescent="0.25">
      <c r="A242" s="364"/>
    </row>
    <row r="243" spans="1:1" x14ac:dyDescent="0.25">
      <c r="A243" s="364"/>
    </row>
    <row r="244" spans="1:1" x14ac:dyDescent="0.25">
      <c r="A244" s="364"/>
    </row>
    <row r="245" spans="1:1" x14ac:dyDescent="0.25">
      <c r="A245" s="364"/>
    </row>
    <row r="246" spans="1:1" x14ac:dyDescent="0.25">
      <c r="A246" s="364"/>
    </row>
    <row r="247" spans="1:1" x14ac:dyDescent="0.25">
      <c r="A247" s="364"/>
    </row>
    <row r="248" spans="1:1" x14ac:dyDescent="0.25">
      <c r="A248" s="364"/>
    </row>
    <row r="249" spans="1:1" x14ac:dyDescent="0.25">
      <c r="A249" s="364"/>
    </row>
    <row r="250" spans="1:1" x14ac:dyDescent="0.25">
      <c r="A250" s="364"/>
    </row>
    <row r="251" spans="1:1" x14ac:dyDescent="0.25">
      <c r="A251" s="364"/>
    </row>
    <row r="252" spans="1:1" x14ac:dyDescent="0.25">
      <c r="A252" s="364"/>
    </row>
    <row r="253" spans="1:1" x14ac:dyDescent="0.25">
      <c r="A253" s="364"/>
    </row>
    <row r="254" spans="1:1" x14ac:dyDescent="0.25">
      <c r="A254" s="364"/>
    </row>
    <row r="255" spans="1:1" x14ac:dyDescent="0.25">
      <c r="A255" s="364"/>
    </row>
    <row r="256" spans="1:1" x14ac:dyDescent="0.25">
      <c r="A256" s="364"/>
    </row>
    <row r="257" spans="1:1" x14ac:dyDescent="0.25">
      <c r="A257" s="364"/>
    </row>
    <row r="258" spans="1:1" x14ac:dyDescent="0.25">
      <c r="A258" s="364"/>
    </row>
    <row r="259" spans="1:1" x14ac:dyDescent="0.25">
      <c r="A259" s="364"/>
    </row>
    <row r="260" spans="1:1" x14ac:dyDescent="0.25">
      <c r="A260" s="364"/>
    </row>
    <row r="261" spans="1:1" x14ac:dyDescent="0.25">
      <c r="A261" s="364"/>
    </row>
    <row r="262" spans="1:1" x14ac:dyDescent="0.25">
      <c r="A262" s="364"/>
    </row>
    <row r="263" spans="1:1" x14ac:dyDescent="0.25">
      <c r="A263" s="364"/>
    </row>
    <row r="264" spans="1:1" x14ac:dyDescent="0.25">
      <c r="A264" s="364"/>
    </row>
    <row r="265" spans="1:1" x14ac:dyDescent="0.25">
      <c r="A265" s="364"/>
    </row>
    <row r="266" spans="1:1" x14ac:dyDescent="0.25">
      <c r="A266" s="364"/>
    </row>
    <row r="267" spans="1:1" x14ac:dyDescent="0.25">
      <c r="A267" s="364"/>
    </row>
    <row r="268" spans="1:1" x14ac:dyDescent="0.25">
      <c r="A268" s="364"/>
    </row>
    <row r="269" spans="1:1" x14ac:dyDescent="0.25">
      <c r="A269" s="364"/>
    </row>
    <row r="270" spans="1:1" x14ac:dyDescent="0.25">
      <c r="A270" s="364"/>
    </row>
    <row r="271" spans="1:1" x14ac:dyDescent="0.25">
      <c r="A271" s="364"/>
    </row>
    <row r="272" spans="1:1" x14ac:dyDescent="0.25">
      <c r="A272" s="364"/>
    </row>
    <row r="273" spans="1:1" x14ac:dyDescent="0.25">
      <c r="A273" s="364"/>
    </row>
    <row r="274" spans="1:1" x14ac:dyDescent="0.25">
      <c r="A274" s="364"/>
    </row>
    <row r="275" spans="1:1" x14ac:dyDescent="0.25">
      <c r="A275" s="364"/>
    </row>
    <row r="276" spans="1:1" x14ac:dyDescent="0.25">
      <c r="A276" s="364"/>
    </row>
    <row r="277" spans="1:1" x14ac:dyDescent="0.25">
      <c r="A277" s="364"/>
    </row>
    <row r="278" spans="1:1" x14ac:dyDescent="0.25">
      <c r="A278" s="364"/>
    </row>
    <row r="279" spans="1:1" x14ac:dyDescent="0.25">
      <c r="A279" s="364"/>
    </row>
    <row r="280" spans="1:1" x14ac:dyDescent="0.25">
      <c r="A280" s="364"/>
    </row>
    <row r="281" spans="1:1" x14ac:dyDescent="0.25">
      <c r="A281" s="364"/>
    </row>
    <row r="282" spans="1:1" x14ac:dyDescent="0.25">
      <c r="A282" s="364"/>
    </row>
    <row r="283" spans="1:1" x14ac:dyDescent="0.25">
      <c r="A283" s="364"/>
    </row>
    <row r="284" spans="1:1" x14ac:dyDescent="0.25">
      <c r="A284" s="364"/>
    </row>
    <row r="285" spans="1:1" x14ac:dyDescent="0.25">
      <c r="A285" s="364"/>
    </row>
    <row r="286" spans="1:1" x14ac:dyDescent="0.25">
      <c r="A286" s="364"/>
    </row>
    <row r="287" spans="1:1" x14ac:dyDescent="0.25">
      <c r="A287" s="364"/>
    </row>
    <row r="288" spans="1:1" x14ac:dyDescent="0.25">
      <c r="A288" s="364"/>
    </row>
    <row r="289" spans="1:1" x14ac:dyDescent="0.25">
      <c r="A289" s="364"/>
    </row>
    <row r="290" spans="1:1" x14ac:dyDescent="0.25">
      <c r="A290" s="364"/>
    </row>
    <row r="291" spans="1:1" x14ac:dyDescent="0.25">
      <c r="A291" s="364"/>
    </row>
    <row r="292" spans="1:1" x14ac:dyDescent="0.25">
      <c r="A292" s="364"/>
    </row>
    <row r="293" spans="1:1" x14ac:dyDescent="0.25">
      <c r="A293" s="364"/>
    </row>
  </sheetData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58"/>
  <sheetViews>
    <sheetView workbookViewId="0">
      <selection activeCell="D2" sqref="D2"/>
    </sheetView>
  </sheetViews>
  <sheetFormatPr defaultRowHeight="13.2" x14ac:dyDescent="0.25"/>
  <cols>
    <col min="1" max="1" width="10.109375" style="72" customWidth="1"/>
    <col min="2" max="2" width="17.6640625" style="72" customWidth="1"/>
    <col min="3" max="3" width="12.5546875" style="72" customWidth="1"/>
    <col min="4" max="4" width="16.109375" style="613" customWidth="1"/>
    <col min="5" max="5" width="13.6640625" style="72" bestFit="1" customWidth="1"/>
    <col min="6" max="248" width="9.109375" style="72"/>
    <col min="249" max="249" width="10.109375" style="72" customWidth="1"/>
    <col min="250" max="250" width="17.6640625" style="72" customWidth="1"/>
    <col min="251" max="251" width="12.5546875" style="72" customWidth="1"/>
    <col min="252" max="252" width="12.6640625" style="72" customWidth="1"/>
    <col min="253" max="253" width="15.33203125" style="72" customWidth="1"/>
    <col min="254" max="504" width="9.109375" style="72"/>
    <col min="505" max="505" width="10.109375" style="72" customWidth="1"/>
    <col min="506" max="506" width="17.6640625" style="72" customWidth="1"/>
    <col min="507" max="507" width="12.5546875" style="72" customWidth="1"/>
    <col min="508" max="508" width="12.6640625" style="72" customWidth="1"/>
    <col min="509" max="509" width="15.33203125" style="72" customWidth="1"/>
    <col min="510" max="760" width="9.109375" style="72"/>
    <col min="761" max="761" width="10.109375" style="72" customWidth="1"/>
    <col min="762" max="762" width="17.6640625" style="72" customWidth="1"/>
    <col min="763" max="763" width="12.5546875" style="72" customWidth="1"/>
    <col min="764" max="764" width="12.6640625" style="72" customWidth="1"/>
    <col min="765" max="765" width="15.33203125" style="72" customWidth="1"/>
    <col min="766" max="1016" width="9.109375" style="72"/>
    <col min="1017" max="1017" width="10.109375" style="72" customWidth="1"/>
    <col min="1018" max="1018" width="17.6640625" style="72" customWidth="1"/>
    <col min="1019" max="1019" width="12.5546875" style="72" customWidth="1"/>
    <col min="1020" max="1020" width="12.6640625" style="72" customWidth="1"/>
    <col min="1021" max="1021" width="15.33203125" style="72" customWidth="1"/>
    <col min="1022" max="1272" width="9.109375" style="72"/>
    <col min="1273" max="1273" width="10.109375" style="72" customWidth="1"/>
    <col min="1274" max="1274" width="17.6640625" style="72" customWidth="1"/>
    <col min="1275" max="1275" width="12.5546875" style="72" customWidth="1"/>
    <col min="1276" max="1276" width="12.6640625" style="72" customWidth="1"/>
    <col min="1277" max="1277" width="15.33203125" style="72" customWidth="1"/>
    <col min="1278" max="1528" width="9.109375" style="72"/>
    <col min="1529" max="1529" width="10.109375" style="72" customWidth="1"/>
    <col min="1530" max="1530" width="17.6640625" style="72" customWidth="1"/>
    <col min="1531" max="1531" width="12.5546875" style="72" customWidth="1"/>
    <col min="1532" max="1532" width="12.6640625" style="72" customWidth="1"/>
    <col min="1533" max="1533" width="15.33203125" style="72" customWidth="1"/>
    <col min="1534" max="1784" width="9.109375" style="72"/>
    <col min="1785" max="1785" width="10.109375" style="72" customWidth="1"/>
    <col min="1786" max="1786" width="17.6640625" style="72" customWidth="1"/>
    <col min="1787" max="1787" width="12.5546875" style="72" customWidth="1"/>
    <col min="1788" max="1788" width="12.6640625" style="72" customWidth="1"/>
    <col min="1789" max="1789" width="15.33203125" style="72" customWidth="1"/>
    <col min="1790" max="2040" width="9.109375" style="72"/>
    <col min="2041" max="2041" width="10.109375" style="72" customWidth="1"/>
    <col min="2042" max="2042" width="17.6640625" style="72" customWidth="1"/>
    <col min="2043" max="2043" width="12.5546875" style="72" customWidth="1"/>
    <col min="2044" max="2044" width="12.6640625" style="72" customWidth="1"/>
    <col min="2045" max="2045" width="15.33203125" style="72" customWidth="1"/>
    <col min="2046" max="2296" width="9.109375" style="72"/>
    <col min="2297" max="2297" width="10.109375" style="72" customWidth="1"/>
    <col min="2298" max="2298" width="17.6640625" style="72" customWidth="1"/>
    <col min="2299" max="2299" width="12.5546875" style="72" customWidth="1"/>
    <col min="2300" max="2300" width="12.6640625" style="72" customWidth="1"/>
    <col min="2301" max="2301" width="15.33203125" style="72" customWidth="1"/>
    <col min="2302" max="2552" width="9.109375" style="72"/>
    <col min="2553" max="2553" width="10.109375" style="72" customWidth="1"/>
    <col min="2554" max="2554" width="17.6640625" style="72" customWidth="1"/>
    <col min="2555" max="2555" width="12.5546875" style="72" customWidth="1"/>
    <col min="2556" max="2556" width="12.6640625" style="72" customWidth="1"/>
    <col min="2557" max="2557" width="15.33203125" style="72" customWidth="1"/>
    <col min="2558" max="2808" width="9.109375" style="72"/>
    <col min="2809" max="2809" width="10.109375" style="72" customWidth="1"/>
    <col min="2810" max="2810" width="17.6640625" style="72" customWidth="1"/>
    <col min="2811" max="2811" width="12.5546875" style="72" customWidth="1"/>
    <col min="2812" max="2812" width="12.6640625" style="72" customWidth="1"/>
    <col min="2813" max="2813" width="15.33203125" style="72" customWidth="1"/>
    <col min="2814" max="3064" width="9.109375" style="72"/>
    <col min="3065" max="3065" width="10.109375" style="72" customWidth="1"/>
    <col min="3066" max="3066" width="17.6640625" style="72" customWidth="1"/>
    <col min="3067" max="3067" width="12.5546875" style="72" customWidth="1"/>
    <col min="3068" max="3068" width="12.6640625" style="72" customWidth="1"/>
    <col min="3069" max="3069" width="15.33203125" style="72" customWidth="1"/>
    <col min="3070" max="3320" width="9.109375" style="72"/>
    <col min="3321" max="3321" width="10.109375" style="72" customWidth="1"/>
    <col min="3322" max="3322" width="17.6640625" style="72" customWidth="1"/>
    <col min="3323" max="3323" width="12.5546875" style="72" customWidth="1"/>
    <col min="3324" max="3324" width="12.6640625" style="72" customWidth="1"/>
    <col min="3325" max="3325" width="15.33203125" style="72" customWidth="1"/>
    <col min="3326" max="3576" width="9.109375" style="72"/>
    <col min="3577" max="3577" width="10.109375" style="72" customWidth="1"/>
    <col min="3578" max="3578" width="17.6640625" style="72" customWidth="1"/>
    <col min="3579" max="3579" width="12.5546875" style="72" customWidth="1"/>
    <col min="3580" max="3580" width="12.6640625" style="72" customWidth="1"/>
    <col min="3581" max="3581" width="15.33203125" style="72" customWidth="1"/>
    <col min="3582" max="3832" width="9.109375" style="72"/>
    <col min="3833" max="3833" width="10.109375" style="72" customWidth="1"/>
    <col min="3834" max="3834" width="17.6640625" style="72" customWidth="1"/>
    <col min="3835" max="3835" width="12.5546875" style="72" customWidth="1"/>
    <col min="3836" max="3836" width="12.6640625" style="72" customWidth="1"/>
    <col min="3837" max="3837" width="15.33203125" style="72" customWidth="1"/>
    <col min="3838" max="4088" width="9.109375" style="72"/>
    <col min="4089" max="4089" width="10.109375" style="72" customWidth="1"/>
    <col min="4090" max="4090" width="17.6640625" style="72" customWidth="1"/>
    <col min="4091" max="4091" width="12.5546875" style="72" customWidth="1"/>
    <col min="4092" max="4092" width="12.6640625" style="72" customWidth="1"/>
    <col min="4093" max="4093" width="15.33203125" style="72" customWidth="1"/>
    <col min="4094" max="4344" width="9.109375" style="72"/>
    <col min="4345" max="4345" width="10.109375" style="72" customWidth="1"/>
    <col min="4346" max="4346" width="17.6640625" style="72" customWidth="1"/>
    <col min="4347" max="4347" width="12.5546875" style="72" customWidth="1"/>
    <col min="4348" max="4348" width="12.6640625" style="72" customWidth="1"/>
    <col min="4349" max="4349" width="15.33203125" style="72" customWidth="1"/>
    <col min="4350" max="4600" width="9.109375" style="72"/>
    <col min="4601" max="4601" width="10.109375" style="72" customWidth="1"/>
    <col min="4602" max="4602" width="17.6640625" style="72" customWidth="1"/>
    <col min="4603" max="4603" width="12.5546875" style="72" customWidth="1"/>
    <col min="4604" max="4604" width="12.6640625" style="72" customWidth="1"/>
    <col min="4605" max="4605" width="15.33203125" style="72" customWidth="1"/>
    <col min="4606" max="4856" width="9.109375" style="72"/>
    <col min="4857" max="4857" width="10.109375" style="72" customWidth="1"/>
    <col min="4858" max="4858" width="17.6640625" style="72" customWidth="1"/>
    <col min="4859" max="4859" width="12.5546875" style="72" customWidth="1"/>
    <col min="4860" max="4860" width="12.6640625" style="72" customWidth="1"/>
    <col min="4861" max="4861" width="15.33203125" style="72" customWidth="1"/>
    <col min="4862" max="5112" width="9.109375" style="72"/>
    <col min="5113" max="5113" width="10.109375" style="72" customWidth="1"/>
    <col min="5114" max="5114" width="17.6640625" style="72" customWidth="1"/>
    <col min="5115" max="5115" width="12.5546875" style="72" customWidth="1"/>
    <col min="5116" max="5116" width="12.6640625" style="72" customWidth="1"/>
    <col min="5117" max="5117" width="15.33203125" style="72" customWidth="1"/>
    <col min="5118" max="5368" width="9.109375" style="72"/>
    <col min="5369" max="5369" width="10.109375" style="72" customWidth="1"/>
    <col min="5370" max="5370" width="17.6640625" style="72" customWidth="1"/>
    <col min="5371" max="5371" width="12.5546875" style="72" customWidth="1"/>
    <col min="5372" max="5372" width="12.6640625" style="72" customWidth="1"/>
    <col min="5373" max="5373" width="15.33203125" style="72" customWidth="1"/>
    <col min="5374" max="5624" width="9.109375" style="72"/>
    <col min="5625" max="5625" width="10.109375" style="72" customWidth="1"/>
    <col min="5626" max="5626" width="17.6640625" style="72" customWidth="1"/>
    <col min="5627" max="5627" width="12.5546875" style="72" customWidth="1"/>
    <col min="5628" max="5628" width="12.6640625" style="72" customWidth="1"/>
    <col min="5629" max="5629" width="15.33203125" style="72" customWidth="1"/>
    <col min="5630" max="5880" width="9.109375" style="72"/>
    <col min="5881" max="5881" width="10.109375" style="72" customWidth="1"/>
    <col min="5882" max="5882" width="17.6640625" style="72" customWidth="1"/>
    <col min="5883" max="5883" width="12.5546875" style="72" customWidth="1"/>
    <col min="5884" max="5884" width="12.6640625" style="72" customWidth="1"/>
    <col min="5885" max="5885" width="15.33203125" style="72" customWidth="1"/>
    <col min="5886" max="6136" width="9.109375" style="72"/>
    <col min="6137" max="6137" width="10.109375" style="72" customWidth="1"/>
    <col min="6138" max="6138" width="17.6640625" style="72" customWidth="1"/>
    <col min="6139" max="6139" width="12.5546875" style="72" customWidth="1"/>
    <col min="6140" max="6140" width="12.6640625" style="72" customWidth="1"/>
    <col min="6141" max="6141" width="15.33203125" style="72" customWidth="1"/>
    <col min="6142" max="6392" width="9.109375" style="72"/>
    <col min="6393" max="6393" width="10.109375" style="72" customWidth="1"/>
    <col min="6394" max="6394" width="17.6640625" style="72" customWidth="1"/>
    <col min="6395" max="6395" width="12.5546875" style="72" customWidth="1"/>
    <col min="6396" max="6396" width="12.6640625" style="72" customWidth="1"/>
    <col min="6397" max="6397" width="15.33203125" style="72" customWidth="1"/>
    <col min="6398" max="6648" width="9.109375" style="72"/>
    <col min="6649" max="6649" width="10.109375" style="72" customWidth="1"/>
    <col min="6650" max="6650" width="17.6640625" style="72" customWidth="1"/>
    <col min="6651" max="6651" width="12.5546875" style="72" customWidth="1"/>
    <col min="6652" max="6652" width="12.6640625" style="72" customWidth="1"/>
    <col min="6653" max="6653" width="15.33203125" style="72" customWidth="1"/>
    <col min="6654" max="6904" width="9.109375" style="72"/>
    <col min="6905" max="6905" width="10.109375" style="72" customWidth="1"/>
    <col min="6906" max="6906" width="17.6640625" style="72" customWidth="1"/>
    <col min="6907" max="6907" width="12.5546875" style="72" customWidth="1"/>
    <col min="6908" max="6908" width="12.6640625" style="72" customWidth="1"/>
    <col min="6909" max="6909" width="15.33203125" style="72" customWidth="1"/>
    <col min="6910" max="7160" width="9.109375" style="72"/>
    <col min="7161" max="7161" width="10.109375" style="72" customWidth="1"/>
    <col min="7162" max="7162" width="17.6640625" style="72" customWidth="1"/>
    <col min="7163" max="7163" width="12.5546875" style="72" customWidth="1"/>
    <col min="7164" max="7164" width="12.6640625" style="72" customWidth="1"/>
    <col min="7165" max="7165" width="15.33203125" style="72" customWidth="1"/>
    <col min="7166" max="7416" width="9.109375" style="72"/>
    <col min="7417" max="7417" width="10.109375" style="72" customWidth="1"/>
    <col min="7418" max="7418" width="17.6640625" style="72" customWidth="1"/>
    <col min="7419" max="7419" width="12.5546875" style="72" customWidth="1"/>
    <col min="7420" max="7420" width="12.6640625" style="72" customWidth="1"/>
    <col min="7421" max="7421" width="15.33203125" style="72" customWidth="1"/>
    <col min="7422" max="7672" width="9.109375" style="72"/>
    <col min="7673" max="7673" width="10.109375" style="72" customWidth="1"/>
    <col min="7674" max="7674" width="17.6640625" style="72" customWidth="1"/>
    <col min="7675" max="7675" width="12.5546875" style="72" customWidth="1"/>
    <col min="7676" max="7676" width="12.6640625" style="72" customWidth="1"/>
    <col min="7677" max="7677" width="15.33203125" style="72" customWidth="1"/>
    <col min="7678" max="7928" width="9.109375" style="72"/>
    <col min="7929" max="7929" width="10.109375" style="72" customWidth="1"/>
    <col min="7930" max="7930" width="17.6640625" style="72" customWidth="1"/>
    <col min="7931" max="7931" width="12.5546875" style="72" customWidth="1"/>
    <col min="7932" max="7932" width="12.6640625" style="72" customWidth="1"/>
    <col min="7933" max="7933" width="15.33203125" style="72" customWidth="1"/>
    <col min="7934" max="8184" width="9.109375" style="72"/>
    <col min="8185" max="8185" width="10.109375" style="72" customWidth="1"/>
    <col min="8186" max="8186" width="17.6640625" style="72" customWidth="1"/>
    <col min="8187" max="8187" width="12.5546875" style="72" customWidth="1"/>
    <col min="8188" max="8188" width="12.6640625" style="72" customWidth="1"/>
    <col min="8189" max="8189" width="15.33203125" style="72" customWidth="1"/>
    <col min="8190" max="8440" width="9.109375" style="72"/>
    <col min="8441" max="8441" width="10.109375" style="72" customWidth="1"/>
    <col min="8442" max="8442" width="17.6640625" style="72" customWidth="1"/>
    <col min="8443" max="8443" width="12.5546875" style="72" customWidth="1"/>
    <col min="8444" max="8444" width="12.6640625" style="72" customWidth="1"/>
    <col min="8445" max="8445" width="15.33203125" style="72" customWidth="1"/>
    <col min="8446" max="8696" width="9.109375" style="72"/>
    <col min="8697" max="8697" width="10.109375" style="72" customWidth="1"/>
    <col min="8698" max="8698" width="17.6640625" style="72" customWidth="1"/>
    <col min="8699" max="8699" width="12.5546875" style="72" customWidth="1"/>
    <col min="8700" max="8700" width="12.6640625" style="72" customWidth="1"/>
    <col min="8701" max="8701" width="15.33203125" style="72" customWidth="1"/>
    <col min="8702" max="8952" width="9.109375" style="72"/>
    <col min="8953" max="8953" width="10.109375" style="72" customWidth="1"/>
    <col min="8954" max="8954" width="17.6640625" style="72" customWidth="1"/>
    <col min="8955" max="8955" width="12.5546875" style="72" customWidth="1"/>
    <col min="8956" max="8956" width="12.6640625" style="72" customWidth="1"/>
    <col min="8957" max="8957" width="15.33203125" style="72" customWidth="1"/>
    <col min="8958" max="9208" width="9.109375" style="72"/>
    <col min="9209" max="9209" width="10.109375" style="72" customWidth="1"/>
    <col min="9210" max="9210" width="17.6640625" style="72" customWidth="1"/>
    <col min="9211" max="9211" width="12.5546875" style="72" customWidth="1"/>
    <col min="9212" max="9212" width="12.6640625" style="72" customWidth="1"/>
    <col min="9213" max="9213" width="15.33203125" style="72" customWidth="1"/>
    <col min="9214" max="9464" width="9.109375" style="72"/>
    <col min="9465" max="9465" width="10.109375" style="72" customWidth="1"/>
    <col min="9466" max="9466" width="17.6640625" style="72" customWidth="1"/>
    <col min="9467" max="9467" width="12.5546875" style="72" customWidth="1"/>
    <col min="9468" max="9468" width="12.6640625" style="72" customWidth="1"/>
    <col min="9469" max="9469" width="15.33203125" style="72" customWidth="1"/>
    <col min="9470" max="9720" width="9.109375" style="72"/>
    <col min="9721" max="9721" width="10.109375" style="72" customWidth="1"/>
    <col min="9722" max="9722" width="17.6640625" style="72" customWidth="1"/>
    <col min="9723" max="9723" width="12.5546875" style="72" customWidth="1"/>
    <col min="9724" max="9724" width="12.6640625" style="72" customWidth="1"/>
    <col min="9725" max="9725" width="15.33203125" style="72" customWidth="1"/>
    <col min="9726" max="9976" width="9.109375" style="72"/>
    <col min="9977" max="9977" width="10.109375" style="72" customWidth="1"/>
    <col min="9978" max="9978" width="17.6640625" style="72" customWidth="1"/>
    <col min="9979" max="9979" width="12.5546875" style="72" customWidth="1"/>
    <col min="9980" max="9980" width="12.6640625" style="72" customWidth="1"/>
    <col min="9981" max="9981" width="15.33203125" style="72" customWidth="1"/>
    <col min="9982" max="10232" width="9.109375" style="72"/>
    <col min="10233" max="10233" width="10.109375" style="72" customWidth="1"/>
    <col min="10234" max="10234" width="17.6640625" style="72" customWidth="1"/>
    <col min="10235" max="10235" width="12.5546875" style="72" customWidth="1"/>
    <col min="10236" max="10236" width="12.6640625" style="72" customWidth="1"/>
    <col min="10237" max="10237" width="15.33203125" style="72" customWidth="1"/>
    <col min="10238" max="10488" width="9.109375" style="72"/>
    <col min="10489" max="10489" width="10.109375" style="72" customWidth="1"/>
    <col min="10490" max="10490" width="17.6640625" style="72" customWidth="1"/>
    <col min="10491" max="10491" width="12.5546875" style="72" customWidth="1"/>
    <col min="10492" max="10492" width="12.6640625" style="72" customWidth="1"/>
    <col min="10493" max="10493" width="15.33203125" style="72" customWidth="1"/>
    <col min="10494" max="10744" width="9.109375" style="72"/>
    <col min="10745" max="10745" width="10.109375" style="72" customWidth="1"/>
    <col min="10746" max="10746" width="17.6640625" style="72" customWidth="1"/>
    <col min="10747" max="10747" width="12.5546875" style="72" customWidth="1"/>
    <col min="10748" max="10748" width="12.6640625" style="72" customWidth="1"/>
    <col min="10749" max="10749" width="15.33203125" style="72" customWidth="1"/>
    <col min="10750" max="11000" width="9.109375" style="72"/>
    <col min="11001" max="11001" width="10.109375" style="72" customWidth="1"/>
    <col min="11002" max="11002" width="17.6640625" style="72" customWidth="1"/>
    <col min="11003" max="11003" width="12.5546875" style="72" customWidth="1"/>
    <col min="11004" max="11004" width="12.6640625" style="72" customWidth="1"/>
    <col min="11005" max="11005" width="15.33203125" style="72" customWidth="1"/>
    <col min="11006" max="11256" width="9.109375" style="72"/>
    <col min="11257" max="11257" width="10.109375" style="72" customWidth="1"/>
    <col min="11258" max="11258" width="17.6640625" style="72" customWidth="1"/>
    <col min="11259" max="11259" width="12.5546875" style="72" customWidth="1"/>
    <col min="11260" max="11260" width="12.6640625" style="72" customWidth="1"/>
    <col min="11261" max="11261" width="15.33203125" style="72" customWidth="1"/>
    <col min="11262" max="11512" width="9.109375" style="72"/>
    <col min="11513" max="11513" width="10.109375" style="72" customWidth="1"/>
    <col min="11514" max="11514" width="17.6640625" style="72" customWidth="1"/>
    <col min="11515" max="11515" width="12.5546875" style="72" customWidth="1"/>
    <col min="11516" max="11516" width="12.6640625" style="72" customWidth="1"/>
    <col min="11517" max="11517" width="15.33203125" style="72" customWidth="1"/>
    <col min="11518" max="11768" width="9.109375" style="72"/>
    <col min="11769" max="11769" width="10.109375" style="72" customWidth="1"/>
    <col min="11770" max="11770" width="17.6640625" style="72" customWidth="1"/>
    <col min="11771" max="11771" width="12.5546875" style="72" customWidth="1"/>
    <col min="11772" max="11772" width="12.6640625" style="72" customWidth="1"/>
    <col min="11773" max="11773" width="15.33203125" style="72" customWidth="1"/>
    <col min="11774" max="12024" width="9.109375" style="72"/>
    <col min="12025" max="12025" width="10.109375" style="72" customWidth="1"/>
    <col min="12026" max="12026" width="17.6640625" style="72" customWidth="1"/>
    <col min="12027" max="12027" width="12.5546875" style="72" customWidth="1"/>
    <col min="12028" max="12028" width="12.6640625" style="72" customWidth="1"/>
    <col min="12029" max="12029" width="15.33203125" style="72" customWidth="1"/>
    <col min="12030" max="12280" width="9.109375" style="72"/>
    <col min="12281" max="12281" width="10.109375" style="72" customWidth="1"/>
    <col min="12282" max="12282" width="17.6640625" style="72" customWidth="1"/>
    <col min="12283" max="12283" width="12.5546875" style="72" customWidth="1"/>
    <col min="12284" max="12284" width="12.6640625" style="72" customWidth="1"/>
    <col min="12285" max="12285" width="15.33203125" style="72" customWidth="1"/>
    <col min="12286" max="12536" width="9.109375" style="72"/>
    <col min="12537" max="12537" width="10.109375" style="72" customWidth="1"/>
    <col min="12538" max="12538" width="17.6640625" style="72" customWidth="1"/>
    <col min="12539" max="12539" width="12.5546875" style="72" customWidth="1"/>
    <col min="12540" max="12540" width="12.6640625" style="72" customWidth="1"/>
    <col min="12541" max="12541" width="15.33203125" style="72" customWidth="1"/>
    <col min="12542" max="12792" width="9.109375" style="72"/>
    <col min="12793" max="12793" width="10.109375" style="72" customWidth="1"/>
    <col min="12794" max="12794" width="17.6640625" style="72" customWidth="1"/>
    <col min="12795" max="12795" width="12.5546875" style="72" customWidth="1"/>
    <col min="12796" max="12796" width="12.6640625" style="72" customWidth="1"/>
    <col min="12797" max="12797" width="15.33203125" style="72" customWidth="1"/>
    <col min="12798" max="13048" width="9.109375" style="72"/>
    <col min="13049" max="13049" width="10.109375" style="72" customWidth="1"/>
    <col min="13050" max="13050" width="17.6640625" style="72" customWidth="1"/>
    <col min="13051" max="13051" width="12.5546875" style="72" customWidth="1"/>
    <col min="13052" max="13052" width="12.6640625" style="72" customWidth="1"/>
    <col min="13053" max="13053" width="15.33203125" style="72" customWidth="1"/>
    <col min="13054" max="13304" width="9.109375" style="72"/>
    <col min="13305" max="13305" width="10.109375" style="72" customWidth="1"/>
    <col min="13306" max="13306" width="17.6640625" style="72" customWidth="1"/>
    <col min="13307" max="13307" width="12.5546875" style="72" customWidth="1"/>
    <col min="13308" max="13308" width="12.6640625" style="72" customWidth="1"/>
    <col min="13309" max="13309" width="15.33203125" style="72" customWidth="1"/>
    <col min="13310" max="13560" width="9.109375" style="72"/>
    <col min="13561" max="13561" width="10.109375" style="72" customWidth="1"/>
    <col min="13562" max="13562" width="17.6640625" style="72" customWidth="1"/>
    <col min="13563" max="13563" width="12.5546875" style="72" customWidth="1"/>
    <col min="13564" max="13564" width="12.6640625" style="72" customWidth="1"/>
    <col min="13565" max="13565" width="15.33203125" style="72" customWidth="1"/>
    <col min="13566" max="13816" width="9.109375" style="72"/>
    <col min="13817" max="13817" width="10.109375" style="72" customWidth="1"/>
    <col min="13818" max="13818" width="17.6640625" style="72" customWidth="1"/>
    <col min="13819" max="13819" width="12.5546875" style="72" customWidth="1"/>
    <col min="13820" max="13820" width="12.6640625" style="72" customWidth="1"/>
    <col min="13821" max="13821" width="15.33203125" style="72" customWidth="1"/>
    <col min="13822" max="14072" width="9.109375" style="72"/>
    <col min="14073" max="14073" width="10.109375" style="72" customWidth="1"/>
    <col min="14074" max="14074" width="17.6640625" style="72" customWidth="1"/>
    <col min="14075" max="14075" width="12.5546875" style="72" customWidth="1"/>
    <col min="14076" max="14076" width="12.6640625" style="72" customWidth="1"/>
    <col min="14077" max="14077" width="15.33203125" style="72" customWidth="1"/>
    <col min="14078" max="14328" width="9.109375" style="72"/>
    <col min="14329" max="14329" width="10.109375" style="72" customWidth="1"/>
    <col min="14330" max="14330" width="17.6640625" style="72" customWidth="1"/>
    <col min="14331" max="14331" width="12.5546875" style="72" customWidth="1"/>
    <col min="14332" max="14332" width="12.6640625" style="72" customWidth="1"/>
    <col min="14333" max="14333" width="15.33203125" style="72" customWidth="1"/>
    <col min="14334" max="14584" width="9.109375" style="72"/>
    <col min="14585" max="14585" width="10.109375" style="72" customWidth="1"/>
    <col min="14586" max="14586" width="17.6640625" style="72" customWidth="1"/>
    <col min="14587" max="14587" width="12.5546875" style="72" customWidth="1"/>
    <col min="14588" max="14588" width="12.6640625" style="72" customWidth="1"/>
    <col min="14589" max="14589" width="15.33203125" style="72" customWidth="1"/>
    <col min="14590" max="14840" width="9.109375" style="72"/>
    <col min="14841" max="14841" width="10.109375" style="72" customWidth="1"/>
    <col min="14842" max="14842" width="17.6640625" style="72" customWidth="1"/>
    <col min="14843" max="14843" width="12.5546875" style="72" customWidth="1"/>
    <col min="14844" max="14844" width="12.6640625" style="72" customWidth="1"/>
    <col min="14845" max="14845" width="15.33203125" style="72" customWidth="1"/>
    <col min="14846" max="15096" width="9.109375" style="72"/>
    <col min="15097" max="15097" width="10.109375" style="72" customWidth="1"/>
    <col min="15098" max="15098" width="17.6640625" style="72" customWidth="1"/>
    <col min="15099" max="15099" width="12.5546875" style="72" customWidth="1"/>
    <col min="15100" max="15100" width="12.6640625" style="72" customWidth="1"/>
    <col min="15101" max="15101" width="15.33203125" style="72" customWidth="1"/>
    <col min="15102" max="15352" width="9.109375" style="72"/>
    <col min="15353" max="15353" width="10.109375" style="72" customWidth="1"/>
    <col min="15354" max="15354" width="17.6640625" style="72" customWidth="1"/>
    <col min="15355" max="15355" width="12.5546875" style="72" customWidth="1"/>
    <col min="15356" max="15356" width="12.6640625" style="72" customWidth="1"/>
    <col min="15357" max="15357" width="15.33203125" style="72" customWidth="1"/>
    <col min="15358" max="15608" width="9.109375" style="72"/>
    <col min="15609" max="15609" width="10.109375" style="72" customWidth="1"/>
    <col min="15610" max="15610" width="17.6640625" style="72" customWidth="1"/>
    <col min="15611" max="15611" width="12.5546875" style="72" customWidth="1"/>
    <col min="15612" max="15612" width="12.6640625" style="72" customWidth="1"/>
    <col min="15613" max="15613" width="15.33203125" style="72" customWidth="1"/>
    <col min="15614" max="15864" width="9.109375" style="72"/>
    <col min="15865" max="15865" width="10.109375" style="72" customWidth="1"/>
    <col min="15866" max="15866" width="17.6640625" style="72" customWidth="1"/>
    <col min="15867" max="15867" width="12.5546875" style="72" customWidth="1"/>
    <col min="15868" max="15868" width="12.6640625" style="72" customWidth="1"/>
    <col min="15869" max="15869" width="15.33203125" style="72" customWidth="1"/>
    <col min="15870" max="16120" width="9.109375" style="72"/>
    <col min="16121" max="16121" width="10.109375" style="72" customWidth="1"/>
    <col min="16122" max="16122" width="17.6640625" style="72" customWidth="1"/>
    <col min="16123" max="16123" width="12.5546875" style="72" customWidth="1"/>
    <col min="16124" max="16124" width="12.6640625" style="72" customWidth="1"/>
    <col min="16125" max="16125" width="15.33203125" style="72" customWidth="1"/>
    <col min="16126" max="16384" width="9.109375" style="72"/>
  </cols>
  <sheetData>
    <row r="1" spans="1:5" x14ac:dyDescent="0.25">
      <c r="B1" s="51" t="s">
        <v>370</v>
      </c>
      <c r="C1" s="40"/>
      <c r="D1" s="612"/>
    </row>
    <row r="2" spans="1:5" x14ac:dyDescent="0.25">
      <c r="B2" s="51" t="s">
        <v>0</v>
      </c>
      <c r="D2" s="645" t="s">
        <v>1545</v>
      </c>
    </row>
    <row r="3" spans="1:5" x14ac:dyDescent="0.25">
      <c r="B3" s="51" t="s">
        <v>568</v>
      </c>
      <c r="D3" s="40"/>
    </row>
    <row r="4" spans="1:5" ht="13.8" thickBot="1" x14ac:dyDescent="0.3">
      <c r="D4" s="613" t="s">
        <v>119</v>
      </c>
    </row>
    <row r="5" spans="1:5" x14ac:dyDescent="0.25">
      <c r="A5" s="1013" t="s">
        <v>1447</v>
      </c>
      <c r="B5" s="1013"/>
      <c r="C5" s="1013"/>
    </row>
    <row r="6" spans="1:5" ht="0.75" customHeight="1" thickBot="1" x14ac:dyDescent="0.3">
      <c r="A6" s="1014"/>
      <c r="B6" s="1014"/>
      <c r="C6" s="1014"/>
    </row>
    <row r="7" spans="1:5" ht="24" customHeight="1" x14ac:dyDescent="0.25">
      <c r="A7" s="1015" t="s">
        <v>569</v>
      </c>
      <c r="B7" s="995"/>
      <c r="C7" s="996"/>
      <c r="D7" s="614" t="s">
        <v>570</v>
      </c>
    </row>
    <row r="8" spans="1:5" ht="20.25" customHeight="1" x14ac:dyDescent="0.25">
      <c r="A8" s="1016" t="s">
        <v>571</v>
      </c>
      <c r="B8" s="1017"/>
      <c r="C8" s="1018"/>
      <c r="D8" s="814">
        <v>1400000</v>
      </c>
      <c r="E8" s="815"/>
    </row>
    <row r="9" spans="1:5" x14ac:dyDescent="0.25">
      <c r="A9" s="1019" t="s">
        <v>572</v>
      </c>
      <c r="B9" s="988"/>
      <c r="C9" s="989"/>
      <c r="D9" s="795">
        <v>200000</v>
      </c>
    </row>
    <row r="10" spans="1:5" x14ac:dyDescent="0.25">
      <c r="A10" s="1019" t="s">
        <v>573</v>
      </c>
      <c r="B10" s="988"/>
      <c r="C10" s="989"/>
      <c r="D10" s="795">
        <v>300000</v>
      </c>
    </row>
    <row r="11" spans="1:5" ht="27.75" customHeight="1" x14ac:dyDescent="0.25">
      <c r="A11" s="796" t="s">
        <v>574</v>
      </c>
      <c r="B11" s="797"/>
      <c r="C11" s="798"/>
      <c r="D11" s="795">
        <v>50000</v>
      </c>
    </row>
    <row r="12" spans="1:5" ht="19.5" customHeight="1" x14ac:dyDescent="0.25">
      <c r="A12" s="1010" t="s">
        <v>575</v>
      </c>
      <c r="B12" s="1011"/>
      <c r="C12" s="1012"/>
      <c r="D12" s="799">
        <f>SUM(D8:D11)</f>
        <v>1950000</v>
      </c>
    </row>
    <row r="13" spans="1:5" ht="33" customHeight="1" thickBot="1" x14ac:dyDescent="0.3">
      <c r="A13" s="993"/>
      <c r="B13" s="993"/>
      <c r="C13" s="993"/>
    </row>
    <row r="14" spans="1:5" ht="23.25" customHeight="1" x14ac:dyDescent="0.25">
      <c r="A14" s="994" t="s">
        <v>576</v>
      </c>
      <c r="B14" s="995"/>
      <c r="C14" s="996"/>
      <c r="D14" s="800" t="s">
        <v>570</v>
      </c>
    </row>
    <row r="15" spans="1:5" ht="18" customHeight="1" x14ac:dyDescent="0.25">
      <c r="A15" s="987" t="s">
        <v>577</v>
      </c>
      <c r="B15" s="988"/>
      <c r="C15" s="989"/>
      <c r="D15" s="795">
        <v>100000</v>
      </c>
    </row>
    <row r="16" spans="1:5" ht="24" customHeight="1" x14ac:dyDescent="0.3">
      <c r="A16" s="997" t="s">
        <v>578</v>
      </c>
      <c r="B16" s="998"/>
      <c r="C16" s="999"/>
      <c r="D16" s="795">
        <v>300000</v>
      </c>
    </row>
    <row r="17" spans="1:12" ht="24" customHeight="1" x14ac:dyDescent="0.25">
      <c r="A17" s="997" t="s">
        <v>579</v>
      </c>
      <c r="B17" s="1000"/>
      <c r="C17" s="1001"/>
      <c r="D17" s="795">
        <v>645691</v>
      </c>
    </row>
    <row r="18" spans="1:12" ht="17.25" customHeight="1" x14ac:dyDescent="0.25">
      <c r="A18" s="987" t="s">
        <v>1448</v>
      </c>
      <c r="B18" s="988"/>
      <c r="C18" s="989"/>
      <c r="D18" s="795">
        <v>477846</v>
      </c>
    </row>
    <row r="19" spans="1:12" ht="17.25" customHeight="1" x14ac:dyDescent="0.25">
      <c r="A19" s="796" t="s">
        <v>1449</v>
      </c>
      <c r="B19" s="801"/>
      <c r="C19" s="802"/>
      <c r="D19" s="795">
        <v>50000</v>
      </c>
    </row>
    <row r="20" spans="1:12" ht="17.25" customHeight="1" x14ac:dyDescent="0.25">
      <c r="A20" s="796" t="s">
        <v>1450</v>
      </c>
      <c r="B20" s="801"/>
      <c r="C20" s="802"/>
      <c r="D20" s="803">
        <v>200000</v>
      </c>
    </row>
    <row r="21" spans="1:12" ht="17.25" customHeight="1" x14ac:dyDescent="0.25">
      <c r="A21" s="615" t="s">
        <v>1451</v>
      </c>
      <c r="C21" s="616"/>
      <c r="D21" s="617">
        <v>50650</v>
      </c>
    </row>
    <row r="22" spans="1:12" ht="17.25" customHeight="1" thickBot="1" x14ac:dyDescent="0.3">
      <c r="A22" s="615" t="s">
        <v>1452</v>
      </c>
      <c r="C22" s="616"/>
      <c r="D22" s="617">
        <v>49350</v>
      </c>
    </row>
    <row r="23" spans="1:12" ht="18" customHeight="1" thickBot="1" x14ac:dyDescent="0.3">
      <c r="A23" s="618" t="s">
        <v>580</v>
      </c>
      <c r="B23" s="619"/>
      <c r="C23" s="620"/>
      <c r="D23" s="621">
        <f>SUM(D15:D22)</f>
        <v>1873537</v>
      </c>
    </row>
    <row r="24" spans="1:12" x14ac:dyDescent="0.25">
      <c r="B24" s="1002"/>
      <c r="C24" s="1002"/>
      <c r="D24" s="72"/>
    </row>
    <row r="25" spans="1:12" x14ac:dyDescent="0.25">
      <c r="A25" s="73" t="s">
        <v>581</v>
      </c>
      <c r="D25" s="72"/>
      <c r="G25" s="804"/>
      <c r="H25" s="805"/>
      <c r="I25" s="804"/>
      <c r="J25" s="804"/>
      <c r="K25" s="806"/>
      <c r="L25" s="804"/>
    </row>
    <row r="26" spans="1:12" ht="14.4" x14ac:dyDescent="0.3">
      <c r="A26" s="1003" t="s">
        <v>1453</v>
      </c>
      <c r="B26" s="991"/>
      <c r="C26" s="992"/>
      <c r="D26" s="807">
        <v>50000</v>
      </c>
    </row>
    <row r="27" spans="1:12" ht="17.25" customHeight="1" x14ac:dyDescent="0.3">
      <c r="A27" s="1004" t="s">
        <v>1454</v>
      </c>
      <c r="B27" s="1005"/>
      <c r="C27" s="1005"/>
      <c r="D27" s="803">
        <v>1414539</v>
      </c>
    </row>
    <row r="28" spans="1:12" ht="17.25" customHeight="1" thickBot="1" x14ac:dyDescent="0.3">
      <c r="A28" s="1006" t="s">
        <v>1455</v>
      </c>
      <c r="B28" s="1007"/>
      <c r="C28" s="1007"/>
      <c r="D28" s="622">
        <v>150000</v>
      </c>
    </row>
    <row r="29" spans="1:12" ht="15" thickBot="1" x14ac:dyDescent="0.35">
      <c r="A29" s="1008" t="s">
        <v>582</v>
      </c>
      <c r="B29" s="1009"/>
      <c r="C29" s="1009"/>
      <c r="D29" s="623">
        <f>SUM(D26:D28)</f>
        <v>1614539</v>
      </c>
    </row>
    <row r="30" spans="1:12" ht="13.8" thickBot="1" x14ac:dyDescent="0.3">
      <c r="D30" s="624"/>
    </row>
    <row r="31" spans="1:12" ht="14.4" thickTop="1" thickBot="1" x14ac:dyDescent="0.3">
      <c r="D31" s="72"/>
    </row>
    <row r="32" spans="1:12" ht="13.8" thickBot="1" x14ac:dyDescent="0.3">
      <c r="A32" s="646" t="s">
        <v>192</v>
      </c>
      <c r="B32" s="625"/>
      <c r="C32" s="625"/>
      <c r="D32" s="626">
        <f>D12+D23+D29</f>
        <v>5438076</v>
      </c>
    </row>
    <row r="33" spans="1:5" x14ac:dyDescent="0.25">
      <c r="A33" s="627"/>
      <c r="B33" s="627"/>
      <c r="C33" s="627"/>
      <c r="D33" s="628"/>
    </row>
    <row r="34" spans="1:5" ht="52.8" x14ac:dyDescent="0.25">
      <c r="D34" s="72" t="s">
        <v>1456</v>
      </c>
      <c r="E34" s="816" t="s">
        <v>1460</v>
      </c>
    </row>
    <row r="35" spans="1:5" ht="23.25" customHeight="1" x14ac:dyDescent="0.25">
      <c r="A35" s="990" t="s">
        <v>583</v>
      </c>
      <c r="B35" s="988"/>
      <c r="C35" s="989"/>
      <c r="D35" s="808">
        <f>SUM(D36:D41)</f>
        <v>212800</v>
      </c>
      <c r="E35" s="809">
        <f>SUM(E36:E41)</f>
        <v>394530</v>
      </c>
    </row>
    <row r="36" spans="1:5" ht="18" customHeight="1" x14ac:dyDescent="0.25">
      <c r="A36" s="796" t="s">
        <v>1461</v>
      </c>
      <c r="B36" s="801"/>
      <c r="C36" s="802"/>
      <c r="D36" s="810">
        <v>112800</v>
      </c>
      <c r="E36" s="811">
        <v>112800</v>
      </c>
    </row>
    <row r="37" spans="1:5" ht="18" customHeight="1" x14ac:dyDescent="0.25">
      <c r="A37" s="796" t="s">
        <v>1457</v>
      </c>
      <c r="B37" s="801"/>
      <c r="C37" s="802"/>
      <c r="D37" s="810"/>
      <c r="E37" s="811">
        <v>56170</v>
      </c>
    </row>
    <row r="38" spans="1:5" ht="17.25" customHeight="1" x14ac:dyDescent="0.25">
      <c r="A38" s="987" t="s">
        <v>584</v>
      </c>
      <c r="B38" s="988"/>
      <c r="C38" s="989"/>
      <c r="D38" s="810"/>
      <c r="E38" s="811">
        <v>68560</v>
      </c>
    </row>
    <row r="39" spans="1:5" ht="17.25" customHeight="1" x14ac:dyDescent="0.25">
      <c r="A39" s="796" t="s">
        <v>1458</v>
      </c>
      <c r="B39" s="801"/>
      <c r="C39" s="802"/>
      <c r="D39" s="810"/>
      <c r="E39" s="811">
        <v>7000</v>
      </c>
    </row>
    <row r="40" spans="1:5" ht="17.25" customHeight="1" x14ac:dyDescent="0.25">
      <c r="A40" s="987" t="s">
        <v>585</v>
      </c>
      <c r="B40" s="988"/>
      <c r="C40" s="989"/>
      <c r="D40" s="810"/>
      <c r="E40" s="811">
        <v>50000</v>
      </c>
    </row>
    <row r="41" spans="1:5" ht="17.25" customHeight="1" x14ac:dyDescent="0.25">
      <c r="A41" s="796" t="s">
        <v>1459</v>
      </c>
      <c r="B41" s="801"/>
      <c r="C41" s="802"/>
      <c r="D41" s="810">
        <v>100000</v>
      </c>
      <c r="E41" s="811">
        <v>100000</v>
      </c>
    </row>
    <row r="42" spans="1:5" ht="17.25" customHeight="1" x14ac:dyDescent="0.25">
      <c r="A42" s="990" t="s">
        <v>586</v>
      </c>
      <c r="B42" s="988"/>
      <c r="C42" s="989"/>
      <c r="D42" s="812">
        <f>SUM(D43:D46)</f>
        <v>246570</v>
      </c>
      <c r="E42" s="809">
        <f>SUM(E43:E46)</f>
        <v>339448</v>
      </c>
    </row>
    <row r="43" spans="1:5" ht="18.75" customHeight="1" x14ac:dyDescent="0.25">
      <c r="A43" s="987" t="s">
        <v>587</v>
      </c>
      <c r="B43" s="988"/>
      <c r="C43" s="989"/>
      <c r="D43" s="810"/>
      <c r="E43" s="811">
        <v>92878</v>
      </c>
    </row>
    <row r="44" spans="1:5" ht="18" customHeight="1" x14ac:dyDescent="0.3">
      <c r="A44" s="987" t="s">
        <v>588</v>
      </c>
      <c r="B44" s="991"/>
      <c r="C44" s="992"/>
      <c r="D44" s="810">
        <v>49850</v>
      </c>
      <c r="E44" s="811">
        <v>49850</v>
      </c>
    </row>
    <row r="45" spans="1:5" ht="18" customHeight="1" x14ac:dyDescent="0.25">
      <c r="A45" s="796" t="s">
        <v>589</v>
      </c>
      <c r="B45" s="801"/>
      <c r="C45" s="802"/>
      <c r="D45" s="810">
        <v>98870</v>
      </c>
      <c r="E45" s="811">
        <v>98870</v>
      </c>
    </row>
    <row r="46" spans="1:5" ht="17.25" customHeight="1" x14ac:dyDescent="0.25">
      <c r="A46" s="987" t="s">
        <v>590</v>
      </c>
      <c r="B46" s="988"/>
      <c r="C46" s="989"/>
      <c r="D46" s="810">
        <v>97850</v>
      </c>
      <c r="E46" s="811">
        <v>97850</v>
      </c>
    </row>
    <row r="47" spans="1:5" x14ac:dyDescent="0.25">
      <c r="D47" s="72"/>
    </row>
    <row r="48" spans="1:5" x14ac:dyDescent="0.25">
      <c r="A48" s="629" t="s">
        <v>591</v>
      </c>
      <c r="B48" s="629"/>
      <c r="C48" s="629"/>
      <c r="D48" s="630">
        <f>D35+D42</f>
        <v>459370</v>
      </c>
      <c r="E48" s="813">
        <f>SUM(E35+E42)</f>
        <v>733978</v>
      </c>
    </row>
    <row r="49" spans="4:4" x14ac:dyDescent="0.25">
      <c r="D49" s="72"/>
    </row>
    <row r="50" spans="4:4" x14ac:dyDescent="0.25">
      <c r="D50" s="72"/>
    </row>
    <row r="51" spans="4:4" x14ac:dyDescent="0.25">
      <c r="D51" s="72"/>
    </row>
    <row r="52" spans="4:4" x14ac:dyDescent="0.25">
      <c r="D52" s="72"/>
    </row>
    <row r="53" spans="4:4" x14ac:dyDescent="0.25">
      <c r="D53" s="72"/>
    </row>
    <row r="54" spans="4:4" x14ac:dyDescent="0.25">
      <c r="D54" s="72"/>
    </row>
    <row r="55" spans="4:4" x14ac:dyDescent="0.25">
      <c r="D55" s="72"/>
    </row>
    <row r="56" spans="4:4" x14ac:dyDescent="0.25">
      <c r="D56" s="72"/>
    </row>
    <row r="57" spans="4:4" x14ac:dyDescent="0.25">
      <c r="D57" s="72"/>
    </row>
    <row r="58" spans="4:4" x14ac:dyDescent="0.25">
      <c r="D58" s="72"/>
    </row>
  </sheetData>
  <mergeCells count="24">
    <mergeCell ref="A12:C12"/>
    <mergeCell ref="A5:C6"/>
    <mergeCell ref="A7:C7"/>
    <mergeCell ref="A8:C8"/>
    <mergeCell ref="A9:C9"/>
    <mergeCell ref="A10:C10"/>
    <mergeCell ref="A35:C35"/>
    <mergeCell ref="A13:C13"/>
    <mergeCell ref="A14:C14"/>
    <mergeCell ref="A15:C15"/>
    <mergeCell ref="A16:C16"/>
    <mergeCell ref="A17:C17"/>
    <mergeCell ref="A18:C18"/>
    <mergeCell ref="B24:C24"/>
    <mergeCell ref="A26:C26"/>
    <mergeCell ref="A27:C27"/>
    <mergeCell ref="A28:C28"/>
    <mergeCell ref="A29:C29"/>
    <mergeCell ref="A46:C46"/>
    <mergeCell ref="A38:C38"/>
    <mergeCell ref="A40:C40"/>
    <mergeCell ref="A42:C42"/>
    <mergeCell ref="A43:C43"/>
    <mergeCell ref="A44:C44"/>
  </mergeCells>
  <pageMargins left="0.74803149606299213" right="0.74803149606299213" top="0.39370078740157483" bottom="0.39370078740157483" header="0.51181102362204722" footer="0.51181102362204722"/>
  <pageSetup paperSize="9" scale="68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2"/>
  <sheetViews>
    <sheetView workbookViewId="0">
      <selection activeCell="F1" sqref="F1"/>
    </sheetView>
  </sheetViews>
  <sheetFormatPr defaultColWidth="9.109375" defaultRowHeight="13.2" x14ac:dyDescent="0.25"/>
  <cols>
    <col min="1" max="1" width="5.109375" style="38" customWidth="1"/>
    <col min="2" max="2" width="38.88671875" style="27" customWidth="1"/>
    <col min="3" max="3" width="13.44140625" style="27" customWidth="1"/>
    <col min="4" max="4" width="13.88671875" style="27" customWidth="1"/>
    <col min="5" max="5" width="15.88671875" style="27" customWidth="1"/>
    <col min="6" max="6" width="14.6640625" style="27" customWidth="1"/>
    <col min="7" max="7" width="16" style="27" customWidth="1"/>
    <col min="8" max="8" width="11.109375" style="27" customWidth="1"/>
    <col min="9" max="16384" width="9.109375" style="27"/>
  </cols>
  <sheetData>
    <row r="1" spans="1:8" x14ac:dyDescent="0.25">
      <c r="A1" s="26"/>
      <c r="C1" s="28" t="s">
        <v>0</v>
      </c>
      <c r="D1" s="28"/>
      <c r="E1" s="28"/>
      <c r="F1" t="s">
        <v>1546</v>
      </c>
    </row>
    <row r="2" spans="1:8" x14ac:dyDescent="0.25">
      <c r="A2" s="26"/>
      <c r="C2" s="29" t="s">
        <v>120</v>
      </c>
      <c r="D2" s="29"/>
      <c r="E2" s="29"/>
      <c r="F2"/>
    </row>
    <row r="3" spans="1:8" x14ac:dyDescent="0.25">
      <c r="A3" s="26"/>
      <c r="C3" s="122" t="s">
        <v>364</v>
      </c>
      <c r="D3" s="28"/>
      <c r="E3" s="28"/>
      <c r="F3"/>
    </row>
    <row r="4" spans="1:8" x14ac:dyDescent="0.25">
      <c r="A4" s="26"/>
      <c r="F4" s="23" t="s">
        <v>190</v>
      </c>
    </row>
    <row r="5" spans="1:8" x14ac:dyDescent="0.25">
      <c r="A5" s="26"/>
      <c r="B5" s="30" t="s">
        <v>105</v>
      </c>
      <c r="C5" s="30" t="s">
        <v>121</v>
      </c>
      <c r="D5" s="30" t="s">
        <v>107</v>
      </c>
      <c r="E5" s="30" t="s">
        <v>108</v>
      </c>
      <c r="F5" s="30" t="s">
        <v>109</v>
      </c>
      <c r="G5" s="30" t="s">
        <v>110</v>
      </c>
    </row>
    <row r="6" spans="1:8" x14ac:dyDescent="0.25">
      <c r="A6" s="26"/>
      <c r="B6" s="518" t="s">
        <v>122</v>
      </c>
      <c r="C6" s="1020" t="s">
        <v>123</v>
      </c>
      <c r="D6" s="1021"/>
      <c r="E6" s="518" t="s">
        <v>124</v>
      </c>
      <c r="F6" s="518" t="s">
        <v>125</v>
      </c>
      <c r="G6" s="518" t="s">
        <v>126</v>
      </c>
    </row>
    <row r="7" spans="1:8" x14ac:dyDescent="0.25">
      <c r="A7" s="26"/>
      <c r="B7" s="31"/>
      <c r="C7" s="31" t="s">
        <v>127</v>
      </c>
      <c r="D7" s="31" t="s">
        <v>128</v>
      </c>
      <c r="E7" s="31"/>
      <c r="F7" s="31"/>
      <c r="G7" s="31" t="s">
        <v>129</v>
      </c>
    </row>
    <row r="8" spans="1:8" x14ac:dyDescent="0.25">
      <c r="A8" s="26">
        <v>1</v>
      </c>
      <c r="B8" s="519" t="s">
        <v>130</v>
      </c>
      <c r="C8" s="520">
        <f>SUM(C9:C19)</f>
        <v>1287332</v>
      </c>
      <c r="D8" s="520">
        <f>SUM(D9:D19)</f>
        <v>2105000</v>
      </c>
      <c r="E8" s="520">
        <f>SUM(E9:E19)</f>
        <v>491497</v>
      </c>
      <c r="F8" s="520">
        <f>SUM(F9:F19)</f>
        <v>0</v>
      </c>
      <c r="G8" s="520">
        <f>SUM(G11:G19)</f>
        <v>3883829</v>
      </c>
    </row>
    <row r="9" spans="1:8" x14ac:dyDescent="0.25">
      <c r="A9" s="26">
        <v>2</v>
      </c>
      <c r="B9" s="521" t="s">
        <v>131</v>
      </c>
      <c r="C9" s="522"/>
      <c r="D9" s="522"/>
      <c r="E9" s="522"/>
      <c r="F9" s="522"/>
      <c r="G9" s="522"/>
    </row>
    <row r="10" spans="1:8" x14ac:dyDescent="0.25">
      <c r="A10" s="26">
        <v>3</v>
      </c>
      <c r="B10" s="32" t="s">
        <v>360</v>
      </c>
      <c r="C10" s="52"/>
      <c r="D10" s="52"/>
      <c r="E10" s="52"/>
      <c r="F10" s="52"/>
      <c r="G10" s="52"/>
    </row>
    <row r="11" spans="1:8" x14ac:dyDescent="0.25">
      <c r="A11" s="26">
        <v>4</v>
      </c>
      <c r="B11" s="34" t="s">
        <v>132</v>
      </c>
      <c r="C11" s="52"/>
      <c r="D11" s="52"/>
      <c r="E11" s="52">
        <v>51497</v>
      </c>
      <c r="F11" s="52"/>
      <c r="G11" s="52">
        <f>SUM(C11:F11)</f>
        <v>51497</v>
      </c>
      <c r="H11" s="35"/>
    </row>
    <row r="12" spans="1:8" x14ac:dyDescent="0.25">
      <c r="A12" s="26">
        <v>5</v>
      </c>
      <c r="B12" s="33" t="s">
        <v>133</v>
      </c>
      <c r="C12" s="52"/>
      <c r="D12" s="52">
        <v>1309000</v>
      </c>
      <c r="E12" s="52"/>
      <c r="F12" s="52"/>
      <c r="G12" s="52">
        <f t="shared" ref="G12:G18" si="0">SUM(C12:F12)</f>
        <v>1309000</v>
      </c>
    </row>
    <row r="13" spans="1:8" x14ac:dyDescent="0.25">
      <c r="A13" s="26">
        <v>6</v>
      </c>
      <c r="B13" s="34" t="s">
        <v>134</v>
      </c>
      <c r="C13" s="52">
        <v>105000</v>
      </c>
      <c r="D13" s="52"/>
      <c r="E13" s="52"/>
      <c r="F13" s="52"/>
      <c r="G13" s="52">
        <v>350000</v>
      </c>
      <c r="H13" s="35"/>
    </row>
    <row r="14" spans="1:8" x14ac:dyDescent="0.25">
      <c r="A14" s="26">
        <v>7</v>
      </c>
      <c r="B14" s="142" t="s">
        <v>329</v>
      </c>
      <c r="C14" s="52">
        <v>194000</v>
      </c>
      <c r="D14" s="52"/>
      <c r="E14" s="52"/>
      <c r="F14" s="52"/>
      <c r="G14" s="52">
        <v>185000</v>
      </c>
      <c r="H14" s="35"/>
    </row>
    <row r="15" spans="1:8" x14ac:dyDescent="0.25">
      <c r="A15" s="26">
        <v>8</v>
      </c>
      <c r="B15" s="34" t="s">
        <v>135</v>
      </c>
      <c r="C15" s="52"/>
      <c r="D15" s="52">
        <v>796000</v>
      </c>
      <c r="E15" s="52"/>
      <c r="F15" s="52"/>
      <c r="G15" s="52">
        <v>560000</v>
      </c>
    </row>
    <row r="16" spans="1:8" x14ac:dyDescent="0.25">
      <c r="A16" s="26">
        <v>9</v>
      </c>
      <c r="B16" s="34" t="s">
        <v>136</v>
      </c>
      <c r="C16" s="52">
        <v>988332</v>
      </c>
      <c r="D16" s="52"/>
      <c r="E16" s="52"/>
      <c r="F16" s="52"/>
      <c r="G16" s="52">
        <f t="shared" si="0"/>
        <v>988332</v>
      </c>
    </row>
    <row r="17" spans="1:8" x14ac:dyDescent="0.25">
      <c r="A17" s="26">
        <v>10</v>
      </c>
      <c r="B17" s="32" t="s">
        <v>137</v>
      </c>
      <c r="C17" s="52"/>
      <c r="D17" s="52"/>
      <c r="E17" s="52"/>
      <c r="F17" s="52"/>
      <c r="G17" s="52">
        <f t="shared" si="0"/>
        <v>0</v>
      </c>
    </row>
    <row r="18" spans="1:8" x14ac:dyDescent="0.25">
      <c r="A18" s="26">
        <v>11</v>
      </c>
      <c r="B18" s="142" t="s">
        <v>1462</v>
      </c>
      <c r="C18" s="52"/>
      <c r="D18" s="52"/>
      <c r="E18" s="52">
        <v>440000</v>
      </c>
      <c r="F18" s="52"/>
      <c r="G18" s="52">
        <f t="shared" si="0"/>
        <v>440000</v>
      </c>
    </row>
    <row r="19" spans="1:8" x14ac:dyDescent="0.25">
      <c r="A19" s="26">
        <v>12</v>
      </c>
      <c r="B19" s="141"/>
      <c r="C19" s="53"/>
      <c r="D19" s="53"/>
      <c r="E19" s="53"/>
      <c r="F19" s="53"/>
      <c r="G19" s="53">
        <f t="shared" ref="G19" si="1">SUM(C19:F19)</f>
        <v>0</v>
      </c>
      <c r="H19" s="35"/>
    </row>
    <row r="20" spans="1:8" x14ac:dyDescent="0.25">
      <c r="A20" s="26"/>
      <c r="G20" s="143"/>
    </row>
    <row r="21" spans="1:8" x14ac:dyDescent="0.25">
      <c r="A21" s="26"/>
      <c r="B21" s="523" t="s">
        <v>330</v>
      </c>
      <c r="C21" s="301"/>
      <c r="D21" s="301"/>
      <c r="E21" s="301"/>
      <c r="F21" s="301"/>
      <c r="G21" s="524">
        <f>SUM(G22:G23)</f>
        <v>3469905</v>
      </c>
    </row>
    <row r="22" spans="1:8" x14ac:dyDescent="0.25">
      <c r="A22" s="26"/>
      <c r="B22" s="225"/>
      <c r="C22" s="26"/>
      <c r="D22" s="26"/>
      <c r="E22" s="26"/>
      <c r="F22" s="26"/>
      <c r="G22" s="224"/>
    </row>
    <row r="23" spans="1:8" x14ac:dyDescent="0.25">
      <c r="A23" s="26"/>
      <c r="B23" s="302" t="s">
        <v>331</v>
      </c>
      <c r="C23" s="525"/>
      <c r="D23" s="525"/>
      <c r="E23" s="525"/>
      <c r="F23" s="525"/>
      <c r="G23" s="526">
        <v>3469905</v>
      </c>
    </row>
    <row r="24" spans="1:8" x14ac:dyDescent="0.25">
      <c r="A24" s="26"/>
      <c r="B24" s="523" t="s">
        <v>554</v>
      </c>
      <c r="C24" s="301"/>
      <c r="D24" s="301"/>
      <c r="E24" s="301"/>
      <c r="F24" s="301"/>
      <c r="G24" s="527"/>
    </row>
    <row r="25" spans="1:8" x14ac:dyDescent="0.25">
      <c r="A25" s="26"/>
      <c r="B25" s="302" t="s">
        <v>555</v>
      </c>
      <c r="C25" s="525"/>
      <c r="D25" s="525"/>
      <c r="E25" s="525"/>
      <c r="F25" s="525"/>
      <c r="G25" s="528">
        <v>780000</v>
      </c>
    </row>
    <row r="26" spans="1:8" x14ac:dyDescent="0.25">
      <c r="A26" s="26"/>
      <c r="G26" s="143"/>
    </row>
    <row r="27" spans="1:8" x14ac:dyDescent="0.25">
      <c r="A27" s="26"/>
      <c r="B27" s="144" t="s">
        <v>332</v>
      </c>
      <c r="C27" s="144"/>
      <c r="D27" s="144"/>
      <c r="E27" s="144"/>
      <c r="F27" s="144"/>
      <c r="G27" s="145">
        <f>G8+G21+G25</f>
        <v>8133734</v>
      </c>
    </row>
    <row r="28" spans="1:8" x14ac:dyDescent="0.25">
      <c r="A28" s="36"/>
      <c r="G28" s="143"/>
    </row>
    <row r="29" spans="1:8" x14ac:dyDescent="0.25">
      <c r="A29" s="36"/>
    </row>
    <row r="30" spans="1:8" x14ac:dyDescent="0.25">
      <c r="A30" s="36"/>
    </row>
    <row r="31" spans="1:8" x14ac:dyDescent="0.25">
      <c r="A31" s="36"/>
    </row>
    <row r="32" spans="1:8" x14ac:dyDescent="0.25">
      <c r="A32" s="37"/>
    </row>
  </sheetData>
  <mergeCells count="1">
    <mergeCell ref="C6:D6"/>
  </mergeCell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2"/>
  <sheetViews>
    <sheetView workbookViewId="0">
      <pane ySplit="5" topLeftCell="A6" activePane="bottomLeft" state="frozen"/>
      <selection sqref="A1:I1"/>
      <selection pane="bottomLeft" activeCell="E1" sqref="E1"/>
    </sheetView>
  </sheetViews>
  <sheetFormatPr defaultRowHeight="13.2" x14ac:dyDescent="0.25"/>
  <cols>
    <col min="1" max="1" width="8.109375" customWidth="1"/>
    <col min="2" max="8" width="13.6640625" customWidth="1"/>
    <col min="257" max="257" width="8.109375" customWidth="1"/>
    <col min="258" max="258" width="41" customWidth="1"/>
    <col min="259" max="264" width="32.88671875" customWidth="1"/>
    <col min="513" max="513" width="8.109375" customWidth="1"/>
    <col min="514" max="514" width="41" customWidth="1"/>
    <col min="515" max="520" width="32.88671875" customWidth="1"/>
    <col min="769" max="769" width="8.109375" customWidth="1"/>
    <col min="770" max="770" width="41" customWidth="1"/>
    <col min="771" max="776" width="32.88671875" customWidth="1"/>
    <col min="1025" max="1025" width="8.109375" customWidth="1"/>
    <col min="1026" max="1026" width="41" customWidth="1"/>
    <col min="1027" max="1032" width="32.88671875" customWidth="1"/>
    <col min="1281" max="1281" width="8.109375" customWidth="1"/>
    <col min="1282" max="1282" width="41" customWidth="1"/>
    <col min="1283" max="1288" width="32.88671875" customWidth="1"/>
    <col min="1537" max="1537" width="8.109375" customWidth="1"/>
    <col min="1538" max="1538" width="41" customWidth="1"/>
    <col min="1539" max="1544" width="32.88671875" customWidth="1"/>
    <col min="1793" max="1793" width="8.109375" customWidth="1"/>
    <col min="1794" max="1794" width="41" customWidth="1"/>
    <col min="1795" max="1800" width="32.88671875" customWidth="1"/>
    <col min="2049" max="2049" width="8.109375" customWidth="1"/>
    <col min="2050" max="2050" width="41" customWidth="1"/>
    <col min="2051" max="2056" width="32.88671875" customWidth="1"/>
    <col min="2305" max="2305" width="8.109375" customWidth="1"/>
    <col min="2306" max="2306" width="41" customWidth="1"/>
    <col min="2307" max="2312" width="32.88671875" customWidth="1"/>
    <col min="2561" max="2561" width="8.109375" customWidth="1"/>
    <col min="2562" max="2562" width="41" customWidth="1"/>
    <col min="2563" max="2568" width="32.88671875" customWidth="1"/>
    <col min="2817" max="2817" width="8.109375" customWidth="1"/>
    <col min="2818" max="2818" width="41" customWidth="1"/>
    <col min="2819" max="2824" width="32.88671875" customWidth="1"/>
    <col min="3073" max="3073" width="8.109375" customWidth="1"/>
    <col min="3074" max="3074" width="41" customWidth="1"/>
    <col min="3075" max="3080" width="32.88671875" customWidth="1"/>
    <col min="3329" max="3329" width="8.109375" customWidth="1"/>
    <col min="3330" max="3330" width="41" customWidth="1"/>
    <col min="3331" max="3336" width="32.88671875" customWidth="1"/>
    <col min="3585" max="3585" width="8.109375" customWidth="1"/>
    <col min="3586" max="3586" width="41" customWidth="1"/>
    <col min="3587" max="3592" width="32.88671875" customWidth="1"/>
    <col min="3841" max="3841" width="8.109375" customWidth="1"/>
    <col min="3842" max="3842" width="41" customWidth="1"/>
    <col min="3843" max="3848" width="32.88671875" customWidth="1"/>
    <col min="4097" max="4097" width="8.109375" customWidth="1"/>
    <col min="4098" max="4098" width="41" customWidth="1"/>
    <col min="4099" max="4104" width="32.88671875" customWidth="1"/>
    <col min="4353" max="4353" width="8.109375" customWidth="1"/>
    <col min="4354" max="4354" width="41" customWidth="1"/>
    <col min="4355" max="4360" width="32.88671875" customWidth="1"/>
    <col min="4609" max="4609" width="8.109375" customWidth="1"/>
    <col min="4610" max="4610" width="41" customWidth="1"/>
    <col min="4611" max="4616" width="32.88671875" customWidth="1"/>
    <col min="4865" max="4865" width="8.109375" customWidth="1"/>
    <col min="4866" max="4866" width="41" customWidth="1"/>
    <col min="4867" max="4872" width="32.88671875" customWidth="1"/>
    <col min="5121" max="5121" width="8.109375" customWidth="1"/>
    <col min="5122" max="5122" width="41" customWidth="1"/>
    <col min="5123" max="5128" width="32.88671875" customWidth="1"/>
    <col min="5377" max="5377" width="8.109375" customWidth="1"/>
    <col min="5378" max="5378" width="41" customWidth="1"/>
    <col min="5379" max="5384" width="32.88671875" customWidth="1"/>
    <col min="5633" max="5633" width="8.109375" customWidth="1"/>
    <col min="5634" max="5634" width="41" customWidth="1"/>
    <col min="5635" max="5640" width="32.88671875" customWidth="1"/>
    <col min="5889" max="5889" width="8.109375" customWidth="1"/>
    <col min="5890" max="5890" width="41" customWidth="1"/>
    <col min="5891" max="5896" width="32.88671875" customWidth="1"/>
    <col min="6145" max="6145" width="8.109375" customWidth="1"/>
    <col min="6146" max="6146" width="41" customWidth="1"/>
    <col min="6147" max="6152" width="32.88671875" customWidth="1"/>
    <col min="6401" max="6401" width="8.109375" customWidth="1"/>
    <col min="6402" max="6402" width="41" customWidth="1"/>
    <col min="6403" max="6408" width="32.88671875" customWidth="1"/>
    <col min="6657" max="6657" width="8.109375" customWidth="1"/>
    <col min="6658" max="6658" width="41" customWidth="1"/>
    <col min="6659" max="6664" width="32.88671875" customWidth="1"/>
    <col min="6913" max="6913" width="8.109375" customWidth="1"/>
    <col min="6914" max="6914" width="41" customWidth="1"/>
    <col min="6915" max="6920" width="32.88671875" customWidth="1"/>
    <col min="7169" max="7169" width="8.109375" customWidth="1"/>
    <col min="7170" max="7170" width="41" customWidth="1"/>
    <col min="7171" max="7176" width="32.88671875" customWidth="1"/>
    <col min="7425" max="7425" width="8.109375" customWidth="1"/>
    <col min="7426" max="7426" width="41" customWidth="1"/>
    <col min="7427" max="7432" width="32.88671875" customWidth="1"/>
    <col min="7681" max="7681" width="8.109375" customWidth="1"/>
    <col min="7682" max="7682" width="41" customWidth="1"/>
    <col min="7683" max="7688" width="32.88671875" customWidth="1"/>
    <col min="7937" max="7937" width="8.109375" customWidth="1"/>
    <col min="7938" max="7938" width="41" customWidth="1"/>
    <col min="7939" max="7944" width="32.88671875" customWidth="1"/>
    <col min="8193" max="8193" width="8.109375" customWidth="1"/>
    <col min="8194" max="8194" width="41" customWidth="1"/>
    <col min="8195" max="8200" width="32.88671875" customWidth="1"/>
    <col min="8449" max="8449" width="8.109375" customWidth="1"/>
    <col min="8450" max="8450" width="41" customWidth="1"/>
    <col min="8451" max="8456" width="32.88671875" customWidth="1"/>
    <col min="8705" max="8705" width="8.109375" customWidth="1"/>
    <col min="8706" max="8706" width="41" customWidth="1"/>
    <col min="8707" max="8712" width="32.88671875" customWidth="1"/>
    <col min="8961" max="8961" width="8.109375" customWidth="1"/>
    <col min="8962" max="8962" width="41" customWidth="1"/>
    <col min="8963" max="8968" width="32.88671875" customWidth="1"/>
    <col min="9217" max="9217" width="8.109375" customWidth="1"/>
    <col min="9218" max="9218" width="41" customWidth="1"/>
    <col min="9219" max="9224" width="32.88671875" customWidth="1"/>
    <col min="9473" max="9473" width="8.109375" customWidth="1"/>
    <col min="9474" max="9474" width="41" customWidth="1"/>
    <col min="9475" max="9480" width="32.88671875" customWidth="1"/>
    <col min="9729" max="9729" width="8.109375" customWidth="1"/>
    <col min="9730" max="9730" width="41" customWidth="1"/>
    <col min="9731" max="9736" width="32.88671875" customWidth="1"/>
    <col min="9985" max="9985" width="8.109375" customWidth="1"/>
    <col min="9986" max="9986" width="41" customWidth="1"/>
    <col min="9987" max="9992" width="32.88671875" customWidth="1"/>
    <col min="10241" max="10241" width="8.109375" customWidth="1"/>
    <col min="10242" max="10242" width="41" customWidth="1"/>
    <col min="10243" max="10248" width="32.88671875" customWidth="1"/>
    <col min="10497" max="10497" width="8.109375" customWidth="1"/>
    <col min="10498" max="10498" width="41" customWidth="1"/>
    <col min="10499" max="10504" width="32.88671875" customWidth="1"/>
    <col min="10753" max="10753" width="8.109375" customWidth="1"/>
    <col min="10754" max="10754" width="41" customWidth="1"/>
    <col min="10755" max="10760" width="32.88671875" customWidth="1"/>
    <col min="11009" max="11009" width="8.109375" customWidth="1"/>
    <col min="11010" max="11010" width="41" customWidth="1"/>
    <col min="11011" max="11016" width="32.88671875" customWidth="1"/>
    <col min="11265" max="11265" width="8.109375" customWidth="1"/>
    <col min="11266" max="11266" width="41" customWidth="1"/>
    <col min="11267" max="11272" width="32.88671875" customWidth="1"/>
    <col min="11521" max="11521" width="8.109375" customWidth="1"/>
    <col min="11522" max="11522" width="41" customWidth="1"/>
    <col min="11523" max="11528" width="32.88671875" customWidth="1"/>
    <col min="11777" max="11777" width="8.109375" customWidth="1"/>
    <col min="11778" max="11778" width="41" customWidth="1"/>
    <col min="11779" max="11784" width="32.88671875" customWidth="1"/>
    <col min="12033" max="12033" width="8.109375" customWidth="1"/>
    <col min="12034" max="12034" width="41" customWidth="1"/>
    <col min="12035" max="12040" width="32.88671875" customWidth="1"/>
    <col min="12289" max="12289" width="8.109375" customWidth="1"/>
    <col min="12290" max="12290" width="41" customWidth="1"/>
    <col min="12291" max="12296" width="32.88671875" customWidth="1"/>
    <col min="12545" max="12545" width="8.109375" customWidth="1"/>
    <col min="12546" max="12546" width="41" customWidth="1"/>
    <col min="12547" max="12552" width="32.88671875" customWidth="1"/>
    <col min="12801" max="12801" width="8.109375" customWidth="1"/>
    <col min="12802" max="12802" width="41" customWidth="1"/>
    <col min="12803" max="12808" width="32.88671875" customWidth="1"/>
    <col min="13057" max="13057" width="8.109375" customWidth="1"/>
    <col min="13058" max="13058" width="41" customWidth="1"/>
    <col min="13059" max="13064" width="32.88671875" customWidth="1"/>
    <col min="13313" max="13313" width="8.109375" customWidth="1"/>
    <col min="13314" max="13314" width="41" customWidth="1"/>
    <col min="13315" max="13320" width="32.88671875" customWidth="1"/>
    <col min="13569" max="13569" width="8.109375" customWidth="1"/>
    <col min="13570" max="13570" width="41" customWidth="1"/>
    <col min="13571" max="13576" width="32.88671875" customWidth="1"/>
    <col min="13825" max="13825" width="8.109375" customWidth="1"/>
    <col min="13826" max="13826" width="41" customWidth="1"/>
    <col min="13827" max="13832" width="32.88671875" customWidth="1"/>
    <col min="14081" max="14081" width="8.109375" customWidth="1"/>
    <col min="14082" max="14082" width="41" customWidth="1"/>
    <col min="14083" max="14088" width="32.88671875" customWidth="1"/>
    <col min="14337" max="14337" width="8.109375" customWidth="1"/>
    <col min="14338" max="14338" width="41" customWidth="1"/>
    <col min="14339" max="14344" width="32.88671875" customWidth="1"/>
    <col min="14593" max="14593" width="8.109375" customWidth="1"/>
    <col min="14594" max="14594" width="41" customWidth="1"/>
    <col min="14595" max="14600" width="32.88671875" customWidth="1"/>
    <col min="14849" max="14849" width="8.109375" customWidth="1"/>
    <col min="14850" max="14850" width="41" customWidth="1"/>
    <col min="14851" max="14856" width="32.88671875" customWidth="1"/>
    <col min="15105" max="15105" width="8.109375" customWidth="1"/>
    <col min="15106" max="15106" width="41" customWidth="1"/>
    <col min="15107" max="15112" width="32.88671875" customWidth="1"/>
    <col min="15361" max="15361" width="8.109375" customWidth="1"/>
    <col min="15362" max="15362" width="41" customWidth="1"/>
    <col min="15363" max="15368" width="32.88671875" customWidth="1"/>
    <col min="15617" max="15617" width="8.109375" customWidth="1"/>
    <col min="15618" max="15618" width="41" customWidth="1"/>
    <col min="15619" max="15624" width="32.88671875" customWidth="1"/>
    <col min="15873" max="15873" width="8.109375" customWidth="1"/>
    <col min="15874" max="15874" width="41" customWidth="1"/>
    <col min="15875" max="15880" width="32.88671875" customWidth="1"/>
    <col min="16129" max="16129" width="8.109375" customWidth="1"/>
    <col min="16130" max="16130" width="41" customWidth="1"/>
    <col min="16131" max="16136" width="32.88671875" customWidth="1"/>
  </cols>
  <sheetData>
    <row r="1" spans="1:8" s="645" customFormat="1" x14ac:dyDescent="0.25">
      <c r="B1" s="122" t="s">
        <v>265</v>
      </c>
      <c r="E1" s="645" t="s">
        <v>1547</v>
      </c>
    </row>
    <row r="2" spans="1:8" s="645" customFormat="1" x14ac:dyDescent="0.25">
      <c r="B2" s="122" t="s">
        <v>364</v>
      </c>
      <c r="F2" s="75" t="s">
        <v>119</v>
      </c>
    </row>
    <row r="3" spans="1:8" x14ac:dyDescent="0.25">
      <c r="A3" s="985" t="s">
        <v>919</v>
      </c>
      <c r="B3" s="986"/>
      <c r="C3" s="986"/>
      <c r="D3" s="986"/>
      <c r="E3" s="986"/>
      <c r="F3" s="986"/>
      <c r="G3" s="986"/>
      <c r="H3" s="986"/>
    </row>
    <row r="4" spans="1:8" ht="60" x14ac:dyDescent="0.25">
      <c r="A4" s="781"/>
      <c r="B4" s="781" t="s">
        <v>593</v>
      </c>
      <c r="C4" s="781" t="s">
        <v>920</v>
      </c>
      <c r="D4" s="781" t="s">
        <v>921</v>
      </c>
      <c r="E4" s="781" t="s">
        <v>922</v>
      </c>
      <c r="F4" s="781" t="s">
        <v>923</v>
      </c>
      <c r="G4" s="781" t="s">
        <v>924</v>
      </c>
      <c r="H4" s="781" t="s">
        <v>925</v>
      </c>
    </row>
    <row r="5" spans="1:8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  <c r="F5" s="781">
        <v>6</v>
      </c>
      <c r="G5" s="781">
        <v>7</v>
      </c>
      <c r="H5" s="781">
        <v>8</v>
      </c>
    </row>
    <row r="6" spans="1:8" x14ac:dyDescent="0.25">
      <c r="A6" s="782" t="s">
        <v>598</v>
      </c>
      <c r="B6" s="783" t="s">
        <v>926</v>
      </c>
      <c r="C6" s="784">
        <v>304239741</v>
      </c>
      <c r="D6" s="784">
        <v>0</v>
      </c>
      <c r="E6" s="784">
        <v>0</v>
      </c>
      <c r="F6" s="784">
        <v>0</v>
      </c>
      <c r="G6" s="784">
        <v>26927290</v>
      </c>
      <c r="H6" s="784">
        <v>0</v>
      </c>
    </row>
    <row r="7" spans="1:8" ht="26.4" x14ac:dyDescent="0.25">
      <c r="A7" s="782" t="s">
        <v>600</v>
      </c>
      <c r="B7" s="783" t="s">
        <v>927</v>
      </c>
      <c r="C7" s="784">
        <v>11150000</v>
      </c>
      <c r="D7" s="784">
        <v>0</v>
      </c>
      <c r="E7" s="784">
        <v>0</v>
      </c>
      <c r="F7" s="784">
        <v>0</v>
      </c>
      <c r="G7" s="784">
        <v>11150000</v>
      </c>
      <c r="H7" s="784">
        <v>0</v>
      </c>
    </row>
    <row r="8" spans="1:8" ht="52.8" x14ac:dyDescent="0.25">
      <c r="A8" s="782" t="s">
        <v>642</v>
      </c>
      <c r="B8" s="783" t="s">
        <v>928</v>
      </c>
      <c r="C8" s="784">
        <v>60000000</v>
      </c>
      <c r="D8" s="784">
        <v>0</v>
      </c>
      <c r="E8" s="784">
        <v>0</v>
      </c>
      <c r="F8" s="784">
        <v>0</v>
      </c>
      <c r="G8" s="784">
        <v>0</v>
      </c>
      <c r="H8" s="784">
        <v>0</v>
      </c>
    </row>
    <row r="9" spans="1:8" x14ac:dyDescent="0.25">
      <c r="A9" s="782" t="s">
        <v>602</v>
      </c>
      <c r="B9" s="783" t="s">
        <v>929</v>
      </c>
      <c r="C9" s="784">
        <v>1093613</v>
      </c>
      <c r="D9" s="784">
        <v>0</v>
      </c>
      <c r="E9" s="784">
        <v>0</v>
      </c>
      <c r="F9" s="784">
        <v>0</v>
      </c>
      <c r="G9" s="784">
        <v>958176</v>
      </c>
      <c r="H9" s="784">
        <v>0</v>
      </c>
    </row>
    <row r="10" spans="1:8" ht="39.6" x14ac:dyDescent="0.25">
      <c r="A10" s="782" t="s">
        <v>646</v>
      </c>
      <c r="B10" s="783" t="s">
        <v>930</v>
      </c>
      <c r="C10" s="784">
        <v>501354759</v>
      </c>
      <c r="D10" s="784">
        <v>0</v>
      </c>
      <c r="E10" s="784">
        <v>0</v>
      </c>
      <c r="F10" s="784">
        <v>0</v>
      </c>
      <c r="G10" s="784">
        <v>504485727</v>
      </c>
      <c r="H10" s="784">
        <v>0</v>
      </c>
    </row>
    <row r="11" spans="1:8" ht="66" x14ac:dyDescent="0.25">
      <c r="A11" s="782" t="s">
        <v>650</v>
      </c>
      <c r="B11" s="783" t="s">
        <v>931</v>
      </c>
      <c r="C11" s="784">
        <v>37052836</v>
      </c>
      <c r="D11" s="784">
        <v>7854718</v>
      </c>
      <c r="E11" s="784">
        <v>5451443</v>
      </c>
      <c r="F11" s="784">
        <v>1536897</v>
      </c>
      <c r="G11" s="784">
        <v>38416984</v>
      </c>
      <c r="H11" s="784">
        <v>11769264</v>
      </c>
    </row>
    <row r="12" spans="1:8" ht="26.4" x14ac:dyDescent="0.25">
      <c r="A12" s="788" t="s">
        <v>654</v>
      </c>
      <c r="B12" s="789" t="s">
        <v>932</v>
      </c>
      <c r="C12" s="790">
        <v>914890949</v>
      </c>
      <c r="D12" s="790">
        <v>7854718</v>
      </c>
      <c r="E12" s="790">
        <v>5451443</v>
      </c>
      <c r="F12" s="790">
        <v>1536897</v>
      </c>
      <c r="G12" s="790">
        <v>581938177</v>
      </c>
      <c r="H12" s="790">
        <v>11769264</v>
      </c>
    </row>
  </sheetData>
  <mergeCells count="1">
    <mergeCell ref="A3:H3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4"/>
  <sheetViews>
    <sheetView workbookViewId="0">
      <pane ySplit="5" topLeftCell="A6" activePane="bottomLeft" state="frozen"/>
      <selection sqref="A1:E1"/>
      <selection pane="bottomLeft" activeCell="E1" sqref="E1"/>
    </sheetView>
  </sheetViews>
  <sheetFormatPr defaultRowHeight="13.2" x14ac:dyDescent="0.25"/>
  <cols>
    <col min="1" max="1" width="8.109375" customWidth="1"/>
    <col min="2" max="2" width="41" customWidth="1"/>
    <col min="3" max="9" width="13.6640625" customWidth="1"/>
    <col min="257" max="257" width="8.109375" customWidth="1"/>
    <col min="258" max="258" width="41" customWidth="1"/>
    <col min="259" max="265" width="32.88671875" customWidth="1"/>
    <col min="513" max="513" width="8.109375" customWidth="1"/>
    <col min="514" max="514" width="41" customWidth="1"/>
    <col min="515" max="521" width="32.88671875" customWidth="1"/>
    <col min="769" max="769" width="8.109375" customWidth="1"/>
    <col min="770" max="770" width="41" customWidth="1"/>
    <col min="771" max="777" width="32.88671875" customWidth="1"/>
    <col min="1025" max="1025" width="8.109375" customWidth="1"/>
    <col min="1026" max="1026" width="41" customWidth="1"/>
    <col min="1027" max="1033" width="32.88671875" customWidth="1"/>
    <col min="1281" max="1281" width="8.109375" customWidth="1"/>
    <col min="1282" max="1282" width="41" customWidth="1"/>
    <col min="1283" max="1289" width="32.88671875" customWidth="1"/>
    <col min="1537" max="1537" width="8.109375" customWidth="1"/>
    <col min="1538" max="1538" width="41" customWidth="1"/>
    <col min="1539" max="1545" width="32.88671875" customWidth="1"/>
    <col min="1793" max="1793" width="8.109375" customWidth="1"/>
    <col min="1794" max="1794" width="41" customWidth="1"/>
    <col min="1795" max="1801" width="32.88671875" customWidth="1"/>
    <col min="2049" max="2049" width="8.109375" customWidth="1"/>
    <col min="2050" max="2050" width="41" customWidth="1"/>
    <col min="2051" max="2057" width="32.88671875" customWidth="1"/>
    <col min="2305" max="2305" width="8.109375" customWidth="1"/>
    <col min="2306" max="2306" width="41" customWidth="1"/>
    <col min="2307" max="2313" width="32.88671875" customWidth="1"/>
    <col min="2561" max="2561" width="8.109375" customWidth="1"/>
    <col min="2562" max="2562" width="41" customWidth="1"/>
    <col min="2563" max="2569" width="32.88671875" customWidth="1"/>
    <col min="2817" max="2817" width="8.109375" customWidth="1"/>
    <col min="2818" max="2818" width="41" customWidth="1"/>
    <col min="2819" max="2825" width="32.88671875" customWidth="1"/>
    <col min="3073" max="3073" width="8.109375" customWidth="1"/>
    <col min="3074" max="3074" width="41" customWidth="1"/>
    <col min="3075" max="3081" width="32.88671875" customWidth="1"/>
    <col min="3329" max="3329" width="8.109375" customWidth="1"/>
    <col min="3330" max="3330" width="41" customWidth="1"/>
    <col min="3331" max="3337" width="32.88671875" customWidth="1"/>
    <col min="3585" max="3585" width="8.109375" customWidth="1"/>
    <col min="3586" max="3586" width="41" customWidth="1"/>
    <col min="3587" max="3593" width="32.88671875" customWidth="1"/>
    <col min="3841" max="3841" width="8.109375" customWidth="1"/>
    <col min="3842" max="3842" width="41" customWidth="1"/>
    <col min="3843" max="3849" width="32.88671875" customWidth="1"/>
    <col min="4097" max="4097" width="8.109375" customWidth="1"/>
    <col min="4098" max="4098" width="41" customWidth="1"/>
    <col min="4099" max="4105" width="32.88671875" customWidth="1"/>
    <col min="4353" max="4353" width="8.109375" customWidth="1"/>
    <col min="4354" max="4354" width="41" customWidth="1"/>
    <col min="4355" max="4361" width="32.88671875" customWidth="1"/>
    <col min="4609" max="4609" width="8.109375" customWidth="1"/>
    <col min="4610" max="4610" width="41" customWidth="1"/>
    <col min="4611" max="4617" width="32.88671875" customWidth="1"/>
    <col min="4865" max="4865" width="8.109375" customWidth="1"/>
    <col min="4866" max="4866" width="41" customWidth="1"/>
    <col min="4867" max="4873" width="32.88671875" customWidth="1"/>
    <col min="5121" max="5121" width="8.109375" customWidth="1"/>
    <col min="5122" max="5122" width="41" customWidth="1"/>
    <col min="5123" max="5129" width="32.88671875" customWidth="1"/>
    <col min="5377" max="5377" width="8.109375" customWidth="1"/>
    <col min="5378" max="5378" width="41" customWidth="1"/>
    <col min="5379" max="5385" width="32.88671875" customWidth="1"/>
    <col min="5633" max="5633" width="8.109375" customWidth="1"/>
    <col min="5634" max="5634" width="41" customWidth="1"/>
    <col min="5635" max="5641" width="32.88671875" customWidth="1"/>
    <col min="5889" max="5889" width="8.109375" customWidth="1"/>
    <col min="5890" max="5890" width="41" customWidth="1"/>
    <col min="5891" max="5897" width="32.88671875" customWidth="1"/>
    <col min="6145" max="6145" width="8.109375" customWidth="1"/>
    <col min="6146" max="6146" width="41" customWidth="1"/>
    <col min="6147" max="6153" width="32.88671875" customWidth="1"/>
    <col min="6401" max="6401" width="8.109375" customWidth="1"/>
    <col min="6402" max="6402" width="41" customWidth="1"/>
    <col min="6403" max="6409" width="32.88671875" customWidth="1"/>
    <col min="6657" max="6657" width="8.109375" customWidth="1"/>
    <col min="6658" max="6658" width="41" customWidth="1"/>
    <col min="6659" max="6665" width="32.88671875" customWidth="1"/>
    <col min="6913" max="6913" width="8.109375" customWidth="1"/>
    <col min="6914" max="6914" width="41" customWidth="1"/>
    <col min="6915" max="6921" width="32.88671875" customWidth="1"/>
    <col min="7169" max="7169" width="8.109375" customWidth="1"/>
    <col min="7170" max="7170" width="41" customWidth="1"/>
    <col min="7171" max="7177" width="32.88671875" customWidth="1"/>
    <col min="7425" max="7425" width="8.109375" customWidth="1"/>
    <col min="7426" max="7426" width="41" customWidth="1"/>
    <col min="7427" max="7433" width="32.88671875" customWidth="1"/>
    <col min="7681" max="7681" width="8.109375" customWidth="1"/>
    <col min="7682" max="7682" width="41" customWidth="1"/>
    <col min="7683" max="7689" width="32.88671875" customWidth="1"/>
    <col min="7937" max="7937" width="8.109375" customWidth="1"/>
    <col min="7938" max="7938" width="41" customWidth="1"/>
    <col min="7939" max="7945" width="32.88671875" customWidth="1"/>
    <col min="8193" max="8193" width="8.109375" customWidth="1"/>
    <col min="8194" max="8194" width="41" customWidth="1"/>
    <col min="8195" max="8201" width="32.88671875" customWidth="1"/>
    <col min="8449" max="8449" width="8.109375" customWidth="1"/>
    <col min="8450" max="8450" width="41" customWidth="1"/>
    <col min="8451" max="8457" width="32.88671875" customWidth="1"/>
    <col min="8705" max="8705" width="8.109375" customWidth="1"/>
    <col min="8706" max="8706" width="41" customWidth="1"/>
    <col min="8707" max="8713" width="32.88671875" customWidth="1"/>
    <col min="8961" max="8961" width="8.109375" customWidth="1"/>
    <col min="8962" max="8962" width="41" customWidth="1"/>
    <col min="8963" max="8969" width="32.88671875" customWidth="1"/>
    <col min="9217" max="9217" width="8.109375" customWidth="1"/>
    <col min="9218" max="9218" width="41" customWidth="1"/>
    <col min="9219" max="9225" width="32.88671875" customWidth="1"/>
    <col min="9473" max="9473" width="8.109375" customWidth="1"/>
    <col min="9474" max="9474" width="41" customWidth="1"/>
    <col min="9475" max="9481" width="32.88671875" customWidth="1"/>
    <col min="9729" max="9729" width="8.109375" customWidth="1"/>
    <col min="9730" max="9730" width="41" customWidth="1"/>
    <col min="9731" max="9737" width="32.88671875" customWidth="1"/>
    <col min="9985" max="9985" width="8.109375" customWidth="1"/>
    <col min="9986" max="9986" width="41" customWidth="1"/>
    <col min="9987" max="9993" width="32.88671875" customWidth="1"/>
    <col min="10241" max="10241" width="8.109375" customWidth="1"/>
    <col min="10242" max="10242" width="41" customWidth="1"/>
    <col min="10243" max="10249" width="32.88671875" customWidth="1"/>
    <col min="10497" max="10497" width="8.109375" customWidth="1"/>
    <col min="10498" max="10498" width="41" customWidth="1"/>
    <col min="10499" max="10505" width="32.88671875" customWidth="1"/>
    <col min="10753" max="10753" width="8.109375" customWidth="1"/>
    <col min="10754" max="10754" width="41" customWidth="1"/>
    <col min="10755" max="10761" width="32.88671875" customWidth="1"/>
    <col min="11009" max="11009" width="8.109375" customWidth="1"/>
    <col min="11010" max="11010" width="41" customWidth="1"/>
    <col min="11011" max="11017" width="32.88671875" customWidth="1"/>
    <col min="11265" max="11265" width="8.109375" customWidth="1"/>
    <col min="11266" max="11266" width="41" customWidth="1"/>
    <col min="11267" max="11273" width="32.88671875" customWidth="1"/>
    <col min="11521" max="11521" width="8.109375" customWidth="1"/>
    <col min="11522" max="11522" width="41" customWidth="1"/>
    <col min="11523" max="11529" width="32.88671875" customWidth="1"/>
    <col min="11777" max="11777" width="8.109375" customWidth="1"/>
    <col min="11778" max="11778" width="41" customWidth="1"/>
    <col min="11779" max="11785" width="32.88671875" customWidth="1"/>
    <col min="12033" max="12033" width="8.109375" customWidth="1"/>
    <col min="12034" max="12034" width="41" customWidth="1"/>
    <col min="12035" max="12041" width="32.88671875" customWidth="1"/>
    <col min="12289" max="12289" width="8.109375" customWidth="1"/>
    <col min="12290" max="12290" width="41" customWidth="1"/>
    <col min="12291" max="12297" width="32.88671875" customWidth="1"/>
    <col min="12545" max="12545" width="8.109375" customWidth="1"/>
    <col min="12546" max="12546" width="41" customWidth="1"/>
    <col min="12547" max="12553" width="32.88671875" customWidth="1"/>
    <col min="12801" max="12801" width="8.109375" customWidth="1"/>
    <col min="12802" max="12802" width="41" customWidth="1"/>
    <col min="12803" max="12809" width="32.88671875" customWidth="1"/>
    <col min="13057" max="13057" width="8.109375" customWidth="1"/>
    <col min="13058" max="13058" width="41" customWidth="1"/>
    <col min="13059" max="13065" width="32.88671875" customWidth="1"/>
    <col min="13313" max="13313" width="8.109375" customWidth="1"/>
    <col min="13314" max="13314" width="41" customWidth="1"/>
    <col min="13315" max="13321" width="32.88671875" customWidth="1"/>
    <col min="13569" max="13569" width="8.109375" customWidth="1"/>
    <col min="13570" max="13570" width="41" customWidth="1"/>
    <col min="13571" max="13577" width="32.88671875" customWidth="1"/>
    <col min="13825" max="13825" width="8.109375" customWidth="1"/>
    <col min="13826" max="13826" width="41" customWidth="1"/>
    <col min="13827" max="13833" width="32.88671875" customWidth="1"/>
    <col min="14081" max="14081" width="8.109375" customWidth="1"/>
    <col min="14082" max="14082" width="41" customWidth="1"/>
    <col min="14083" max="14089" width="32.88671875" customWidth="1"/>
    <col min="14337" max="14337" width="8.109375" customWidth="1"/>
    <col min="14338" max="14338" width="41" customWidth="1"/>
    <col min="14339" max="14345" width="32.88671875" customWidth="1"/>
    <col min="14593" max="14593" width="8.109375" customWidth="1"/>
    <col min="14594" max="14594" width="41" customWidth="1"/>
    <col min="14595" max="14601" width="32.88671875" customWidth="1"/>
    <col min="14849" max="14849" width="8.109375" customWidth="1"/>
    <col min="14850" max="14850" width="41" customWidth="1"/>
    <col min="14851" max="14857" width="32.88671875" customWidth="1"/>
    <col min="15105" max="15105" width="8.109375" customWidth="1"/>
    <col min="15106" max="15106" width="41" customWidth="1"/>
    <col min="15107" max="15113" width="32.88671875" customWidth="1"/>
    <col min="15361" max="15361" width="8.109375" customWidth="1"/>
    <col min="15362" max="15362" width="41" customWidth="1"/>
    <col min="15363" max="15369" width="32.88671875" customWidth="1"/>
    <col min="15617" max="15617" width="8.109375" customWidth="1"/>
    <col min="15618" max="15618" width="41" customWidth="1"/>
    <col min="15619" max="15625" width="32.88671875" customWidth="1"/>
    <col min="15873" max="15873" width="8.109375" customWidth="1"/>
    <col min="15874" max="15874" width="41" customWidth="1"/>
    <col min="15875" max="15881" width="32.88671875" customWidth="1"/>
    <col min="16129" max="16129" width="8.109375" customWidth="1"/>
    <col min="16130" max="16130" width="41" customWidth="1"/>
    <col min="16131" max="16137" width="32.88671875" customWidth="1"/>
  </cols>
  <sheetData>
    <row r="1" spans="1:9" s="645" customFormat="1" x14ac:dyDescent="0.25">
      <c r="B1" s="122" t="s">
        <v>265</v>
      </c>
      <c r="E1" s="645" t="s">
        <v>1548</v>
      </c>
    </row>
    <row r="2" spans="1:9" s="645" customFormat="1" x14ac:dyDescent="0.25">
      <c r="B2" s="122" t="s">
        <v>364</v>
      </c>
      <c r="F2" s="75" t="s">
        <v>119</v>
      </c>
    </row>
    <row r="3" spans="1:9" x14ac:dyDescent="0.25">
      <c r="A3" s="985" t="s">
        <v>892</v>
      </c>
      <c r="B3" s="986"/>
      <c r="C3" s="986"/>
      <c r="D3" s="986"/>
      <c r="E3" s="986"/>
      <c r="F3" s="986"/>
      <c r="G3" s="986"/>
      <c r="H3" s="986"/>
      <c r="I3" s="986"/>
    </row>
    <row r="4" spans="1:9" ht="75" x14ac:dyDescent="0.25">
      <c r="A4" s="781"/>
      <c r="B4" s="781" t="s">
        <v>593</v>
      </c>
      <c r="C4" s="781" t="s">
        <v>893</v>
      </c>
      <c r="D4" s="781" t="s">
        <v>894</v>
      </c>
      <c r="E4" s="781" t="s">
        <v>895</v>
      </c>
      <c r="F4" s="781" t="s">
        <v>896</v>
      </c>
      <c r="G4" s="781" t="s">
        <v>897</v>
      </c>
      <c r="H4" s="781" t="s">
        <v>898</v>
      </c>
      <c r="I4" s="781" t="s">
        <v>899</v>
      </c>
    </row>
    <row r="5" spans="1:9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  <c r="F5" s="781">
        <v>6</v>
      </c>
      <c r="G5" s="781">
        <v>7</v>
      </c>
      <c r="H5" s="781">
        <v>8</v>
      </c>
      <c r="I5" s="781">
        <v>9</v>
      </c>
    </row>
    <row r="6" spans="1:9" ht="26.4" x14ac:dyDescent="0.25">
      <c r="A6" s="785" t="s">
        <v>598</v>
      </c>
      <c r="B6" s="786" t="s">
        <v>900</v>
      </c>
      <c r="C6" s="787">
        <v>32476776</v>
      </c>
      <c r="D6" s="787">
        <v>2520755160</v>
      </c>
      <c r="E6" s="787">
        <v>187224749</v>
      </c>
      <c r="F6" s="787">
        <v>0</v>
      </c>
      <c r="G6" s="787">
        <v>347033698</v>
      </c>
      <c r="H6" s="787">
        <v>1515869927</v>
      </c>
      <c r="I6" s="787">
        <v>4603360310</v>
      </c>
    </row>
    <row r="7" spans="1:9" ht="26.4" x14ac:dyDescent="0.25">
      <c r="A7" s="782" t="s">
        <v>600</v>
      </c>
      <c r="B7" s="783" t="s">
        <v>901</v>
      </c>
      <c r="C7" s="784">
        <v>260000</v>
      </c>
      <c r="D7" s="784">
        <v>0</v>
      </c>
      <c r="E7" s="784">
        <v>0</v>
      </c>
      <c r="F7" s="784">
        <v>0</v>
      </c>
      <c r="G7" s="784">
        <v>275120842</v>
      </c>
      <c r="H7" s="784">
        <v>0</v>
      </c>
      <c r="I7" s="784">
        <v>275380842</v>
      </c>
    </row>
    <row r="8" spans="1:9" x14ac:dyDescent="0.25">
      <c r="A8" s="782" t="s">
        <v>642</v>
      </c>
      <c r="B8" s="783" t="s">
        <v>902</v>
      </c>
      <c r="C8" s="784">
        <v>0</v>
      </c>
      <c r="D8" s="784">
        <v>0</v>
      </c>
      <c r="E8" s="784">
        <v>0</v>
      </c>
      <c r="F8" s="784">
        <v>0</v>
      </c>
      <c r="G8" s="784">
        <v>23538742</v>
      </c>
      <c r="H8" s="784">
        <v>0</v>
      </c>
      <c r="I8" s="784">
        <v>23538742</v>
      </c>
    </row>
    <row r="9" spans="1:9" x14ac:dyDescent="0.25">
      <c r="A9" s="782" t="s">
        <v>602</v>
      </c>
      <c r="B9" s="783" t="s">
        <v>903</v>
      </c>
      <c r="C9" s="784">
        <v>0</v>
      </c>
      <c r="D9" s="784">
        <v>863405474</v>
      </c>
      <c r="E9" s="784">
        <v>20125774</v>
      </c>
      <c r="F9" s="784">
        <v>0</v>
      </c>
      <c r="G9" s="784">
        <v>0</v>
      </c>
      <c r="H9" s="784">
        <v>0</v>
      </c>
      <c r="I9" s="784">
        <v>883531248</v>
      </c>
    </row>
    <row r="10" spans="1:9" x14ac:dyDescent="0.25">
      <c r="A10" s="782" t="s">
        <v>644</v>
      </c>
      <c r="B10" s="783" t="s">
        <v>904</v>
      </c>
      <c r="C10" s="784">
        <v>0</v>
      </c>
      <c r="D10" s="784">
        <v>118690</v>
      </c>
      <c r="E10" s="784">
        <v>21678721</v>
      </c>
      <c r="F10" s="784">
        <v>0</v>
      </c>
      <c r="G10" s="784">
        <v>0</v>
      </c>
      <c r="H10" s="784">
        <v>0</v>
      </c>
      <c r="I10" s="784">
        <v>21797411</v>
      </c>
    </row>
    <row r="11" spans="1:9" x14ac:dyDescent="0.25">
      <c r="A11" s="782" t="s">
        <v>648</v>
      </c>
      <c r="B11" s="783" t="s">
        <v>905</v>
      </c>
      <c r="C11" s="784">
        <v>10461983</v>
      </c>
      <c r="D11" s="784">
        <v>3119600</v>
      </c>
      <c r="E11" s="784">
        <v>27659391</v>
      </c>
      <c r="F11" s="784">
        <v>0</v>
      </c>
      <c r="G11" s="784">
        <v>654715889</v>
      </c>
      <c r="H11" s="784">
        <v>737328920</v>
      </c>
      <c r="I11" s="784">
        <v>1433285783</v>
      </c>
    </row>
    <row r="12" spans="1:9" x14ac:dyDescent="0.25">
      <c r="A12" s="785" t="s">
        <v>650</v>
      </c>
      <c r="B12" s="786" t="s">
        <v>906</v>
      </c>
      <c r="C12" s="787">
        <v>10721983</v>
      </c>
      <c r="D12" s="787">
        <v>866643764</v>
      </c>
      <c r="E12" s="787">
        <v>69463886</v>
      </c>
      <c r="F12" s="787">
        <v>0</v>
      </c>
      <c r="G12" s="787">
        <v>953375473</v>
      </c>
      <c r="H12" s="787">
        <v>737328920</v>
      </c>
      <c r="I12" s="787">
        <v>2637534026</v>
      </c>
    </row>
    <row r="13" spans="1:9" x14ac:dyDescent="0.25">
      <c r="A13" s="782" t="s">
        <v>659</v>
      </c>
      <c r="B13" s="783" t="s">
        <v>907</v>
      </c>
      <c r="C13" s="784">
        <v>0</v>
      </c>
      <c r="D13" s="784">
        <v>2187837</v>
      </c>
      <c r="E13" s="784">
        <v>3513060</v>
      </c>
      <c r="F13" s="784">
        <v>0</v>
      </c>
      <c r="G13" s="784">
        <v>0</v>
      </c>
      <c r="H13" s="784">
        <v>0</v>
      </c>
      <c r="I13" s="784">
        <v>5700897</v>
      </c>
    </row>
    <row r="14" spans="1:9" x14ac:dyDescent="0.25">
      <c r="A14" s="782" t="s">
        <v>652</v>
      </c>
      <c r="B14" s="783" t="s">
        <v>908</v>
      </c>
      <c r="C14" s="784">
        <v>0</v>
      </c>
      <c r="D14" s="784">
        <v>0</v>
      </c>
      <c r="E14" s="784">
        <v>319788</v>
      </c>
      <c r="F14" s="784">
        <v>0</v>
      </c>
      <c r="G14" s="784">
        <v>0</v>
      </c>
      <c r="H14" s="784">
        <v>0</v>
      </c>
      <c r="I14" s="784">
        <v>319788</v>
      </c>
    </row>
    <row r="15" spans="1:9" x14ac:dyDescent="0.25">
      <c r="A15" s="782" t="s">
        <v>660</v>
      </c>
      <c r="B15" s="783" t="s">
        <v>909</v>
      </c>
      <c r="C15" s="784">
        <v>10461983</v>
      </c>
      <c r="D15" s="784">
        <v>740588520</v>
      </c>
      <c r="E15" s="784">
        <v>26139691</v>
      </c>
      <c r="F15" s="784">
        <v>0</v>
      </c>
      <c r="G15" s="784">
        <v>1013676326</v>
      </c>
      <c r="H15" s="784">
        <v>0</v>
      </c>
      <c r="I15" s="784">
        <v>1790866520</v>
      </c>
    </row>
    <row r="16" spans="1:9" x14ac:dyDescent="0.25">
      <c r="A16" s="785" t="s">
        <v>661</v>
      </c>
      <c r="B16" s="786" t="s">
        <v>910</v>
      </c>
      <c r="C16" s="787">
        <v>10461983</v>
      </c>
      <c r="D16" s="787">
        <v>742776357</v>
      </c>
      <c r="E16" s="787">
        <v>29972539</v>
      </c>
      <c r="F16" s="787">
        <v>0</v>
      </c>
      <c r="G16" s="787">
        <v>1013676326</v>
      </c>
      <c r="H16" s="787">
        <v>0</v>
      </c>
      <c r="I16" s="787">
        <v>1796887205</v>
      </c>
    </row>
    <row r="17" spans="1:9" x14ac:dyDescent="0.25">
      <c r="A17" s="785" t="s">
        <v>662</v>
      </c>
      <c r="B17" s="786" t="s">
        <v>911</v>
      </c>
      <c r="C17" s="787">
        <v>32736776</v>
      </c>
      <c r="D17" s="787">
        <v>2644622567</v>
      </c>
      <c r="E17" s="787">
        <v>226716096</v>
      </c>
      <c r="F17" s="787">
        <v>0</v>
      </c>
      <c r="G17" s="787">
        <v>286732845</v>
      </c>
      <c r="H17" s="787">
        <v>2253198847</v>
      </c>
      <c r="I17" s="787">
        <v>5444007131</v>
      </c>
    </row>
    <row r="18" spans="1:9" x14ac:dyDescent="0.25">
      <c r="A18" s="785" t="s">
        <v>663</v>
      </c>
      <c r="B18" s="786" t="s">
        <v>912</v>
      </c>
      <c r="C18" s="787">
        <v>28520197</v>
      </c>
      <c r="D18" s="787">
        <v>693237309</v>
      </c>
      <c r="E18" s="787">
        <v>162228990</v>
      </c>
      <c r="F18" s="787">
        <v>0</v>
      </c>
      <c r="G18" s="787">
        <v>0</v>
      </c>
      <c r="H18" s="787">
        <v>870850190</v>
      </c>
      <c r="I18" s="787">
        <v>1754836686</v>
      </c>
    </row>
    <row r="19" spans="1:9" x14ac:dyDescent="0.25">
      <c r="A19" s="782" t="s">
        <v>664</v>
      </c>
      <c r="B19" s="783" t="s">
        <v>913</v>
      </c>
      <c r="C19" s="784">
        <v>2198486</v>
      </c>
      <c r="D19" s="784">
        <v>55969841</v>
      </c>
      <c r="E19" s="784">
        <v>31032620</v>
      </c>
      <c r="F19" s="784">
        <v>0</v>
      </c>
      <c r="G19" s="784">
        <v>0</v>
      </c>
      <c r="H19" s="784">
        <v>31320865</v>
      </c>
      <c r="I19" s="784">
        <v>120521812</v>
      </c>
    </row>
    <row r="20" spans="1:9" x14ac:dyDescent="0.25">
      <c r="A20" s="782" t="s">
        <v>723</v>
      </c>
      <c r="B20" s="783" t="s">
        <v>914</v>
      </c>
      <c r="C20" s="784">
        <v>0</v>
      </c>
      <c r="D20" s="784">
        <v>1306142</v>
      </c>
      <c r="E20" s="784">
        <v>15422340</v>
      </c>
      <c r="F20" s="784">
        <v>0</v>
      </c>
      <c r="G20" s="784">
        <v>0</v>
      </c>
      <c r="H20" s="784">
        <v>34602</v>
      </c>
      <c r="I20" s="784">
        <v>16763084</v>
      </c>
    </row>
    <row r="21" spans="1:9" ht="26.4" x14ac:dyDescent="0.25">
      <c r="A21" s="785" t="s">
        <v>879</v>
      </c>
      <c r="B21" s="786" t="s">
        <v>915</v>
      </c>
      <c r="C21" s="787">
        <v>30718683</v>
      </c>
      <c r="D21" s="787">
        <v>747901008</v>
      </c>
      <c r="E21" s="787">
        <v>177839270</v>
      </c>
      <c r="F21" s="787">
        <v>0</v>
      </c>
      <c r="G21" s="787">
        <v>0</v>
      </c>
      <c r="H21" s="787">
        <v>902136453</v>
      </c>
      <c r="I21" s="787">
        <v>1858595414</v>
      </c>
    </row>
    <row r="22" spans="1:9" x14ac:dyDescent="0.25">
      <c r="A22" s="785" t="s">
        <v>674</v>
      </c>
      <c r="B22" s="786" t="s">
        <v>916</v>
      </c>
      <c r="C22" s="787">
        <v>30718683</v>
      </c>
      <c r="D22" s="787">
        <v>747901008</v>
      </c>
      <c r="E22" s="787">
        <v>177839270</v>
      </c>
      <c r="F22" s="787">
        <v>0</v>
      </c>
      <c r="G22" s="787">
        <v>0</v>
      </c>
      <c r="H22" s="787">
        <v>902136453</v>
      </c>
      <c r="I22" s="787">
        <v>1858595414</v>
      </c>
    </row>
    <row r="23" spans="1:9" x14ac:dyDescent="0.25">
      <c r="A23" s="785" t="s">
        <v>608</v>
      </c>
      <c r="B23" s="786" t="s">
        <v>917</v>
      </c>
      <c r="C23" s="787">
        <v>2018093</v>
      </c>
      <c r="D23" s="787">
        <v>1896721559</v>
      </c>
      <c r="E23" s="787">
        <v>48876826</v>
      </c>
      <c r="F23" s="787">
        <v>0</v>
      </c>
      <c r="G23" s="787">
        <v>286732845</v>
      </c>
      <c r="H23" s="787">
        <v>1351062394</v>
      </c>
      <c r="I23" s="787">
        <v>3585411717</v>
      </c>
    </row>
    <row r="24" spans="1:9" x14ac:dyDescent="0.25">
      <c r="A24" s="792" t="s">
        <v>676</v>
      </c>
      <c r="B24" s="793" t="s">
        <v>918</v>
      </c>
      <c r="C24" s="794">
        <v>27102737</v>
      </c>
      <c r="D24" s="794">
        <v>3618660</v>
      </c>
      <c r="E24" s="794">
        <v>155473769</v>
      </c>
      <c r="F24" s="794">
        <v>0</v>
      </c>
      <c r="G24" s="794">
        <v>0</v>
      </c>
      <c r="H24" s="794">
        <v>49327926</v>
      </c>
      <c r="I24" s="794">
        <v>235523092</v>
      </c>
    </row>
  </sheetData>
  <mergeCells count="1">
    <mergeCell ref="A3:I3"/>
  </mergeCells>
  <pageMargins left="0.75" right="0.75" top="1" bottom="1" header="0.5" footer="0.5"/>
  <pageSetup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workbookViewId="0">
      <selection activeCell="B1" sqref="B1"/>
    </sheetView>
  </sheetViews>
  <sheetFormatPr defaultColWidth="9.109375" defaultRowHeight="14.4" x14ac:dyDescent="0.3"/>
  <cols>
    <col min="1" max="1" width="50.109375" style="365" customWidth="1"/>
    <col min="2" max="2" width="12.44140625" style="365" customWidth="1"/>
    <col min="3" max="3" width="14.44140625" style="365" customWidth="1"/>
    <col min="4" max="4" width="14.88671875" style="365" customWidth="1"/>
    <col min="5" max="5" width="15.44140625" style="365" customWidth="1"/>
    <col min="6" max="7" width="14.5546875" style="365" customWidth="1"/>
    <col min="8" max="8" width="12.5546875" style="365" customWidth="1"/>
    <col min="9" max="9" width="12" style="365" customWidth="1"/>
    <col min="10" max="13" width="13" style="365" customWidth="1"/>
    <col min="14" max="14" width="12.44140625" style="365" customWidth="1"/>
    <col min="15" max="15" width="12" style="365" customWidth="1"/>
    <col min="16" max="16" width="11.88671875" style="365" customWidth="1"/>
    <col min="17" max="17" width="12.44140625" style="365" bestFit="1" customWidth="1"/>
    <col min="18" max="16384" width="9.109375" style="365"/>
  </cols>
  <sheetData>
    <row r="1" spans="1:17" ht="18" x14ac:dyDescent="0.35">
      <c r="A1" s="4" t="s">
        <v>0</v>
      </c>
      <c r="B1" t="s">
        <v>1531</v>
      </c>
      <c r="C1"/>
      <c r="D1"/>
    </row>
    <row r="2" spans="1:17" ht="18" x14ac:dyDescent="0.35">
      <c r="A2" s="4" t="s">
        <v>75</v>
      </c>
      <c r="B2" s="613" t="s">
        <v>119</v>
      </c>
      <c r="C2"/>
      <c r="D2"/>
    </row>
    <row r="3" spans="1:17" ht="22.8" thickBot="1" x14ac:dyDescent="0.5">
      <c r="A3" s="4"/>
      <c r="C3" s="366">
        <v>2020</v>
      </c>
    </row>
    <row r="4" spans="1:17" ht="18" x14ac:dyDescent="0.35">
      <c r="A4" s="4"/>
      <c r="B4" s="367" t="s">
        <v>77</v>
      </c>
      <c r="C4" s="368"/>
      <c r="D4" s="368"/>
      <c r="E4" s="6">
        <v>8739937119</v>
      </c>
      <c r="F4" s="368"/>
    </row>
    <row r="5" spans="1:17" ht="18" x14ac:dyDescent="0.35">
      <c r="A5" s="4"/>
      <c r="B5" s="161" t="s">
        <v>503</v>
      </c>
      <c r="C5" s="369"/>
      <c r="D5" s="370"/>
      <c r="E5" s="162">
        <f>E4*0.0055</f>
        <v>48069654.1545</v>
      </c>
      <c r="F5" s="370"/>
    </row>
    <row r="6" spans="1:17" ht="18.600000000000001" thickBot="1" x14ac:dyDescent="0.4">
      <c r="A6" s="371" t="s">
        <v>364</v>
      </c>
      <c r="B6" s="372"/>
      <c r="C6" s="373">
        <f>E6/E5</f>
        <v>0.31538727013247625</v>
      </c>
      <c r="D6" s="7"/>
      <c r="E6" s="8">
        <v>15160557</v>
      </c>
      <c r="F6" s="374"/>
    </row>
    <row r="7" spans="1:17" ht="18" x14ac:dyDescent="0.35">
      <c r="A7" s="375"/>
      <c r="B7" s="163" t="s">
        <v>78</v>
      </c>
      <c r="C7" s="164" t="s">
        <v>389</v>
      </c>
      <c r="D7" s="163"/>
      <c r="E7" s="377">
        <f>E4*0.014/C8</f>
        <v>20679.249563292211</v>
      </c>
      <c r="F7" s="376"/>
    </row>
    <row r="8" spans="1:17" ht="15.6" x14ac:dyDescent="0.3">
      <c r="A8" s="9"/>
      <c r="B8" s="10"/>
      <c r="C8" s="165">
        <v>5917</v>
      </c>
      <c r="D8" s="11" t="s">
        <v>80</v>
      </c>
      <c r="E8" s="378" t="s">
        <v>81</v>
      </c>
      <c r="F8" s="379" t="s">
        <v>456</v>
      </c>
    </row>
    <row r="9" spans="1:17" ht="29.4" thickBot="1" x14ac:dyDescent="0.35">
      <c r="A9" s="380"/>
      <c r="B9" s="381"/>
      <c r="C9" s="382" t="s">
        <v>82</v>
      </c>
      <c r="F9" s="383" t="s">
        <v>352</v>
      </c>
      <c r="G9" s="384" t="s">
        <v>353</v>
      </c>
      <c r="H9" s="385" t="s">
        <v>79</v>
      </c>
      <c r="I9" s="386" t="s">
        <v>41</v>
      </c>
      <c r="J9" s="386" t="s">
        <v>40</v>
      </c>
      <c r="K9" s="386" t="s">
        <v>113</v>
      </c>
      <c r="L9" s="386" t="s">
        <v>307</v>
      </c>
      <c r="M9" s="386" t="s">
        <v>308</v>
      </c>
      <c r="N9" s="386" t="s">
        <v>42</v>
      </c>
      <c r="O9" s="386" t="s">
        <v>309</v>
      </c>
      <c r="P9" s="386" t="s">
        <v>310</v>
      </c>
    </row>
    <row r="10" spans="1:17" ht="15" thickBot="1" x14ac:dyDescent="0.35">
      <c r="A10" s="12" t="s">
        <v>83</v>
      </c>
      <c r="B10" s="13"/>
      <c r="C10" s="14"/>
      <c r="D10" s="166">
        <f>D11+D22+D32+D51+D56+D59</f>
        <v>466367240</v>
      </c>
      <c r="E10" s="166">
        <f>E11+E22+E32+E51+E56+E59</f>
        <v>-15160557</v>
      </c>
      <c r="F10" s="167">
        <f>F11+F22+F32+F51+F56+F59</f>
        <v>451206683</v>
      </c>
      <c r="G10" s="387">
        <f>SUM(H10:P10)</f>
        <v>451206683</v>
      </c>
      <c r="H10" s="388">
        <f t="shared" ref="H10:P10" si="0">H11+H22+H32+H51+H56+H59</f>
        <v>12527421</v>
      </c>
      <c r="I10" s="166">
        <f t="shared" si="0"/>
        <v>31353111</v>
      </c>
      <c r="J10" s="166">
        <f t="shared" si="0"/>
        <v>126814393</v>
      </c>
      <c r="K10" s="166">
        <f t="shared" si="0"/>
        <v>11658156</v>
      </c>
      <c r="L10" s="166">
        <f t="shared" si="0"/>
        <v>40953006</v>
      </c>
      <c r="M10" s="166">
        <f t="shared" si="0"/>
        <v>1875040</v>
      </c>
      <c r="N10" s="166">
        <f t="shared" si="0"/>
        <v>113556331.42</v>
      </c>
      <c r="O10" s="166">
        <f t="shared" si="0"/>
        <v>93065878.519999996</v>
      </c>
      <c r="P10" s="166">
        <f t="shared" si="0"/>
        <v>19403346.060000002</v>
      </c>
      <c r="Q10" s="389">
        <f>SUM(H10:P10)</f>
        <v>451206683</v>
      </c>
    </row>
    <row r="11" spans="1:17" ht="15" thickBot="1" x14ac:dyDescent="0.35">
      <c r="A11" s="15" t="s">
        <v>84</v>
      </c>
      <c r="B11" s="13"/>
      <c r="C11" s="14"/>
      <c r="D11" s="166">
        <f>SUM(D12:D21)</f>
        <v>175795783</v>
      </c>
      <c r="E11" s="166">
        <f>SUM(E12:E21)</f>
        <v>-15160557</v>
      </c>
      <c r="F11" s="390">
        <f>SUM(F12:F21)</f>
        <v>160635226</v>
      </c>
      <c r="G11" s="387">
        <f t="shared" ref="G11:G60" si="1">SUM(H11:P11)</f>
        <v>160635226</v>
      </c>
      <c r="H11" s="169">
        <f t="shared" ref="H11:P11" si="2">SUM(H12:H21)</f>
        <v>2353343</v>
      </c>
      <c r="I11" s="168">
        <f t="shared" si="2"/>
        <v>31353111</v>
      </c>
      <c r="J11" s="168">
        <f t="shared" si="2"/>
        <v>126814393</v>
      </c>
      <c r="K11" s="168">
        <f t="shared" si="2"/>
        <v>0</v>
      </c>
      <c r="L11" s="168">
        <f t="shared" si="2"/>
        <v>91587</v>
      </c>
      <c r="M11" s="168">
        <f t="shared" si="2"/>
        <v>0</v>
      </c>
      <c r="N11" s="168">
        <f t="shared" si="2"/>
        <v>0</v>
      </c>
      <c r="O11" s="168">
        <f t="shared" si="2"/>
        <v>22792</v>
      </c>
      <c r="P11" s="168">
        <f t="shared" si="2"/>
        <v>0</v>
      </c>
    </row>
    <row r="12" spans="1:17" x14ac:dyDescent="0.3">
      <c r="A12" s="170" t="s">
        <v>85</v>
      </c>
      <c r="B12" s="171">
        <v>5450000</v>
      </c>
      <c r="C12" s="195">
        <v>22.1</v>
      </c>
      <c r="D12" s="392">
        <v>126235332</v>
      </c>
      <c r="E12" s="129"/>
      <c r="F12" s="392">
        <v>126235332</v>
      </c>
      <c r="G12" s="387">
        <f t="shared" si="1"/>
        <v>126235332</v>
      </c>
      <c r="H12" s="393"/>
      <c r="I12" s="394"/>
      <c r="J12" s="394">
        <f>F12</f>
        <v>126235332</v>
      </c>
      <c r="K12" s="394"/>
      <c r="L12" s="394"/>
      <c r="M12" s="394"/>
      <c r="N12" s="394"/>
      <c r="O12" s="394"/>
      <c r="P12" s="394"/>
    </row>
    <row r="13" spans="1:17" x14ac:dyDescent="0.3">
      <c r="A13" s="186" t="s">
        <v>504</v>
      </c>
      <c r="B13" s="171"/>
      <c r="C13" s="195"/>
      <c r="D13" s="395">
        <v>579061</v>
      </c>
      <c r="E13" s="396"/>
      <c r="F13" s="397">
        <v>579061</v>
      </c>
      <c r="G13" s="387">
        <f t="shared" si="1"/>
        <v>579061</v>
      </c>
      <c r="H13" s="393"/>
      <c r="I13" s="394"/>
      <c r="J13" s="394">
        <v>579061</v>
      </c>
      <c r="K13" s="394"/>
      <c r="L13" s="394"/>
      <c r="M13" s="394"/>
      <c r="N13" s="394"/>
      <c r="O13" s="394"/>
      <c r="P13" s="394"/>
    </row>
    <row r="14" spans="1:17" x14ac:dyDescent="0.3">
      <c r="A14" s="16" t="s">
        <v>86</v>
      </c>
      <c r="B14" s="171">
        <v>25200</v>
      </c>
      <c r="C14" s="174">
        <v>403.9</v>
      </c>
      <c r="D14" s="398">
        <f>B14*C14</f>
        <v>10178280</v>
      </c>
      <c r="E14" s="130"/>
      <c r="F14" s="391">
        <f t="shared" ref="F14:F21" si="3">D14+E14</f>
        <v>10178280</v>
      </c>
      <c r="G14" s="399">
        <f t="shared" si="1"/>
        <v>10178280</v>
      </c>
      <c r="H14" s="400"/>
      <c r="I14" s="401">
        <f>F14</f>
        <v>10178280</v>
      </c>
      <c r="J14" s="401"/>
      <c r="K14" s="401"/>
      <c r="L14" s="401"/>
      <c r="M14" s="401"/>
      <c r="N14" s="401"/>
      <c r="O14" s="401"/>
      <c r="P14" s="401"/>
    </row>
    <row r="15" spans="1:17" x14ac:dyDescent="0.3">
      <c r="A15" s="16" t="s">
        <v>87</v>
      </c>
      <c r="B15" s="171">
        <v>320000</v>
      </c>
      <c r="C15" s="174"/>
      <c r="D15" s="398">
        <v>10048000</v>
      </c>
      <c r="E15" s="130"/>
      <c r="F15" s="391">
        <f t="shared" si="3"/>
        <v>10048000</v>
      </c>
      <c r="G15" s="399">
        <f t="shared" si="1"/>
        <v>10048000</v>
      </c>
      <c r="H15" s="400"/>
      <c r="I15" s="401">
        <f>F15</f>
        <v>10048000</v>
      </c>
      <c r="J15" s="401"/>
      <c r="K15" s="401"/>
      <c r="L15" s="401"/>
      <c r="M15" s="401"/>
      <c r="N15" s="401"/>
      <c r="O15" s="401"/>
      <c r="P15" s="401"/>
    </row>
    <row r="16" spans="1:17" x14ac:dyDescent="0.3">
      <c r="A16" s="16" t="s">
        <v>88</v>
      </c>
      <c r="B16" s="171">
        <v>69</v>
      </c>
      <c r="C16" s="173">
        <v>53051</v>
      </c>
      <c r="D16" s="402">
        <f t="shared" ref="D16:D19" si="4">B16*C16</f>
        <v>3660519</v>
      </c>
      <c r="E16" s="130"/>
      <c r="F16" s="391">
        <f t="shared" si="3"/>
        <v>3660519</v>
      </c>
      <c r="G16" s="403">
        <f t="shared" si="1"/>
        <v>3660519</v>
      </c>
      <c r="H16" s="404"/>
      <c r="I16" s="405">
        <f t="shared" ref="I16:I19" si="5">F16</f>
        <v>3660519</v>
      </c>
      <c r="J16" s="405"/>
      <c r="K16" s="405"/>
      <c r="L16" s="405"/>
      <c r="M16" s="405"/>
      <c r="N16" s="405"/>
      <c r="O16" s="405"/>
      <c r="P16" s="405"/>
    </row>
    <row r="17" spans="1:17" x14ac:dyDescent="0.3">
      <c r="A17" s="16" t="s">
        <v>89</v>
      </c>
      <c r="B17" s="175">
        <v>227000</v>
      </c>
      <c r="C17" s="172">
        <v>31.78</v>
      </c>
      <c r="D17" s="402">
        <f t="shared" si="4"/>
        <v>7214060</v>
      </c>
      <c r="E17" s="130"/>
      <c r="F17" s="391">
        <f t="shared" si="3"/>
        <v>7214060</v>
      </c>
      <c r="G17" s="403">
        <f t="shared" si="1"/>
        <v>7214060</v>
      </c>
      <c r="H17" s="404"/>
      <c r="I17" s="405">
        <f t="shared" si="5"/>
        <v>7214060</v>
      </c>
      <c r="J17" s="405"/>
      <c r="K17" s="405"/>
      <c r="L17" s="405"/>
      <c r="M17" s="405"/>
      <c r="N17" s="405"/>
      <c r="O17" s="405"/>
      <c r="P17" s="405"/>
    </row>
    <row r="18" spans="1:17" x14ac:dyDescent="0.3">
      <c r="A18" s="17" t="s">
        <v>90</v>
      </c>
      <c r="B18" s="171">
        <v>2700</v>
      </c>
      <c r="C18" s="176">
        <v>5917</v>
      </c>
      <c r="D18" s="406">
        <f t="shared" si="4"/>
        <v>15975900</v>
      </c>
      <c r="E18" s="130">
        <v>-15160557</v>
      </c>
      <c r="F18" s="391">
        <f t="shared" si="3"/>
        <v>815343</v>
      </c>
      <c r="G18" s="407">
        <f t="shared" si="1"/>
        <v>815343</v>
      </c>
      <c r="H18" s="408">
        <v>815343</v>
      </c>
      <c r="I18" s="409"/>
      <c r="J18" s="409"/>
      <c r="K18" s="409"/>
      <c r="L18" s="409"/>
      <c r="M18" s="409"/>
      <c r="N18" s="409"/>
      <c r="O18" s="409"/>
      <c r="P18" s="409"/>
    </row>
    <row r="19" spans="1:17" x14ac:dyDescent="0.3">
      <c r="A19" s="177" t="s">
        <v>91</v>
      </c>
      <c r="B19" s="178">
        <v>2550</v>
      </c>
      <c r="C19" s="179">
        <v>78</v>
      </c>
      <c r="D19" s="406">
        <f t="shared" si="4"/>
        <v>198900</v>
      </c>
      <c r="E19" s="130"/>
      <c r="F19" s="391">
        <f t="shared" si="3"/>
        <v>198900</v>
      </c>
      <c r="G19" s="407">
        <f t="shared" si="1"/>
        <v>198900</v>
      </c>
      <c r="H19" s="408"/>
      <c r="I19" s="409">
        <f t="shared" si="5"/>
        <v>198900</v>
      </c>
      <c r="J19" s="409"/>
      <c r="K19" s="409"/>
      <c r="L19" s="409"/>
      <c r="M19" s="409"/>
      <c r="N19" s="409"/>
      <c r="O19" s="409"/>
      <c r="P19" s="409"/>
    </row>
    <row r="20" spans="1:17" x14ac:dyDescent="0.3">
      <c r="A20" s="177" t="s">
        <v>365</v>
      </c>
      <c r="B20" s="178"/>
      <c r="C20" s="179"/>
      <c r="D20" s="246">
        <v>167731</v>
      </c>
      <c r="E20" s="410"/>
      <c r="F20" s="411">
        <f t="shared" si="3"/>
        <v>167731</v>
      </c>
      <c r="G20" s="407">
        <f t="shared" si="1"/>
        <v>167731</v>
      </c>
      <c r="H20" s="408"/>
      <c r="I20" s="409">
        <v>53352</v>
      </c>
      <c r="J20" s="409"/>
      <c r="K20" s="409"/>
      <c r="L20" s="409">
        <v>91587</v>
      </c>
      <c r="M20" s="409"/>
      <c r="N20" s="409"/>
      <c r="O20" s="409">
        <v>22792</v>
      </c>
      <c r="P20" s="409"/>
    </row>
    <row r="21" spans="1:17" ht="15" thickBot="1" x14ac:dyDescent="0.35">
      <c r="A21" s="131" t="s">
        <v>311</v>
      </c>
      <c r="B21" s="178"/>
      <c r="C21" s="179"/>
      <c r="D21" s="412">
        <v>1538000</v>
      </c>
      <c r="E21" s="129"/>
      <c r="F21" s="391">
        <f t="shared" si="3"/>
        <v>1538000</v>
      </c>
      <c r="G21" s="407">
        <f t="shared" si="1"/>
        <v>1538000</v>
      </c>
      <c r="H21" s="408">
        <f>F21</f>
        <v>1538000</v>
      </c>
      <c r="I21" s="409"/>
      <c r="J21" s="409"/>
      <c r="K21" s="409"/>
      <c r="L21" s="409"/>
      <c r="M21" s="409"/>
      <c r="N21" s="409"/>
      <c r="O21" s="409"/>
      <c r="P21" s="409"/>
    </row>
    <row r="22" spans="1:17" ht="15" thickBot="1" x14ac:dyDescent="0.35">
      <c r="A22" s="15" t="s">
        <v>92</v>
      </c>
      <c r="B22" s="180"/>
      <c r="C22" s="181"/>
      <c r="D22" s="413">
        <f>SUM(D23:D31)</f>
        <v>156027310</v>
      </c>
      <c r="E22" s="413">
        <f>SUM(E23:E31)</f>
        <v>0</v>
      </c>
      <c r="F22" s="414">
        <f>SUM(F23:F31)</f>
        <v>156027310</v>
      </c>
      <c r="G22" s="387">
        <f t="shared" si="1"/>
        <v>156027310</v>
      </c>
      <c r="H22" s="182">
        <f t="shared" ref="H22:P22" si="6">SUM(H23:H31)</f>
        <v>0</v>
      </c>
      <c r="I22" s="132">
        <f t="shared" si="6"/>
        <v>0</v>
      </c>
      <c r="J22" s="132">
        <f t="shared" si="6"/>
        <v>0</v>
      </c>
      <c r="K22" s="132">
        <f t="shared" si="6"/>
        <v>0</v>
      </c>
      <c r="L22" s="132">
        <f t="shared" si="6"/>
        <v>0</v>
      </c>
      <c r="M22" s="132">
        <f t="shared" si="6"/>
        <v>0</v>
      </c>
      <c r="N22" s="132">
        <f t="shared" si="6"/>
        <v>85385700</v>
      </c>
      <c r="O22" s="132">
        <f t="shared" si="6"/>
        <v>55074410</v>
      </c>
      <c r="P22" s="132">
        <f t="shared" si="6"/>
        <v>15567200</v>
      </c>
    </row>
    <row r="23" spans="1:17" x14ac:dyDescent="0.3">
      <c r="A23" s="183" t="s">
        <v>366</v>
      </c>
      <c r="B23" s="184">
        <v>4371500</v>
      </c>
      <c r="C23" s="185">
        <v>20.2</v>
      </c>
      <c r="D23" s="415">
        <f>B23*C23</f>
        <v>88304300</v>
      </c>
      <c r="F23" s="392">
        <f t="shared" ref="F23:F31" si="7">D23+E23</f>
        <v>88304300</v>
      </c>
      <c r="G23" s="387">
        <f t="shared" si="1"/>
        <v>88304300</v>
      </c>
      <c r="H23" s="408"/>
      <c r="I23" s="409"/>
      <c r="J23" s="409"/>
      <c r="K23" s="409"/>
      <c r="L23" s="409"/>
      <c r="M23" s="409"/>
      <c r="N23" s="409">
        <f>$B$23*10.5</f>
        <v>45900750</v>
      </c>
      <c r="O23" s="409">
        <f>$B$23*7.5</f>
        <v>32786250</v>
      </c>
      <c r="P23" s="409">
        <f>$B$23*2.2</f>
        <v>9617300</v>
      </c>
      <c r="Q23" s="416"/>
    </row>
    <row r="24" spans="1:17" x14ac:dyDescent="0.3">
      <c r="A24" s="186" t="s">
        <v>367</v>
      </c>
      <c r="B24" s="187">
        <v>2400000</v>
      </c>
      <c r="C24" s="185">
        <v>13.5</v>
      </c>
      <c r="D24" s="417">
        <f>B24*C24</f>
        <v>32400000</v>
      </c>
      <c r="F24" s="392">
        <f t="shared" si="7"/>
        <v>32400000</v>
      </c>
      <c r="G24" s="387">
        <f t="shared" si="1"/>
        <v>32400000</v>
      </c>
      <c r="H24" s="408"/>
      <c r="I24" s="409"/>
      <c r="J24" s="409"/>
      <c r="K24" s="409"/>
      <c r="L24" s="409"/>
      <c r="M24" s="409"/>
      <c r="N24" s="409">
        <f>$B$24*9</f>
        <v>21600000</v>
      </c>
      <c r="O24" s="409">
        <v>8400000</v>
      </c>
      <c r="P24" s="409">
        <f>$B$24*1</f>
        <v>2400000</v>
      </c>
    </row>
    <row r="25" spans="1:17" x14ac:dyDescent="0.3">
      <c r="A25" s="183" t="s">
        <v>93</v>
      </c>
      <c r="B25" s="188">
        <v>4371500</v>
      </c>
      <c r="C25" s="185"/>
      <c r="D25" s="417">
        <f>B25*C25*4/12</f>
        <v>0</v>
      </c>
      <c r="F25" s="392">
        <f t="shared" si="7"/>
        <v>0</v>
      </c>
      <c r="G25" s="387">
        <f t="shared" si="1"/>
        <v>0</v>
      </c>
      <c r="H25" s="408"/>
      <c r="I25" s="409"/>
      <c r="J25" s="409"/>
      <c r="K25" s="409"/>
      <c r="L25" s="409"/>
      <c r="M25" s="409"/>
      <c r="N25" s="409"/>
      <c r="O25" s="409"/>
      <c r="P25" s="409"/>
    </row>
    <row r="26" spans="1:17" x14ac:dyDescent="0.3">
      <c r="A26" s="186" t="s">
        <v>94</v>
      </c>
      <c r="B26" s="187">
        <v>2205000</v>
      </c>
      <c r="C26" s="185"/>
      <c r="D26" s="417">
        <f>B26*C26/12*4</f>
        <v>0</v>
      </c>
      <c r="F26" s="392">
        <f t="shared" si="7"/>
        <v>0</v>
      </c>
      <c r="G26" s="387">
        <f t="shared" si="1"/>
        <v>0</v>
      </c>
      <c r="H26" s="408"/>
      <c r="I26" s="409"/>
      <c r="J26" s="409"/>
      <c r="K26" s="409"/>
      <c r="L26" s="409"/>
      <c r="M26" s="409"/>
      <c r="N26" s="409"/>
      <c r="O26" s="409"/>
      <c r="P26" s="409"/>
    </row>
    <row r="27" spans="1:17" x14ac:dyDescent="0.3">
      <c r="A27" s="186" t="s">
        <v>95</v>
      </c>
      <c r="B27" s="188">
        <v>97400</v>
      </c>
      <c r="C27" s="185">
        <v>217</v>
      </c>
      <c r="D27" s="417">
        <f>B27*C27</f>
        <v>21135800</v>
      </c>
      <c r="F27" s="392">
        <f t="shared" si="7"/>
        <v>21135800</v>
      </c>
      <c r="G27" s="387">
        <f t="shared" si="1"/>
        <v>21135800</v>
      </c>
      <c r="H27" s="408"/>
      <c r="I27" s="409"/>
      <c r="J27" s="409"/>
      <c r="K27" s="409"/>
      <c r="L27" s="409"/>
      <c r="M27" s="409"/>
      <c r="N27" s="409">
        <v>12301620</v>
      </c>
      <c r="O27" s="409">
        <v>6593980</v>
      </c>
      <c r="P27" s="409">
        <f>$B$27*23</f>
        <v>2240200</v>
      </c>
    </row>
    <row r="28" spans="1:17" x14ac:dyDescent="0.3">
      <c r="A28" s="186" t="s">
        <v>96</v>
      </c>
      <c r="B28" s="188">
        <v>97400</v>
      </c>
      <c r="C28" s="185"/>
      <c r="D28" s="418"/>
      <c r="F28" s="391">
        <f t="shared" si="7"/>
        <v>0</v>
      </c>
      <c r="G28" s="387">
        <f t="shared" si="1"/>
        <v>0</v>
      </c>
      <c r="H28" s="408"/>
      <c r="I28" s="409"/>
      <c r="J28" s="409"/>
      <c r="K28" s="409"/>
      <c r="L28" s="409"/>
      <c r="M28" s="409"/>
      <c r="N28" s="409"/>
      <c r="O28" s="409"/>
      <c r="P28" s="409"/>
    </row>
    <row r="29" spans="1:17" x14ac:dyDescent="0.3">
      <c r="A29" s="186" t="s">
        <v>354</v>
      </c>
      <c r="B29" s="187">
        <v>396700</v>
      </c>
      <c r="C29" s="185">
        <v>4.3</v>
      </c>
      <c r="D29" s="419">
        <f>B29*C29</f>
        <v>1705810</v>
      </c>
      <c r="F29" s="391">
        <f t="shared" si="7"/>
        <v>1705810</v>
      </c>
      <c r="G29" s="387">
        <f t="shared" si="1"/>
        <v>1705810</v>
      </c>
      <c r="H29" s="408"/>
      <c r="I29" s="409"/>
      <c r="J29" s="409"/>
      <c r="K29" s="409"/>
      <c r="L29" s="409"/>
      <c r="M29" s="409"/>
      <c r="N29" s="409">
        <v>555380</v>
      </c>
      <c r="O29" s="409">
        <v>753730</v>
      </c>
      <c r="P29" s="409">
        <v>396700</v>
      </c>
    </row>
    <row r="30" spans="1:17" x14ac:dyDescent="0.3">
      <c r="A30" s="186" t="s">
        <v>504</v>
      </c>
      <c r="B30" s="187"/>
      <c r="C30" s="185"/>
      <c r="D30" s="420">
        <v>11034100</v>
      </c>
      <c r="E30" s="421"/>
      <c r="F30" s="397">
        <f t="shared" si="7"/>
        <v>11034100</v>
      </c>
      <c r="G30" s="387">
        <f t="shared" si="1"/>
        <v>11034100</v>
      </c>
      <c r="H30" s="408"/>
      <c r="I30" s="409"/>
      <c r="J30" s="409"/>
      <c r="K30" s="409"/>
      <c r="L30" s="409"/>
      <c r="M30" s="409"/>
      <c r="N30" s="409">
        <v>5027950</v>
      </c>
      <c r="O30" s="409">
        <v>5093150</v>
      </c>
      <c r="P30" s="409">
        <v>913000</v>
      </c>
    </row>
    <row r="31" spans="1:17" ht="15" thickBot="1" x14ac:dyDescent="0.35">
      <c r="A31" s="186" t="s">
        <v>97</v>
      </c>
      <c r="B31" s="187">
        <v>1447300</v>
      </c>
      <c r="C31" s="185">
        <v>1</v>
      </c>
      <c r="D31" s="422">
        <f>B31*C31</f>
        <v>1447300</v>
      </c>
      <c r="F31" s="391">
        <f t="shared" si="7"/>
        <v>1447300</v>
      </c>
      <c r="G31" s="387">
        <f t="shared" si="1"/>
        <v>1447300</v>
      </c>
      <c r="H31" s="408"/>
      <c r="I31" s="409"/>
      <c r="J31" s="409"/>
      <c r="K31" s="409"/>
      <c r="L31" s="409"/>
      <c r="M31" s="409"/>
      <c r="N31" s="409"/>
      <c r="O31" s="409">
        <v>1447300</v>
      </c>
      <c r="P31" s="409"/>
    </row>
    <row r="32" spans="1:17" ht="15" thickBot="1" x14ac:dyDescent="0.35">
      <c r="A32" s="15" t="s">
        <v>505</v>
      </c>
      <c r="B32" s="189"/>
      <c r="C32" s="190"/>
      <c r="D32" s="423">
        <f>SUM(D34:D50)</f>
        <v>122711913</v>
      </c>
      <c r="E32" s="423">
        <f>SUM(E34:E50)</f>
        <v>0</v>
      </c>
      <c r="F32" s="424">
        <f>SUM(F34:F50)</f>
        <v>122711913</v>
      </c>
      <c r="G32" s="387">
        <f t="shared" si="1"/>
        <v>122711913</v>
      </c>
      <c r="H32" s="182">
        <f t="shared" ref="H32:P32" si="8">SUM(H34:H50)</f>
        <v>10000000</v>
      </c>
      <c r="I32" s="132">
        <f t="shared" si="8"/>
        <v>0</v>
      </c>
      <c r="J32" s="132">
        <f t="shared" si="8"/>
        <v>0</v>
      </c>
      <c r="K32" s="132">
        <f t="shared" si="8"/>
        <v>0</v>
      </c>
      <c r="L32" s="132">
        <f t="shared" si="8"/>
        <v>40861419</v>
      </c>
      <c r="M32" s="132">
        <f t="shared" si="8"/>
        <v>1875040</v>
      </c>
      <c r="N32" s="132">
        <f t="shared" si="8"/>
        <v>28170631.420000002</v>
      </c>
      <c r="O32" s="132">
        <f t="shared" si="8"/>
        <v>37968676.519999996</v>
      </c>
      <c r="P32" s="132">
        <f t="shared" si="8"/>
        <v>3836146.0600000005</v>
      </c>
    </row>
    <row r="33" spans="1:16" x14ac:dyDescent="0.3">
      <c r="A33" s="191"/>
      <c r="B33" s="192"/>
      <c r="C33" s="196"/>
      <c r="D33" s="425"/>
      <c r="F33" s="426"/>
      <c r="G33" s="387">
        <f t="shared" si="1"/>
        <v>0</v>
      </c>
      <c r="H33" s="408"/>
      <c r="I33" s="409"/>
      <c r="J33" s="409"/>
      <c r="K33" s="409"/>
      <c r="L33" s="409"/>
      <c r="M33" s="409"/>
      <c r="N33" s="409"/>
      <c r="O33" s="409"/>
      <c r="P33" s="409"/>
    </row>
    <row r="34" spans="1:16" x14ac:dyDescent="0.3">
      <c r="A34" s="193" t="s">
        <v>98</v>
      </c>
      <c r="B34" s="194">
        <v>2200000</v>
      </c>
      <c r="C34" s="195">
        <v>9.6199999999999992</v>
      </c>
      <c r="D34" s="427">
        <f>B34*C34</f>
        <v>21164000</v>
      </c>
      <c r="F34" s="392">
        <f t="shared" ref="F34:F50" si="9">D34+E34</f>
        <v>21164000</v>
      </c>
      <c r="G34" s="428">
        <f t="shared" si="1"/>
        <v>21164000</v>
      </c>
      <c r="H34" s="429"/>
      <c r="I34" s="430"/>
      <c r="J34" s="430"/>
      <c r="K34" s="430"/>
      <c r="L34" s="430"/>
      <c r="M34" s="430"/>
      <c r="N34" s="430">
        <f>F34*0.49</f>
        <v>10370360</v>
      </c>
      <c r="O34" s="430">
        <f>F34*0.44</f>
        <v>9312160</v>
      </c>
      <c r="P34" s="430">
        <f>F34*0.07</f>
        <v>1481480.0000000002</v>
      </c>
    </row>
    <row r="35" spans="1:16" x14ac:dyDescent="0.3">
      <c r="A35" s="193" t="s">
        <v>99</v>
      </c>
      <c r="B35" s="194"/>
      <c r="C35" s="196"/>
      <c r="D35" s="431">
        <v>32106658</v>
      </c>
      <c r="F35" s="391">
        <f t="shared" si="9"/>
        <v>32106658</v>
      </c>
      <c r="G35" s="428">
        <f t="shared" si="1"/>
        <v>32106657.999999996</v>
      </c>
      <c r="H35" s="429"/>
      <c r="I35" s="430"/>
      <c r="J35" s="430"/>
      <c r="K35" s="430"/>
      <c r="L35" s="430"/>
      <c r="M35" s="430"/>
      <c r="N35" s="430">
        <f>F35*0.49</f>
        <v>15732262.42</v>
      </c>
      <c r="O35" s="430">
        <f>F35*0.44</f>
        <v>14126929.52</v>
      </c>
      <c r="P35" s="430">
        <f>F35*0.07</f>
        <v>2247466.06</v>
      </c>
    </row>
    <row r="36" spans="1:16" x14ac:dyDescent="0.3">
      <c r="A36" s="186" t="s">
        <v>504</v>
      </c>
      <c r="B36" s="194"/>
      <c r="C36" s="432"/>
      <c r="D36" s="433">
        <v>1707200</v>
      </c>
      <c r="E36" s="421"/>
      <c r="F36" s="397">
        <f t="shared" si="9"/>
        <v>1707200</v>
      </c>
      <c r="G36" s="428">
        <f t="shared" si="1"/>
        <v>1707200</v>
      </c>
      <c r="H36" s="429"/>
      <c r="I36" s="430"/>
      <c r="J36" s="430"/>
      <c r="K36" s="430"/>
      <c r="L36" s="430"/>
      <c r="M36" s="430"/>
      <c r="N36" s="430">
        <v>800000</v>
      </c>
      <c r="O36" s="430">
        <v>800000</v>
      </c>
      <c r="P36" s="430">
        <v>107200</v>
      </c>
    </row>
    <row r="37" spans="1:16" x14ac:dyDescent="0.3">
      <c r="A37" s="193" t="s">
        <v>100</v>
      </c>
      <c r="B37" s="194">
        <v>542</v>
      </c>
      <c r="C37" s="197">
        <v>2788</v>
      </c>
      <c r="D37" s="427">
        <f>B37*C37</f>
        <v>1511096</v>
      </c>
      <c r="F37" s="391">
        <f t="shared" si="9"/>
        <v>1511096</v>
      </c>
      <c r="G37" s="428">
        <f t="shared" si="1"/>
        <v>1511096</v>
      </c>
      <c r="H37" s="429"/>
      <c r="I37" s="430"/>
      <c r="J37" s="430"/>
      <c r="K37" s="430"/>
      <c r="L37" s="430"/>
      <c r="M37" s="430"/>
      <c r="N37" s="430">
        <f>F37-O37</f>
        <v>1268009</v>
      </c>
      <c r="O37" s="430">
        <v>243087</v>
      </c>
      <c r="P37" s="430"/>
    </row>
    <row r="38" spans="1:16" x14ac:dyDescent="0.3">
      <c r="A38" s="198" t="s">
        <v>101</v>
      </c>
      <c r="B38" s="194"/>
      <c r="C38" s="197"/>
      <c r="D38" s="427">
        <v>34834144</v>
      </c>
      <c r="E38" s="248"/>
      <c r="F38" s="391">
        <f t="shared" si="9"/>
        <v>34834144</v>
      </c>
      <c r="G38" s="428">
        <f t="shared" si="1"/>
        <v>34834144</v>
      </c>
      <c r="H38" s="429">
        <v>10000000</v>
      </c>
      <c r="I38" s="430"/>
      <c r="J38" s="430"/>
      <c r="K38" s="430"/>
      <c r="L38" s="430">
        <v>24834144</v>
      </c>
      <c r="M38" s="430"/>
      <c r="N38" s="430"/>
      <c r="O38" s="430"/>
      <c r="P38" s="430"/>
    </row>
    <row r="39" spans="1:16" x14ac:dyDescent="0.3">
      <c r="A39" s="193" t="s">
        <v>506</v>
      </c>
      <c r="B39" s="194">
        <v>2993000</v>
      </c>
      <c r="C39" s="196">
        <v>2</v>
      </c>
      <c r="D39" s="427">
        <f>B39*C39</f>
        <v>5986000</v>
      </c>
      <c r="F39" s="391">
        <f t="shared" si="9"/>
        <v>5986000</v>
      </c>
      <c r="G39" s="428">
        <f t="shared" si="1"/>
        <v>5986000</v>
      </c>
      <c r="H39" s="429"/>
      <c r="I39" s="430"/>
      <c r="J39" s="430"/>
      <c r="K39" s="430"/>
      <c r="L39" s="430"/>
      <c r="M39" s="430"/>
      <c r="N39" s="430"/>
      <c r="O39" s="430">
        <f>F39</f>
        <v>5986000</v>
      </c>
      <c r="P39" s="430"/>
    </row>
    <row r="40" spans="1:16" x14ac:dyDescent="0.3">
      <c r="A40" s="193" t="s">
        <v>507</v>
      </c>
      <c r="B40" s="194">
        <v>4419000</v>
      </c>
      <c r="C40" s="196">
        <v>1</v>
      </c>
      <c r="D40" s="427">
        <f>B40*C40</f>
        <v>4419000</v>
      </c>
      <c r="F40" s="391">
        <f t="shared" si="9"/>
        <v>4419000</v>
      </c>
      <c r="G40" s="428">
        <f t="shared" si="1"/>
        <v>4419000</v>
      </c>
      <c r="H40" s="429"/>
      <c r="I40" s="430"/>
      <c r="J40" s="430"/>
      <c r="K40" s="430"/>
      <c r="L40" s="430"/>
      <c r="M40" s="430"/>
      <c r="N40" s="430"/>
      <c r="O40" s="430">
        <f>F40</f>
        <v>4419000</v>
      </c>
      <c r="P40" s="430"/>
    </row>
    <row r="41" spans="1:16" x14ac:dyDescent="0.3">
      <c r="A41" s="193" t="s">
        <v>312</v>
      </c>
      <c r="B41" s="194"/>
      <c r="C41" s="196"/>
      <c r="D41" s="427">
        <v>1607000</v>
      </c>
      <c r="F41" s="391">
        <f t="shared" si="9"/>
        <v>1607000</v>
      </c>
      <c r="G41" s="428">
        <f t="shared" si="1"/>
        <v>1607000</v>
      </c>
      <c r="H41" s="429"/>
      <c r="I41" s="430"/>
      <c r="J41" s="430"/>
      <c r="K41" s="430"/>
      <c r="L41" s="430"/>
      <c r="M41" s="430"/>
      <c r="N41" s="430"/>
      <c r="O41" s="430">
        <v>1607000</v>
      </c>
      <c r="P41" s="430"/>
    </row>
    <row r="42" spans="1:16" x14ac:dyDescent="0.3">
      <c r="A42" s="193" t="s">
        <v>355</v>
      </c>
      <c r="B42" s="194">
        <v>3780</v>
      </c>
      <c r="C42" s="185">
        <v>1.3</v>
      </c>
      <c r="D42" s="427">
        <v>4914000</v>
      </c>
      <c r="F42" s="391">
        <f t="shared" si="9"/>
        <v>4914000</v>
      </c>
      <c r="G42" s="428">
        <f t="shared" si="1"/>
        <v>4914000</v>
      </c>
      <c r="H42" s="429"/>
      <c r="I42" s="430"/>
      <c r="J42" s="430"/>
      <c r="K42" s="430"/>
      <c r="L42" s="430">
        <f t="shared" ref="L42:L43" si="10">F42-M42</f>
        <v>4282180</v>
      </c>
      <c r="M42" s="430">
        <v>631820</v>
      </c>
      <c r="N42" s="430"/>
      <c r="O42" s="430"/>
      <c r="P42" s="430"/>
    </row>
    <row r="43" spans="1:16" x14ac:dyDescent="0.3">
      <c r="A43" s="193" t="s">
        <v>102</v>
      </c>
      <c r="B43" s="194">
        <v>71896</v>
      </c>
      <c r="C43" s="196">
        <v>19</v>
      </c>
      <c r="D43" s="427">
        <f>B43*C43</f>
        <v>1366024</v>
      </c>
      <c r="F43" s="391">
        <f t="shared" si="9"/>
        <v>1366024</v>
      </c>
      <c r="G43" s="428">
        <f t="shared" si="1"/>
        <v>1366024</v>
      </c>
      <c r="H43" s="429"/>
      <c r="I43" s="430"/>
      <c r="J43" s="430"/>
      <c r="K43" s="430"/>
      <c r="L43" s="430">
        <f t="shared" si="10"/>
        <v>1150336</v>
      </c>
      <c r="M43" s="430">
        <v>215688</v>
      </c>
      <c r="N43" s="430"/>
      <c r="O43" s="430"/>
      <c r="P43" s="430"/>
    </row>
    <row r="44" spans="1:16" x14ac:dyDescent="0.3">
      <c r="A44" s="193" t="s">
        <v>313</v>
      </c>
      <c r="B44" s="249">
        <v>429000</v>
      </c>
      <c r="C44" s="196">
        <v>6</v>
      </c>
      <c r="D44" s="427">
        <f>B44*C44</f>
        <v>2574000</v>
      </c>
      <c r="F44" s="391">
        <f t="shared" si="9"/>
        <v>2574000</v>
      </c>
      <c r="G44" s="428">
        <f t="shared" si="1"/>
        <v>2574000</v>
      </c>
      <c r="H44" s="429"/>
      <c r="I44" s="430"/>
      <c r="J44" s="430"/>
      <c r="K44" s="430"/>
      <c r="L44" s="430">
        <f>F44-M44</f>
        <v>2145000</v>
      </c>
      <c r="M44" s="430">
        <v>429000</v>
      </c>
      <c r="N44" s="430"/>
      <c r="O44" s="430"/>
      <c r="P44" s="430"/>
    </row>
    <row r="45" spans="1:16" x14ac:dyDescent="0.3">
      <c r="A45" s="186" t="s">
        <v>314</v>
      </c>
      <c r="B45" s="199">
        <v>25000</v>
      </c>
      <c r="C45" s="196">
        <v>2</v>
      </c>
      <c r="D45" s="427">
        <f>B45*C45</f>
        <v>50000</v>
      </c>
      <c r="F45" s="391">
        <f t="shared" si="9"/>
        <v>50000</v>
      </c>
      <c r="G45" s="428">
        <f t="shared" si="1"/>
        <v>50000</v>
      </c>
      <c r="H45" s="429"/>
      <c r="I45" s="430"/>
      <c r="J45" s="430"/>
      <c r="K45" s="430"/>
      <c r="L45" s="430">
        <v>50000</v>
      </c>
      <c r="M45" s="430"/>
      <c r="N45" s="430"/>
      <c r="O45" s="430"/>
      <c r="P45" s="430"/>
    </row>
    <row r="46" spans="1:16" x14ac:dyDescent="0.3">
      <c r="A46" s="186" t="s">
        <v>103</v>
      </c>
      <c r="B46" s="199">
        <v>285000</v>
      </c>
      <c r="C46" s="196">
        <v>6</v>
      </c>
      <c r="D46" s="427">
        <f>B46*C46</f>
        <v>1710000</v>
      </c>
      <c r="F46" s="391">
        <f t="shared" si="9"/>
        <v>1710000</v>
      </c>
      <c r="G46" s="428">
        <f t="shared" si="1"/>
        <v>1710000</v>
      </c>
      <c r="H46" s="429"/>
      <c r="I46" s="430"/>
      <c r="J46" s="430"/>
      <c r="K46" s="430"/>
      <c r="L46" s="430">
        <f>F46</f>
        <v>1710000</v>
      </c>
      <c r="M46" s="430"/>
      <c r="N46" s="430"/>
      <c r="O46" s="430"/>
      <c r="P46" s="430"/>
    </row>
    <row r="47" spans="1:16" x14ac:dyDescent="0.3">
      <c r="A47" s="186" t="s">
        <v>315</v>
      </c>
      <c r="B47" s="199"/>
      <c r="C47" s="196"/>
      <c r="D47" s="434">
        <v>6393891</v>
      </c>
      <c r="E47" s="435"/>
      <c r="F47" s="411">
        <f t="shared" si="9"/>
        <v>6393891</v>
      </c>
      <c r="G47" s="428">
        <f t="shared" si="1"/>
        <v>6393891</v>
      </c>
      <c r="H47" s="429"/>
      <c r="I47" s="430"/>
      <c r="J47" s="430"/>
      <c r="K47" s="430"/>
      <c r="L47" s="430">
        <v>5842659</v>
      </c>
      <c r="M47" s="430">
        <v>551232</v>
      </c>
      <c r="N47" s="430"/>
      <c r="O47" s="430"/>
      <c r="P47" s="430"/>
    </row>
    <row r="48" spans="1:16" x14ac:dyDescent="0.3">
      <c r="A48" s="186" t="s">
        <v>508</v>
      </c>
      <c r="B48" s="199"/>
      <c r="C48" s="196"/>
      <c r="D48" s="436">
        <v>894400</v>
      </c>
      <c r="E48" s="421"/>
      <c r="F48" s="397">
        <f t="shared" si="9"/>
        <v>894400</v>
      </c>
      <c r="G48" s="428">
        <f t="shared" si="1"/>
        <v>894400</v>
      </c>
      <c r="H48" s="429"/>
      <c r="I48" s="430"/>
      <c r="J48" s="430"/>
      <c r="K48" s="430"/>
      <c r="L48" s="430">
        <v>847100</v>
      </c>
      <c r="M48" s="430">
        <v>47300</v>
      </c>
      <c r="N48" s="430"/>
      <c r="O48" s="430"/>
      <c r="P48" s="430"/>
    </row>
    <row r="49" spans="1:16" x14ac:dyDescent="0.3">
      <c r="A49" s="186" t="s">
        <v>509</v>
      </c>
      <c r="B49" s="199"/>
      <c r="C49" s="196"/>
      <c r="D49" s="434">
        <v>1038000</v>
      </c>
      <c r="E49" s="435"/>
      <c r="F49" s="411">
        <f t="shared" si="9"/>
        <v>1038000</v>
      </c>
      <c r="G49" s="428">
        <f t="shared" si="1"/>
        <v>1038000</v>
      </c>
      <c r="H49" s="429"/>
      <c r="I49" s="430"/>
      <c r="J49" s="430"/>
      <c r="K49" s="430"/>
      <c r="L49" s="430"/>
      <c r="M49" s="430"/>
      <c r="N49" s="430"/>
      <c r="O49" s="430">
        <v>1038000</v>
      </c>
      <c r="P49" s="430"/>
    </row>
    <row r="50" spans="1:16" ht="15" thickBot="1" x14ac:dyDescent="0.35">
      <c r="A50" s="186" t="s">
        <v>510</v>
      </c>
      <c r="B50" s="200"/>
      <c r="C50" s="176"/>
      <c r="D50" s="436">
        <v>436500</v>
      </c>
      <c r="E50" s="421"/>
      <c r="F50" s="397">
        <f t="shared" si="9"/>
        <v>436500</v>
      </c>
      <c r="G50" s="428">
        <f t="shared" si="1"/>
        <v>436500</v>
      </c>
      <c r="H50" s="429"/>
      <c r="I50" s="430"/>
      <c r="J50" s="430"/>
      <c r="K50" s="430"/>
      <c r="L50" s="430"/>
      <c r="M50" s="430"/>
      <c r="N50" s="430"/>
      <c r="O50" s="430">
        <v>436500</v>
      </c>
      <c r="P50" s="430"/>
    </row>
    <row r="51" spans="1:16" x14ac:dyDescent="0.3">
      <c r="A51" s="201" t="s">
        <v>104</v>
      </c>
      <c r="B51" s="202"/>
      <c r="C51" s="203"/>
      <c r="D51" s="437">
        <f t="shared" ref="D51:F51" si="11">SUM(D52:D55)</f>
        <v>11658156</v>
      </c>
      <c r="E51" s="437">
        <f t="shared" si="11"/>
        <v>0</v>
      </c>
      <c r="F51" s="438">
        <f t="shared" si="11"/>
        <v>11658156</v>
      </c>
      <c r="G51" s="428">
        <f t="shared" si="1"/>
        <v>11658156</v>
      </c>
      <c r="H51" s="204">
        <f t="shared" ref="H51:P51" si="12">SUM(H52:H55)</f>
        <v>0</v>
      </c>
      <c r="I51" s="133">
        <f t="shared" si="12"/>
        <v>0</v>
      </c>
      <c r="J51" s="133">
        <f t="shared" si="12"/>
        <v>0</v>
      </c>
      <c r="K51" s="133">
        <f t="shared" si="12"/>
        <v>11658156</v>
      </c>
      <c r="L51" s="133">
        <f t="shared" si="12"/>
        <v>0</v>
      </c>
      <c r="M51" s="133">
        <f t="shared" si="12"/>
        <v>0</v>
      </c>
      <c r="N51" s="133">
        <f t="shared" si="12"/>
        <v>0</v>
      </c>
      <c r="O51" s="133">
        <f t="shared" si="12"/>
        <v>0</v>
      </c>
      <c r="P51" s="133">
        <f t="shared" si="12"/>
        <v>0</v>
      </c>
    </row>
    <row r="52" spans="1:16" x14ac:dyDescent="0.3">
      <c r="A52" s="439" t="s">
        <v>316</v>
      </c>
      <c r="B52" s="440">
        <v>1251</v>
      </c>
      <c r="C52" s="441">
        <v>5917</v>
      </c>
      <c r="D52" s="442">
        <f>B52*C52</f>
        <v>7402167</v>
      </c>
      <c r="E52" s="442"/>
      <c r="F52" s="443">
        <f>D52+E52</f>
        <v>7402167</v>
      </c>
      <c r="G52" s="428">
        <f t="shared" si="1"/>
        <v>7402167</v>
      </c>
      <c r="H52" s="429"/>
      <c r="I52" s="430"/>
      <c r="J52" s="430"/>
      <c r="K52" s="430">
        <v>7402167</v>
      </c>
      <c r="L52" s="430"/>
      <c r="M52" s="430"/>
      <c r="N52" s="430"/>
      <c r="O52" s="430"/>
      <c r="P52" s="430"/>
    </row>
    <row r="53" spans="1:16" x14ac:dyDescent="0.3">
      <c r="A53" s="439" t="s">
        <v>356</v>
      </c>
      <c r="B53" s="176"/>
      <c r="C53" s="205"/>
      <c r="D53" s="18">
        <v>211000</v>
      </c>
      <c r="E53" s="18"/>
      <c r="F53" s="443">
        <f>D53+E53</f>
        <v>211000</v>
      </c>
      <c r="G53" s="428">
        <f t="shared" si="1"/>
        <v>211000</v>
      </c>
      <c r="H53" s="429"/>
      <c r="I53" s="430"/>
      <c r="J53" s="430"/>
      <c r="K53" s="430">
        <v>211000</v>
      </c>
      <c r="L53" s="430"/>
      <c r="M53" s="430"/>
      <c r="N53" s="430"/>
      <c r="O53" s="430"/>
      <c r="P53" s="430"/>
    </row>
    <row r="54" spans="1:16" x14ac:dyDescent="0.3">
      <c r="A54" s="444" t="s">
        <v>511</v>
      </c>
      <c r="B54" s="176"/>
      <c r="C54" s="205"/>
      <c r="D54" s="247">
        <v>1500679</v>
      </c>
      <c r="E54" s="247"/>
      <c r="F54" s="445">
        <f>D54+E54</f>
        <v>1500679</v>
      </c>
      <c r="G54" s="428">
        <f t="shared" si="1"/>
        <v>1500679</v>
      </c>
      <c r="H54" s="429"/>
      <c r="I54" s="430"/>
      <c r="J54" s="430"/>
      <c r="K54" s="430">
        <v>1500679</v>
      </c>
      <c r="L54" s="430"/>
      <c r="M54" s="430"/>
      <c r="N54" s="430"/>
      <c r="O54" s="430"/>
      <c r="P54" s="430"/>
    </row>
    <row r="55" spans="1:16" ht="15" thickBot="1" x14ac:dyDescent="0.35">
      <c r="A55" s="186" t="s">
        <v>504</v>
      </c>
      <c r="B55" s="446"/>
      <c r="C55" s="447"/>
      <c r="D55" s="449">
        <v>2544310</v>
      </c>
      <c r="E55" s="449"/>
      <c r="F55" s="450">
        <f>D55+E55</f>
        <v>2544310</v>
      </c>
      <c r="G55" s="428">
        <f t="shared" si="1"/>
        <v>2544310</v>
      </c>
      <c r="H55" s="429"/>
      <c r="I55" s="430"/>
      <c r="J55" s="430"/>
      <c r="K55" s="430">
        <v>2544310</v>
      </c>
      <c r="L55" s="430"/>
      <c r="M55" s="430"/>
      <c r="N55" s="430"/>
      <c r="O55" s="430"/>
      <c r="P55" s="430"/>
    </row>
    <row r="56" spans="1:16" ht="15" thickBot="1" x14ac:dyDescent="0.35">
      <c r="A56" s="206" t="s">
        <v>317</v>
      </c>
      <c r="B56" s="451"/>
      <c r="C56" s="452"/>
      <c r="D56" s="453">
        <f>SUM(D57:D58)</f>
        <v>0</v>
      </c>
      <c r="E56" s="453">
        <f t="shared" ref="E56:F56" si="13">SUM(E57:E58)</f>
        <v>0</v>
      </c>
      <c r="F56" s="453">
        <f t="shared" si="13"/>
        <v>0</v>
      </c>
      <c r="G56" s="428">
        <f t="shared" si="1"/>
        <v>0</v>
      </c>
      <c r="H56" s="207">
        <f>SUM(H57:H57)</f>
        <v>0</v>
      </c>
      <c r="I56" s="134">
        <f t="shared" ref="I56:P56" si="14">SUM(I57:I60)</f>
        <v>0</v>
      </c>
      <c r="J56" s="134">
        <f t="shared" si="14"/>
        <v>0</v>
      </c>
      <c r="K56" s="134">
        <f t="shared" si="14"/>
        <v>0</v>
      </c>
      <c r="L56" s="134">
        <f t="shared" si="14"/>
        <v>0</v>
      </c>
      <c r="M56" s="134">
        <f t="shared" si="14"/>
        <v>0</v>
      </c>
      <c r="N56" s="134">
        <f t="shared" si="14"/>
        <v>0</v>
      </c>
      <c r="O56" s="134">
        <f t="shared" si="14"/>
        <v>0</v>
      </c>
      <c r="P56" s="134">
        <f t="shared" si="14"/>
        <v>0</v>
      </c>
    </row>
    <row r="57" spans="1:16" x14ac:dyDescent="0.3">
      <c r="A57" s="208"/>
      <c r="B57" s="446"/>
      <c r="C57" s="447"/>
      <c r="D57" s="447"/>
      <c r="E57" s="447"/>
      <c r="F57" s="448">
        <f>D57+E57</f>
        <v>0</v>
      </c>
      <c r="G57" s="428">
        <f t="shared" si="1"/>
        <v>0</v>
      </c>
      <c r="H57" s="454"/>
      <c r="I57" s="455"/>
      <c r="J57" s="455"/>
      <c r="K57" s="455"/>
      <c r="L57" s="455"/>
      <c r="M57" s="455"/>
      <c r="N57" s="455"/>
      <c r="O57" s="455"/>
      <c r="P57" s="455"/>
    </row>
    <row r="58" spans="1:16" ht="15" thickBot="1" x14ac:dyDescent="0.35">
      <c r="A58" s="208"/>
      <c r="B58" s="446"/>
      <c r="C58" s="447"/>
      <c r="D58" s="447"/>
      <c r="E58" s="447"/>
      <c r="F58" s="448">
        <f>D58+E58</f>
        <v>0</v>
      </c>
      <c r="G58" s="428"/>
      <c r="H58" s="456"/>
      <c r="I58" s="209"/>
      <c r="J58" s="209"/>
      <c r="K58" s="209"/>
      <c r="L58" s="209"/>
      <c r="M58" s="209"/>
      <c r="N58" s="209"/>
      <c r="O58" s="209"/>
      <c r="P58" s="209"/>
    </row>
    <row r="59" spans="1:16" ht="15.6" thickTop="1" thickBot="1" x14ac:dyDescent="0.35">
      <c r="A59" s="457" t="s">
        <v>512</v>
      </c>
      <c r="B59" s="458"/>
      <c r="C59" s="458"/>
      <c r="D59" s="458">
        <v>174078</v>
      </c>
      <c r="E59" s="458"/>
      <c r="F59" s="448">
        <f>D59+E59</f>
        <v>174078</v>
      </c>
      <c r="G59" s="428">
        <f t="shared" si="1"/>
        <v>174078</v>
      </c>
      <c r="H59" s="459">
        <v>174078</v>
      </c>
      <c r="I59" s="460"/>
      <c r="J59" s="460"/>
      <c r="K59" s="460"/>
      <c r="L59" s="460"/>
      <c r="M59" s="460"/>
      <c r="N59" s="460"/>
      <c r="O59" s="460"/>
      <c r="P59" s="460"/>
    </row>
    <row r="60" spans="1:16" ht="16.2" thickTop="1" x14ac:dyDescent="0.3">
      <c r="A60" s="135"/>
      <c r="F60" s="461"/>
      <c r="G60" s="428">
        <f t="shared" si="1"/>
        <v>0</v>
      </c>
      <c r="H60" s="462"/>
    </row>
    <row r="62" spans="1:16" x14ac:dyDescent="0.3">
      <c r="D62" s="463">
        <f>D13+D30+D36+D50+D55+D48</f>
        <v>17195571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90"/>
  <sheetViews>
    <sheetView workbookViewId="0">
      <pane ySplit="5" topLeftCell="A6" activePane="bottomLeft" state="frozen"/>
      <selection sqref="A1:I1"/>
      <selection pane="bottomLeft" activeCell="C1" sqref="C1"/>
    </sheetView>
  </sheetViews>
  <sheetFormatPr defaultRowHeight="13.2" x14ac:dyDescent="0.25"/>
  <cols>
    <col min="1" max="1" width="8.109375" customWidth="1"/>
    <col min="2" max="2" width="41" customWidth="1"/>
    <col min="3" max="5" width="13.6640625" customWidth="1"/>
    <col min="257" max="257" width="8.109375" customWidth="1"/>
    <col min="258" max="258" width="41" customWidth="1"/>
    <col min="259" max="261" width="32.88671875" customWidth="1"/>
    <col min="513" max="513" width="8.109375" customWidth="1"/>
    <col min="514" max="514" width="41" customWidth="1"/>
    <col min="515" max="517" width="32.88671875" customWidth="1"/>
    <col min="769" max="769" width="8.109375" customWidth="1"/>
    <col min="770" max="770" width="41" customWidth="1"/>
    <col min="771" max="773" width="32.88671875" customWidth="1"/>
    <col min="1025" max="1025" width="8.109375" customWidth="1"/>
    <col min="1026" max="1026" width="41" customWidth="1"/>
    <col min="1027" max="1029" width="32.88671875" customWidth="1"/>
    <col min="1281" max="1281" width="8.109375" customWidth="1"/>
    <col min="1282" max="1282" width="41" customWidth="1"/>
    <col min="1283" max="1285" width="32.88671875" customWidth="1"/>
    <col min="1537" max="1537" width="8.109375" customWidth="1"/>
    <col min="1538" max="1538" width="41" customWidth="1"/>
    <col min="1539" max="1541" width="32.88671875" customWidth="1"/>
    <col min="1793" max="1793" width="8.109375" customWidth="1"/>
    <col min="1794" max="1794" width="41" customWidth="1"/>
    <col min="1795" max="1797" width="32.88671875" customWidth="1"/>
    <col min="2049" max="2049" width="8.109375" customWidth="1"/>
    <col min="2050" max="2050" width="41" customWidth="1"/>
    <col min="2051" max="2053" width="32.88671875" customWidth="1"/>
    <col min="2305" max="2305" width="8.109375" customWidth="1"/>
    <col min="2306" max="2306" width="41" customWidth="1"/>
    <col min="2307" max="2309" width="32.88671875" customWidth="1"/>
    <col min="2561" max="2561" width="8.109375" customWidth="1"/>
    <col min="2562" max="2562" width="41" customWidth="1"/>
    <col min="2563" max="2565" width="32.88671875" customWidth="1"/>
    <col min="2817" max="2817" width="8.109375" customWidth="1"/>
    <col min="2818" max="2818" width="41" customWidth="1"/>
    <col min="2819" max="2821" width="32.88671875" customWidth="1"/>
    <col min="3073" max="3073" width="8.109375" customWidth="1"/>
    <col min="3074" max="3074" width="41" customWidth="1"/>
    <col min="3075" max="3077" width="32.88671875" customWidth="1"/>
    <col min="3329" max="3329" width="8.109375" customWidth="1"/>
    <col min="3330" max="3330" width="41" customWidth="1"/>
    <col min="3331" max="3333" width="32.88671875" customWidth="1"/>
    <col min="3585" max="3585" width="8.109375" customWidth="1"/>
    <col min="3586" max="3586" width="41" customWidth="1"/>
    <col min="3587" max="3589" width="32.88671875" customWidth="1"/>
    <col min="3841" max="3841" width="8.109375" customWidth="1"/>
    <col min="3842" max="3842" width="41" customWidth="1"/>
    <col min="3843" max="3845" width="32.88671875" customWidth="1"/>
    <col min="4097" max="4097" width="8.109375" customWidth="1"/>
    <col min="4098" max="4098" width="41" customWidth="1"/>
    <col min="4099" max="4101" width="32.88671875" customWidth="1"/>
    <col min="4353" max="4353" width="8.109375" customWidth="1"/>
    <col min="4354" max="4354" width="41" customWidth="1"/>
    <col min="4355" max="4357" width="32.88671875" customWidth="1"/>
    <col min="4609" max="4609" width="8.109375" customWidth="1"/>
    <col min="4610" max="4610" width="41" customWidth="1"/>
    <col min="4611" max="4613" width="32.88671875" customWidth="1"/>
    <col min="4865" max="4865" width="8.109375" customWidth="1"/>
    <col min="4866" max="4866" width="41" customWidth="1"/>
    <col min="4867" max="4869" width="32.88671875" customWidth="1"/>
    <col min="5121" max="5121" width="8.109375" customWidth="1"/>
    <col min="5122" max="5122" width="41" customWidth="1"/>
    <col min="5123" max="5125" width="32.88671875" customWidth="1"/>
    <col min="5377" max="5377" width="8.109375" customWidth="1"/>
    <col min="5378" max="5378" width="41" customWidth="1"/>
    <col min="5379" max="5381" width="32.88671875" customWidth="1"/>
    <col min="5633" max="5633" width="8.109375" customWidth="1"/>
    <col min="5634" max="5634" width="41" customWidth="1"/>
    <col min="5635" max="5637" width="32.88671875" customWidth="1"/>
    <col min="5889" max="5889" width="8.109375" customWidth="1"/>
    <col min="5890" max="5890" width="41" customWidth="1"/>
    <col min="5891" max="5893" width="32.88671875" customWidth="1"/>
    <col min="6145" max="6145" width="8.109375" customWidth="1"/>
    <col min="6146" max="6146" width="41" customWidth="1"/>
    <col min="6147" max="6149" width="32.88671875" customWidth="1"/>
    <col min="6401" max="6401" width="8.109375" customWidth="1"/>
    <col min="6402" max="6402" width="41" customWidth="1"/>
    <col min="6403" max="6405" width="32.88671875" customWidth="1"/>
    <col min="6657" max="6657" width="8.109375" customWidth="1"/>
    <col min="6658" max="6658" width="41" customWidth="1"/>
    <col min="6659" max="6661" width="32.88671875" customWidth="1"/>
    <col min="6913" max="6913" width="8.109375" customWidth="1"/>
    <col min="6914" max="6914" width="41" customWidth="1"/>
    <col min="6915" max="6917" width="32.88671875" customWidth="1"/>
    <col min="7169" max="7169" width="8.109375" customWidth="1"/>
    <col min="7170" max="7170" width="41" customWidth="1"/>
    <col min="7171" max="7173" width="32.88671875" customWidth="1"/>
    <col min="7425" max="7425" width="8.109375" customWidth="1"/>
    <col min="7426" max="7426" width="41" customWidth="1"/>
    <col min="7427" max="7429" width="32.88671875" customWidth="1"/>
    <col min="7681" max="7681" width="8.109375" customWidth="1"/>
    <col min="7682" max="7682" width="41" customWidth="1"/>
    <col min="7683" max="7685" width="32.88671875" customWidth="1"/>
    <col min="7937" max="7937" width="8.109375" customWidth="1"/>
    <col min="7938" max="7938" width="41" customWidth="1"/>
    <col min="7939" max="7941" width="32.88671875" customWidth="1"/>
    <col min="8193" max="8193" width="8.109375" customWidth="1"/>
    <col min="8194" max="8194" width="41" customWidth="1"/>
    <col min="8195" max="8197" width="32.88671875" customWidth="1"/>
    <col min="8449" max="8449" width="8.109375" customWidth="1"/>
    <col min="8450" max="8450" width="41" customWidth="1"/>
    <col min="8451" max="8453" width="32.88671875" customWidth="1"/>
    <col min="8705" max="8705" width="8.109375" customWidth="1"/>
    <col min="8706" max="8706" width="41" customWidth="1"/>
    <col min="8707" max="8709" width="32.88671875" customWidth="1"/>
    <col min="8961" max="8961" width="8.109375" customWidth="1"/>
    <col min="8962" max="8962" width="41" customWidth="1"/>
    <col min="8963" max="8965" width="32.88671875" customWidth="1"/>
    <col min="9217" max="9217" width="8.109375" customWidth="1"/>
    <col min="9218" max="9218" width="41" customWidth="1"/>
    <col min="9219" max="9221" width="32.88671875" customWidth="1"/>
    <col min="9473" max="9473" width="8.109375" customWidth="1"/>
    <col min="9474" max="9474" width="41" customWidth="1"/>
    <col min="9475" max="9477" width="32.88671875" customWidth="1"/>
    <col min="9729" max="9729" width="8.109375" customWidth="1"/>
    <col min="9730" max="9730" width="41" customWidth="1"/>
    <col min="9731" max="9733" width="32.88671875" customWidth="1"/>
    <col min="9985" max="9985" width="8.109375" customWidth="1"/>
    <col min="9986" max="9986" width="41" customWidth="1"/>
    <col min="9987" max="9989" width="32.88671875" customWidth="1"/>
    <col min="10241" max="10241" width="8.109375" customWidth="1"/>
    <col min="10242" max="10242" width="41" customWidth="1"/>
    <col min="10243" max="10245" width="32.88671875" customWidth="1"/>
    <col min="10497" max="10497" width="8.109375" customWidth="1"/>
    <col min="10498" max="10498" width="41" customWidth="1"/>
    <col min="10499" max="10501" width="32.88671875" customWidth="1"/>
    <col min="10753" max="10753" width="8.109375" customWidth="1"/>
    <col min="10754" max="10754" width="41" customWidth="1"/>
    <col min="10755" max="10757" width="32.88671875" customWidth="1"/>
    <col min="11009" max="11009" width="8.109375" customWidth="1"/>
    <col min="11010" max="11010" width="41" customWidth="1"/>
    <col min="11011" max="11013" width="32.88671875" customWidth="1"/>
    <col min="11265" max="11265" width="8.109375" customWidth="1"/>
    <col min="11266" max="11266" width="41" customWidth="1"/>
    <col min="11267" max="11269" width="32.88671875" customWidth="1"/>
    <col min="11521" max="11521" width="8.109375" customWidth="1"/>
    <col min="11522" max="11522" width="41" customWidth="1"/>
    <col min="11523" max="11525" width="32.88671875" customWidth="1"/>
    <col min="11777" max="11777" width="8.109375" customWidth="1"/>
    <col min="11778" max="11778" width="41" customWidth="1"/>
    <col min="11779" max="11781" width="32.88671875" customWidth="1"/>
    <col min="12033" max="12033" width="8.109375" customWidth="1"/>
    <col min="12034" max="12034" width="41" customWidth="1"/>
    <col min="12035" max="12037" width="32.88671875" customWidth="1"/>
    <col min="12289" max="12289" width="8.109375" customWidth="1"/>
    <col min="12290" max="12290" width="41" customWidth="1"/>
    <col min="12291" max="12293" width="32.88671875" customWidth="1"/>
    <col min="12545" max="12545" width="8.109375" customWidth="1"/>
    <col min="12546" max="12546" width="41" customWidth="1"/>
    <col min="12547" max="12549" width="32.88671875" customWidth="1"/>
    <col min="12801" max="12801" width="8.109375" customWidth="1"/>
    <col min="12802" max="12802" width="41" customWidth="1"/>
    <col min="12803" max="12805" width="32.88671875" customWidth="1"/>
    <col min="13057" max="13057" width="8.109375" customWidth="1"/>
    <col min="13058" max="13058" width="41" customWidth="1"/>
    <col min="13059" max="13061" width="32.88671875" customWidth="1"/>
    <col min="13313" max="13313" width="8.109375" customWidth="1"/>
    <col min="13314" max="13314" width="41" customWidth="1"/>
    <col min="13315" max="13317" width="32.88671875" customWidth="1"/>
    <col min="13569" max="13569" width="8.109375" customWidth="1"/>
    <col min="13570" max="13570" width="41" customWidth="1"/>
    <col min="13571" max="13573" width="32.88671875" customWidth="1"/>
    <col min="13825" max="13825" width="8.109375" customWidth="1"/>
    <col min="13826" max="13826" width="41" customWidth="1"/>
    <col min="13827" max="13829" width="32.88671875" customWidth="1"/>
    <col min="14081" max="14081" width="8.109375" customWidth="1"/>
    <col min="14082" max="14082" width="41" customWidth="1"/>
    <col min="14083" max="14085" width="32.88671875" customWidth="1"/>
    <col min="14337" max="14337" width="8.109375" customWidth="1"/>
    <col min="14338" max="14338" width="41" customWidth="1"/>
    <col min="14339" max="14341" width="32.88671875" customWidth="1"/>
    <col min="14593" max="14593" width="8.109375" customWidth="1"/>
    <col min="14594" max="14594" width="41" customWidth="1"/>
    <col min="14595" max="14597" width="32.88671875" customWidth="1"/>
    <col min="14849" max="14849" width="8.109375" customWidth="1"/>
    <col min="14850" max="14850" width="41" customWidth="1"/>
    <col min="14851" max="14853" width="32.88671875" customWidth="1"/>
    <col min="15105" max="15105" width="8.109375" customWidth="1"/>
    <col min="15106" max="15106" width="41" customWidth="1"/>
    <col min="15107" max="15109" width="32.88671875" customWidth="1"/>
    <col min="15361" max="15361" width="8.109375" customWidth="1"/>
    <col min="15362" max="15362" width="41" customWidth="1"/>
    <col min="15363" max="15365" width="32.88671875" customWidth="1"/>
    <col min="15617" max="15617" width="8.109375" customWidth="1"/>
    <col min="15618" max="15618" width="41" customWidth="1"/>
    <col min="15619" max="15621" width="32.88671875" customWidth="1"/>
    <col min="15873" max="15873" width="8.109375" customWidth="1"/>
    <col min="15874" max="15874" width="41" customWidth="1"/>
    <col min="15875" max="15877" width="32.88671875" customWidth="1"/>
    <col min="16129" max="16129" width="8.109375" customWidth="1"/>
    <col min="16130" max="16130" width="41" customWidth="1"/>
    <col min="16131" max="16133" width="32.88671875" customWidth="1"/>
  </cols>
  <sheetData>
    <row r="1" spans="1:5" s="645" customFormat="1" x14ac:dyDescent="0.25">
      <c r="B1" s="122" t="s">
        <v>265</v>
      </c>
      <c r="C1" s="645" t="s">
        <v>1549</v>
      </c>
    </row>
    <row r="2" spans="1:5" s="645" customFormat="1" x14ac:dyDescent="0.25">
      <c r="B2" s="122" t="s">
        <v>364</v>
      </c>
      <c r="D2" s="75" t="s">
        <v>119</v>
      </c>
    </row>
    <row r="3" spans="1:5" x14ac:dyDescent="0.25">
      <c r="A3" s="985" t="s">
        <v>709</v>
      </c>
      <c r="B3" s="986"/>
      <c r="C3" s="986"/>
      <c r="D3" s="986"/>
      <c r="E3" s="986"/>
    </row>
    <row r="4" spans="1:5" ht="30" x14ac:dyDescent="0.25">
      <c r="A4" s="781"/>
      <c r="B4" s="781" t="s">
        <v>593</v>
      </c>
      <c r="C4" s="781" t="s">
        <v>710</v>
      </c>
      <c r="D4" s="781" t="s">
        <v>711</v>
      </c>
      <c r="E4" s="781" t="s">
        <v>712</v>
      </c>
    </row>
    <row r="5" spans="1:5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</row>
    <row r="6" spans="1:5" x14ac:dyDescent="0.25">
      <c r="A6" s="782" t="s">
        <v>598</v>
      </c>
      <c r="B6" s="783" t="s">
        <v>713</v>
      </c>
      <c r="C6" s="784">
        <v>3463283</v>
      </c>
      <c r="D6" s="784">
        <v>0</v>
      </c>
      <c r="E6" s="784">
        <v>2018093</v>
      </c>
    </row>
    <row r="7" spans="1:5" x14ac:dyDescent="0.25">
      <c r="A7" s="782" t="s">
        <v>600</v>
      </c>
      <c r="B7" s="783" t="s">
        <v>714</v>
      </c>
      <c r="C7" s="784">
        <v>493296</v>
      </c>
      <c r="D7" s="784">
        <v>0</v>
      </c>
      <c r="E7" s="784">
        <v>0</v>
      </c>
    </row>
    <row r="8" spans="1:5" x14ac:dyDescent="0.25">
      <c r="A8" s="785" t="s">
        <v>602</v>
      </c>
      <c r="B8" s="786" t="s">
        <v>715</v>
      </c>
      <c r="C8" s="787">
        <v>3956579</v>
      </c>
      <c r="D8" s="787">
        <v>0</v>
      </c>
      <c r="E8" s="787">
        <v>2018093</v>
      </c>
    </row>
    <row r="9" spans="1:5" ht="26.4" x14ac:dyDescent="0.25">
      <c r="A9" s="782" t="s">
        <v>644</v>
      </c>
      <c r="B9" s="783" t="s">
        <v>716</v>
      </c>
      <c r="C9" s="784">
        <v>1827517851</v>
      </c>
      <c r="D9" s="784">
        <v>0</v>
      </c>
      <c r="E9" s="784">
        <v>1896721559</v>
      </c>
    </row>
    <row r="10" spans="1:5" ht="26.4" x14ac:dyDescent="0.25">
      <c r="A10" s="782" t="s">
        <v>646</v>
      </c>
      <c r="B10" s="783" t="s">
        <v>717</v>
      </c>
      <c r="C10" s="784">
        <v>24995759</v>
      </c>
      <c r="D10" s="784">
        <v>0</v>
      </c>
      <c r="E10" s="784">
        <v>48876826</v>
      </c>
    </row>
    <row r="11" spans="1:5" x14ac:dyDescent="0.25">
      <c r="A11" s="782" t="s">
        <v>650</v>
      </c>
      <c r="B11" s="783" t="s">
        <v>718</v>
      </c>
      <c r="C11" s="784">
        <v>347033698</v>
      </c>
      <c r="D11" s="784">
        <v>0</v>
      </c>
      <c r="E11" s="784">
        <v>286732845</v>
      </c>
    </row>
    <row r="12" spans="1:5" x14ac:dyDescent="0.25">
      <c r="A12" s="785" t="s">
        <v>652</v>
      </c>
      <c r="B12" s="786" t="s">
        <v>719</v>
      </c>
      <c r="C12" s="787">
        <v>2199547308</v>
      </c>
      <c r="D12" s="787">
        <v>0</v>
      </c>
      <c r="E12" s="787">
        <v>2232331230</v>
      </c>
    </row>
    <row r="13" spans="1:5" ht="26.4" x14ac:dyDescent="0.25">
      <c r="A13" s="782" t="s">
        <v>654</v>
      </c>
      <c r="B13" s="783" t="s">
        <v>720</v>
      </c>
      <c r="C13" s="784">
        <v>11150000</v>
      </c>
      <c r="D13" s="784">
        <v>0</v>
      </c>
      <c r="E13" s="784">
        <v>11150000</v>
      </c>
    </row>
    <row r="14" spans="1:5" ht="26.4" x14ac:dyDescent="0.25">
      <c r="A14" s="782" t="s">
        <v>660</v>
      </c>
      <c r="B14" s="783" t="s">
        <v>721</v>
      </c>
      <c r="C14" s="784">
        <v>11150000</v>
      </c>
      <c r="D14" s="784">
        <v>0</v>
      </c>
      <c r="E14" s="784">
        <v>11150000</v>
      </c>
    </row>
    <row r="15" spans="1:5" ht="26.4" x14ac:dyDescent="0.25">
      <c r="A15" s="782" t="s">
        <v>664</v>
      </c>
      <c r="B15" s="783" t="s">
        <v>722</v>
      </c>
      <c r="C15" s="784">
        <v>60000000</v>
      </c>
      <c r="D15" s="784">
        <v>0</v>
      </c>
      <c r="E15" s="784">
        <v>0</v>
      </c>
    </row>
    <row r="16" spans="1:5" x14ac:dyDescent="0.25">
      <c r="A16" s="782" t="s">
        <v>723</v>
      </c>
      <c r="B16" s="783" t="s">
        <v>724</v>
      </c>
      <c r="C16" s="784">
        <v>60000000</v>
      </c>
      <c r="D16" s="784">
        <v>0</v>
      </c>
      <c r="E16" s="784">
        <v>0</v>
      </c>
    </row>
    <row r="17" spans="1:5" ht="26.4" x14ac:dyDescent="0.25">
      <c r="A17" s="785" t="s">
        <v>606</v>
      </c>
      <c r="B17" s="786" t="s">
        <v>725</v>
      </c>
      <c r="C17" s="787">
        <v>71150000</v>
      </c>
      <c r="D17" s="787">
        <v>0</v>
      </c>
      <c r="E17" s="787">
        <v>11150000</v>
      </c>
    </row>
    <row r="18" spans="1:5" ht="26.4" x14ac:dyDescent="0.25">
      <c r="A18" s="782" t="s">
        <v>726</v>
      </c>
      <c r="B18" s="783" t="s">
        <v>727</v>
      </c>
      <c r="C18" s="784">
        <v>645019737</v>
      </c>
      <c r="D18" s="784">
        <v>0</v>
      </c>
      <c r="E18" s="784">
        <v>1351062394</v>
      </c>
    </row>
    <row r="19" spans="1:5" x14ac:dyDescent="0.25">
      <c r="A19" s="782" t="s">
        <v>674</v>
      </c>
      <c r="B19" s="783" t="s">
        <v>728</v>
      </c>
      <c r="C19" s="784">
        <v>645019737</v>
      </c>
      <c r="D19" s="784">
        <v>0</v>
      </c>
      <c r="E19" s="784">
        <v>1351062394</v>
      </c>
    </row>
    <row r="20" spans="1:5" ht="26.4" x14ac:dyDescent="0.25">
      <c r="A20" s="785" t="s">
        <v>678</v>
      </c>
      <c r="B20" s="786" t="s">
        <v>729</v>
      </c>
      <c r="C20" s="787">
        <v>645019737</v>
      </c>
      <c r="D20" s="787">
        <v>0</v>
      </c>
      <c r="E20" s="787">
        <v>1351062394</v>
      </c>
    </row>
    <row r="21" spans="1:5" ht="39.6" x14ac:dyDescent="0.25">
      <c r="A21" s="785" t="s">
        <v>610</v>
      </c>
      <c r="B21" s="786" t="s">
        <v>730</v>
      </c>
      <c r="C21" s="787">
        <v>2919673624</v>
      </c>
      <c r="D21" s="787">
        <v>0</v>
      </c>
      <c r="E21" s="787">
        <v>3596561717</v>
      </c>
    </row>
    <row r="22" spans="1:5" x14ac:dyDescent="0.25">
      <c r="A22" s="782" t="s">
        <v>612</v>
      </c>
      <c r="B22" s="783" t="s">
        <v>731</v>
      </c>
      <c r="C22" s="784">
        <v>1093613</v>
      </c>
      <c r="D22" s="784">
        <v>0</v>
      </c>
      <c r="E22" s="784">
        <v>958176</v>
      </c>
    </row>
    <row r="23" spans="1:5" x14ac:dyDescent="0.25">
      <c r="A23" s="785" t="s">
        <v>618</v>
      </c>
      <c r="B23" s="786" t="s">
        <v>732</v>
      </c>
      <c r="C23" s="787">
        <v>1093613</v>
      </c>
      <c r="D23" s="787">
        <v>0</v>
      </c>
      <c r="E23" s="787">
        <v>958176</v>
      </c>
    </row>
    <row r="24" spans="1:5" ht="26.4" x14ac:dyDescent="0.25">
      <c r="A24" s="785" t="s">
        <v>690</v>
      </c>
      <c r="B24" s="786" t="s">
        <v>733</v>
      </c>
      <c r="C24" s="787">
        <v>1093613</v>
      </c>
      <c r="D24" s="787">
        <v>0</v>
      </c>
      <c r="E24" s="787">
        <v>958176</v>
      </c>
    </row>
    <row r="25" spans="1:5" x14ac:dyDescent="0.25">
      <c r="A25" s="782" t="s">
        <v>734</v>
      </c>
      <c r="B25" s="783" t="s">
        <v>735</v>
      </c>
      <c r="C25" s="784">
        <v>247065</v>
      </c>
      <c r="D25" s="784">
        <v>0</v>
      </c>
      <c r="E25" s="784">
        <v>169275</v>
      </c>
    </row>
    <row r="26" spans="1:5" ht="26.4" x14ac:dyDescent="0.25">
      <c r="A26" s="785" t="s">
        <v>736</v>
      </c>
      <c r="B26" s="786" t="s">
        <v>737</v>
      </c>
      <c r="C26" s="787">
        <v>247065</v>
      </c>
      <c r="D26" s="787">
        <v>0</v>
      </c>
      <c r="E26" s="787">
        <v>169275</v>
      </c>
    </row>
    <row r="27" spans="1:5" x14ac:dyDescent="0.25">
      <c r="A27" s="782" t="s">
        <v>738</v>
      </c>
      <c r="B27" s="783" t="s">
        <v>739</v>
      </c>
      <c r="C27" s="784">
        <v>501354759</v>
      </c>
      <c r="D27" s="784">
        <v>0</v>
      </c>
      <c r="E27" s="784">
        <v>504485727</v>
      </c>
    </row>
    <row r="28" spans="1:5" x14ac:dyDescent="0.25">
      <c r="A28" s="782" t="s">
        <v>740</v>
      </c>
      <c r="B28" s="783" t="s">
        <v>741</v>
      </c>
      <c r="C28" s="784">
        <v>182352430</v>
      </c>
      <c r="D28" s="784">
        <v>0</v>
      </c>
      <c r="E28" s="784">
        <v>283015601</v>
      </c>
    </row>
    <row r="29" spans="1:5" x14ac:dyDescent="0.25">
      <c r="A29" s="785" t="s">
        <v>742</v>
      </c>
      <c r="B29" s="786" t="s">
        <v>743</v>
      </c>
      <c r="C29" s="787">
        <v>683707189</v>
      </c>
      <c r="D29" s="787">
        <v>0</v>
      </c>
      <c r="E29" s="787">
        <v>787501328</v>
      </c>
    </row>
    <row r="30" spans="1:5" x14ac:dyDescent="0.25">
      <c r="A30" s="785" t="s">
        <v>744</v>
      </c>
      <c r="B30" s="786" t="s">
        <v>745</v>
      </c>
      <c r="C30" s="787">
        <v>683954254</v>
      </c>
      <c r="D30" s="787">
        <v>0</v>
      </c>
      <c r="E30" s="787">
        <v>787670603</v>
      </c>
    </row>
    <row r="31" spans="1:5" ht="26.4" x14ac:dyDescent="0.25">
      <c r="A31" s="782" t="s">
        <v>746</v>
      </c>
      <c r="B31" s="783" t="s">
        <v>747</v>
      </c>
      <c r="C31" s="784">
        <v>23018586</v>
      </c>
      <c r="D31" s="784">
        <v>0</v>
      </c>
      <c r="E31" s="784">
        <v>19268112</v>
      </c>
    </row>
    <row r="32" spans="1:5" ht="26.4" x14ac:dyDescent="0.25">
      <c r="A32" s="782" t="s">
        <v>748</v>
      </c>
      <c r="B32" s="783" t="s">
        <v>749</v>
      </c>
      <c r="C32" s="784">
        <v>4369317</v>
      </c>
      <c r="D32" s="784">
        <v>0</v>
      </c>
      <c r="E32" s="784">
        <v>6777933</v>
      </c>
    </row>
    <row r="33" spans="1:5" ht="26.4" x14ac:dyDescent="0.25">
      <c r="A33" s="782" t="s">
        <v>750</v>
      </c>
      <c r="B33" s="783" t="s">
        <v>751</v>
      </c>
      <c r="C33" s="784">
        <v>16914975</v>
      </c>
      <c r="D33" s="784">
        <v>0</v>
      </c>
      <c r="E33" s="784">
        <v>10759648</v>
      </c>
    </row>
    <row r="34" spans="1:5" ht="26.4" x14ac:dyDescent="0.25">
      <c r="A34" s="782" t="s">
        <v>752</v>
      </c>
      <c r="B34" s="783" t="s">
        <v>753</v>
      </c>
      <c r="C34" s="784">
        <v>1734294</v>
      </c>
      <c r="D34" s="784">
        <v>0</v>
      </c>
      <c r="E34" s="784">
        <v>1730531</v>
      </c>
    </row>
    <row r="35" spans="1:5" ht="26.4" x14ac:dyDescent="0.25">
      <c r="A35" s="782" t="s">
        <v>754</v>
      </c>
      <c r="B35" s="783" t="s">
        <v>755</v>
      </c>
      <c r="C35" s="784">
        <v>4326619</v>
      </c>
      <c r="D35" s="784">
        <v>0</v>
      </c>
      <c r="E35" s="784">
        <v>5531510</v>
      </c>
    </row>
    <row r="36" spans="1:5" ht="52.8" x14ac:dyDescent="0.25">
      <c r="A36" s="782" t="s">
        <v>756</v>
      </c>
      <c r="B36" s="783" t="s">
        <v>757</v>
      </c>
      <c r="C36" s="784">
        <v>634651</v>
      </c>
      <c r="D36" s="784">
        <v>0</v>
      </c>
      <c r="E36" s="784">
        <v>878042</v>
      </c>
    </row>
    <row r="37" spans="1:5" ht="26.4" x14ac:dyDescent="0.25">
      <c r="A37" s="782" t="s">
        <v>758</v>
      </c>
      <c r="B37" s="783" t="s">
        <v>759</v>
      </c>
      <c r="C37" s="784">
        <v>129096</v>
      </c>
      <c r="D37" s="784">
        <v>0</v>
      </c>
      <c r="E37" s="784">
        <v>1268734</v>
      </c>
    </row>
    <row r="38" spans="1:5" ht="26.4" x14ac:dyDescent="0.25">
      <c r="A38" s="782" t="s">
        <v>760</v>
      </c>
      <c r="B38" s="783" t="s">
        <v>761</v>
      </c>
      <c r="C38" s="784">
        <v>2513247</v>
      </c>
      <c r="D38" s="784">
        <v>0</v>
      </c>
      <c r="E38" s="784">
        <v>2590132</v>
      </c>
    </row>
    <row r="39" spans="1:5" ht="26.4" x14ac:dyDescent="0.25">
      <c r="A39" s="782" t="s">
        <v>762</v>
      </c>
      <c r="B39" s="783" t="s">
        <v>763</v>
      </c>
      <c r="C39" s="784">
        <v>580366</v>
      </c>
      <c r="D39" s="784">
        <v>0</v>
      </c>
      <c r="E39" s="784">
        <v>639344</v>
      </c>
    </row>
    <row r="40" spans="1:5" ht="39.6" x14ac:dyDescent="0.25">
      <c r="A40" s="782" t="s">
        <v>764</v>
      </c>
      <c r="B40" s="783" t="s">
        <v>765</v>
      </c>
      <c r="C40" s="784">
        <v>407000</v>
      </c>
      <c r="D40" s="784">
        <v>0</v>
      </c>
      <c r="E40" s="784">
        <v>93000</v>
      </c>
    </row>
    <row r="41" spans="1:5" ht="26.4" x14ac:dyDescent="0.25">
      <c r="A41" s="782" t="s">
        <v>766</v>
      </c>
      <c r="B41" s="783" t="s">
        <v>767</v>
      </c>
      <c r="C41" s="784">
        <v>62259</v>
      </c>
      <c r="D41" s="784">
        <v>0</v>
      </c>
      <c r="E41" s="784">
        <v>62258</v>
      </c>
    </row>
    <row r="42" spans="1:5" ht="39.6" x14ac:dyDescent="0.25">
      <c r="A42" s="782" t="s">
        <v>620</v>
      </c>
      <c r="B42" s="783" t="s">
        <v>768</v>
      </c>
      <c r="C42" s="784">
        <v>4815</v>
      </c>
      <c r="D42" s="784">
        <v>0</v>
      </c>
      <c r="E42" s="784">
        <v>0</v>
      </c>
    </row>
    <row r="43" spans="1:5" ht="52.8" x14ac:dyDescent="0.25">
      <c r="A43" s="782" t="s">
        <v>769</v>
      </c>
      <c r="B43" s="783" t="s">
        <v>770</v>
      </c>
      <c r="C43" s="784">
        <v>4815</v>
      </c>
      <c r="D43" s="784">
        <v>0</v>
      </c>
      <c r="E43" s="784">
        <v>0</v>
      </c>
    </row>
    <row r="44" spans="1:5" ht="39.6" x14ac:dyDescent="0.25">
      <c r="A44" s="782" t="s">
        <v>771</v>
      </c>
      <c r="B44" s="783" t="s">
        <v>772</v>
      </c>
      <c r="C44" s="784">
        <v>1848098</v>
      </c>
      <c r="D44" s="784">
        <v>0</v>
      </c>
      <c r="E44" s="784">
        <v>1848098</v>
      </c>
    </row>
    <row r="45" spans="1:5" ht="52.8" x14ac:dyDescent="0.25">
      <c r="A45" s="782" t="s">
        <v>773</v>
      </c>
      <c r="B45" s="783" t="s">
        <v>774</v>
      </c>
      <c r="C45" s="784">
        <v>1848098</v>
      </c>
      <c r="D45" s="784">
        <v>0</v>
      </c>
      <c r="E45" s="784">
        <v>1848098</v>
      </c>
    </row>
    <row r="46" spans="1:5" ht="26.4" x14ac:dyDescent="0.25">
      <c r="A46" s="785" t="s">
        <v>696</v>
      </c>
      <c r="B46" s="786" t="s">
        <v>775</v>
      </c>
      <c r="C46" s="787">
        <v>29198118</v>
      </c>
      <c r="D46" s="787">
        <v>0</v>
      </c>
      <c r="E46" s="787">
        <v>26647720</v>
      </c>
    </row>
    <row r="47" spans="1:5" x14ac:dyDescent="0.25">
      <c r="A47" s="782" t="s">
        <v>776</v>
      </c>
      <c r="B47" s="783" t="s">
        <v>777</v>
      </c>
      <c r="C47" s="784">
        <v>304239741</v>
      </c>
      <c r="D47" s="784">
        <v>0</v>
      </c>
      <c r="E47" s="784">
        <v>26927290</v>
      </c>
    </row>
    <row r="48" spans="1:5" ht="26.4" x14ac:dyDescent="0.25">
      <c r="A48" s="782" t="s">
        <v>778</v>
      </c>
      <c r="B48" s="783" t="s">
        <v>779</v>
      </c>
      <c r="C48" s="784">
        <v>55299456</v>
      </c>
      <c r="D48" s="784">
        <v>0</v>
      </c>
      <c r="E48" s="784">
        <v>0</v>
      </c>
    </row>
    <row r="49" spans="1:5" ht="26.4" x14ac:dyDescent="0.25">
      <c r="A49" s="782" t="s">
        <v>780</v>
      </c>
      <c r="B49" s="783" t="s">
        <v>781</v>
      </c>
      <c r="C49" s="784">
        <v>248940285</v>
      </c>
      <c r="D49" s="784">
        <v>0</v>
      </c>
      <c r="E49" s="784">
        <v>26927290</v>
      </c>
    </row>
    <row r="50" spans="1:5" x14ac:dyDescent="0.25">
      <c r="A50" s="782" t="s">
        <v>782</v>
      </c>
      <c r="B50" s="783" t="s">
        <v>783</v>
      </c>
      <c r="C50" s="784">
        <v>1000000</v>
      </c>
      <c r="D50" s="784">
        <v>0</v>
      </c>
      <c r="E50" s="784">
        <v>1000000</v>
      </c>
    </row>
    <row r="51" spans="1:5" ht="26.4" x14ac:dyDescent="0.25">
      <c r="A51" s="782" t="s">
        <v>784</v>
      </c>
      <c r="B51" s="783" t="s">
        <v>785</v>
      </c>
      <c r="C51" s="784">
        <v>666640173</v>
      </c>
      <c r="D51" s="784">
        <v>0</v>
      </c>
      <c r="E51" s="784">
        <v>670701806</v>
      </c>
    </row>
    <row r="52" spans="1:5" ht="39.6" x14ac:dyDescent="0.25">
      <c r="A52" s="782" t="s">
        <v>786</v>
      </c>
      <c r="B52" s="783" t="s">
        <v>787</v>
      </c>
      <c r="C52" s="784">
        <v>465591</v>
      </c>
      <c r="D52" s="784">
        <v>0</v>
      </c>
      <c r="E52" s="784">
        <v>305604</v>
      </c>
    </row>
    <row r="53" spans="1:5" ht="26.4" x14ac:dyDescent="0.25">
      <c r="A53" s="785" t="s">
        <v>788</v>
      </c>
      <c r="B53" s="786" t="s">
        <v>789</v>
      </c>
      <c r="C53" s="787">
        <v>972345505</v>
      </c>
      <c r="D53" s="787">
        <v>0</v>
      </c>
      <c r="E53" s="787">
        <v>698934700</v>
      </c>
    </row>
    <row r="54" spans="1:5" x14ac:dyDescent="0.25">
      <c r="A54" s="785" t="s">
        <v>790</v>
      </c>
      <c r="B54" s="786" t="s">
        <v>791</v>
      </c>
      <c r="C54" s="787">
        <v>1001543623</v>
      </c>
      <c r="D54" s="787">
        <v>0</v>
      </c>
      <c r="E54" s="787">
        <v>725582420</v>
      </c>
    </row>
    <row r="55" spans="1:5" ht="26.4" x14ac:dyDescent="0.25">
      <c r="A55" s="782" t="s">
        <v>792</v>
      </c>
      <c r="B55" s="783" t="s">
        <v>793</v>
      </c>
      <c r="C55" s="784">
        <v>16038106</v>
      </c>
      <c r="D55" s="784">
        <v>0</v>
      </c>
      <c r="E55" s="784">
        <v>22241106</v>
      </c>
    </row>
    <row r="56" spans="1:5" ht="26.4" x14ac:dyDescent="0.25">
      <c r="A56" s="782" t="s">
        <v>794</v>
      </c>
      <c r="B56" s="783" t="s">
        <v>795</v>
      </c>
      <c r="C56" s="784">
        <v>1667200</v>
      </c>
      <c r="D56" s="784">
        <v>0</v>
      </c>
      <c r="E56" s="784">
        <v>0</v>
      </c>
    </row>
    <row r="57" spans="1:5" ht="26.4" x14ac:dyDescent="0.25">
      <c r="A57" s="785" t="s">
        <v>796</v>
      </c>
      <c r="B57" s="786" t="s">
        <v>797</v>
      </c>
      <c r="C57" s="787">
        <v>17705306</v>
      </c>
      <c r="D57" s="787">
        <v>0</v>
      </c>
      <c r="E57" s="787">
        <v>22241106</v>
      </c>
    </row>
    <row r="58" spans="1:5" x14ac:dyDescent="0.25">
      <c r="A58" s="782" t="s">
        <v>798</v>
      </c>
      <c r="B58" s="783" t="s">
        <v>799</v>
      </c>
      <c r="C58" s="784">
        <v>-9620679</v>
      </c>
      <c r="D58" s="784">
        <v>0</v>
      </c>
      <c r="E58" s="784">
        <v>2662021</v>
      </c>
    </row>
    <row r="59" spans="1:5" ht="26.4" x14ac:dyDescent="0.25">
      <c r="A59" s="785" t="s">
        <v>800</v>
      </c>
      <c r="B59" s="786" t="s">
        <v>801</v>
      </c>
      <c r="C59" s="787">
        <v>-9620679</v>
      </c>
      <c r="D59" s="787">
        <v>0</v>
      </c>
      <c r="E59" s="787">
        <v>2662021</v>
      </c>
    </row>
    <row r="60" spans="1:5" ht="26.4" x14ac:dyDescent="0.25">
      <c r="A60" s="785" t="s">
        <v>802</v>
      </c>
      <c r="B60" s="786" t="s">
        <v>803</v>
      </c>
      <c r="C60" s="787">
        <v>8084627</v>
      </c>
      <c r="D60" s="787">
        <v>0</v>
      </c>
      <c r="E60" s="787">
        <v>24903127</v>
      </c>
    </row>
    <row r="61" spans="1:5" ht="26.4" x14ac:dyDescent="0.25">
      <c r="A61" s="782" t="s">
        <v>804</v>
      </c>
      <c r="B61" s="783" t="s">
        <v>805</v>
      </c>
      <c r="C61" s="784">
        <v>53339</v>
      </c>
      <c r="D61" s="784">
        <v>0</v>
      </c>
      <c r="E61" s="784">
        <v>166274</v>
      </c>
    </row>
    <row r="62" spans="1:5" ht="26.4" x14ac:dyDescent="0.25">
      <c r="A62" s="782" t="s">
        <v>806</v>
      </c>
      <c r="B62" s="783" t="s">
        <v>807</v>
      </c>
      <c r="C62" s="784">
        <v>13979059</v>
      </c>
      <c r="D62" s="784">
        <v>0</v>
      </c>
      <c r="E62" s="784">
        <v>14044755</v>
      </c>
    </row>
    <row r="63" spans="1:5" ht="26.4" x14ac:dyDescent="0.25">
      <c r="A63" s="785" t="s">
        <v>808</v>
      </c>
      <c r="B63" s="786" t="s">
        <v>809</v>
      </c>
      <c r="C63" s="787">
        <v>14032398</v>
      </c>
      <c r="D63" s="787">
        <v>0</v>
      </c>
      <c r="E63" s="787">
        <v>14211029</v>
      </c>
    </row>
    <row r="64" spans="1:5" x14ac:dyDescent="0.25">
      <c r="A64" s="785" t="s">
        <v>810</v>
      </c>
      <c r="B64" s="786" t="s">
        <v>811</v>
      </c>
      <c r="C64" s="787">
        <v>4628382139</v>
      </c>
      <c r="D64" s="787">
        <v>0</v>
      </c>
      <c r="E64" s="787">
        <v>5149887072</v>
      </c>
    </row>
    <row r="65" spans="1:5" x14ac:dyDescent="0.25">
      <c r="A65" s="782" t="s">
        <v>812</v>
      </c>
      <c r="B65" s="783" t="s">
        <v>813</v>
      </c>
      <c r="C65" s="784">
        <v>2828232187</v>
      </c>
      <c r="D65" s="784">
        <v>0</v>
      </c>
      <c r="E65" s="784">
        <v>2828232187</v>
      </c>
    </row>
    <row r="66" spans="1:5" x14ac:dyDescent="0.25">
      <c r="A66" s="782" t="s">
        <v>814</v>
      </c>
      <c r="B66" s="783" t="s">
        <v>815</v>
      </c>
      <c r="C66" s="784">
        <v>401919955</v>
      </c>
      <c r="D66" s="784">
        <v>0</v>
      </c>
      <c r="E66" s="784">
        <v>405981588</v>
      </c>
    </row>
    <row r="67" spans="1:5" ht="26.4" x14ac:dyDescent="0.25">
      <c r="A67" s="782" t="s">
        <v>816</v>
      </c>
      <c r="B67" s="783" t="s">
        <v>817</v>
      </c>
      <c r="C67" s="784">
        <v>216457125</v>
      </c>
      <c r="D67" s="784">
        <v>0</v>
      </c>
      <c r="E67" s="784">
        <v>216457125</v>
      </c>
    </row>
    <row r="68" spans="1:5" x14ac:dyDescent="0.25">
      <c r="A68" s="782" t="s">
        <v>818</v>
      </c>
      <c r="B68" s="783" t="s">
        <v>819</v>
      </c>
      <c r="C68" s="784">
        <v>342643545</v>
      </c>
      <c r="D68" s="784">
        <v>0</v>
      </c>
      <c r="E68" s="784">
        <v>229354444</v>
      </c>
    </row>
    <row r="69" spans="1:5" x14ac:dyDescent="0.25">
      <c r="A69" s="782" t="s">
        <v>820</v>
      </c>
      <c r="B69" s="783" t="s">
        <v>821</v>
      </c>
      <c r="C69" s="784">
        <v>-113289101</v>
      </c>
      <c r="D69" s="784">
        <v>0</v>
      </c>
      <c r="E69" s="784">
        <v>-156006006</v>
      </c>
    </row>
    <row r="70" spans="1:5" x14ac:dyDescent="0.25">
      <c r="A70" s="785" t="s">
        <v>822</v>
      </c>
      <c r="B70" s="786" t="s">
        <v>823</v>
      </c>
      <c r="C70" s="787">
        <v>3675963711</v>
      </c>
      <c r="D70" s="787">
        <v>0</v>
      </c>
      <c r="E70" s="787">
        <v>3524019338</v>
      </c>
    </row>
    <row r="71" spans="1:5" ht="26.4" x14ac:dyDescent="0.25">
      <c r="A71" s="782" t="s">
        <v>824</v>
      </c>
      <c r="B71" s="783" t="s">
        <v>825</v>
      </c>
      <c r="C71" s="784">
        <v>4764</v>
      </c>
      <c r="D71" s="784">
        <v>0</v>
      </c>
      <c r="E71" s="784">
        <v>4821</v>
      </c>
    </row>
    <row r="72" spans="1:5" ht="39.6" x14ac:dyDescent="0.25">
      <c r="A72" s="782" t="s">
        <v>826</v>
      </c>
      <c r="B72" s="783" t="s">
        <v>827</v>
      </c>
      <c r="C72" s="784">
        <v>468000</v>
      </c>
      <c r="D72" s="784">
        <v>0</v>
      </c>
      <c r="E72" s="784">
        <v>544000</v>
      </c>
    </row>
    <row r="73" spans="1:5" ht="26.4" x14ac:dyDescent="0.25">
      <c r="A73" s="782" t="s">
        <v>828</v>
      </c>
      <c r="B73" s="783" t="s">
        <v>829</v>
      </c>
      <c r="C73" s="784">
        <v>2432568</v>
      </c>
      <c r="D73" s="784">
        <v>0</v>
      </c>
      <c r="E73" s="784">
        <v>1833258</v>
      </c>
    </row>
    <row r="74" spans="1:5" ht="26.4" x14ac:dyDescent="0.25">
      <c r="A74" s="782" t="s">
        <v>830</v>
      </c>
      <c r="B74" s="783" t="s">
        <v>831</v>
      </c>
      <c r="C74" s="784">
        <v>0</v>
      </c>
      <c r="D74" s="784">
        <v>0</v>
      </c>
      <c r="E74" s="784">
        <v>300000</v>
      </c>
    </row>
    <row r="75" spans="1:5" ht="26.4" x14ac:dyDescent="0.25">
      <c r="A75" s="782" t="s">
        <v>832</v>
      </c>
      <c r="B75" s="783" t="s">
        <v>833</v>
      </c>
      <c r="C75" s="784">
        <v>0</v>
      </c>
      <c r="D75" s="784">
        <v>0</v>
      </c>
      <c r="E75" s="784">
        <v>88454</v>
      </c>
    </row>
    <row r="76" spans="1:5" ht="26.4" x14ac:dyDescent="0.25">
      <c r="A76" s="785" t="s">
        <v>834</v>
      </c>
      <c r="B76" s="786" t="s">
        <v>835</v>
      </c>
      <c r="C76" s="787">
        <v>2905332</v>
      </c>
      <c r="D76" s="787">
        <v>0</v>
      </c>
      <c r="E76" s="787">
        <v>2770533</v>
      </c>
    </row>
    <row r="77" spans="1:5" ht="26.4" x14ac:dyDescent="0.25">
      <c r="A77" s="782" t="s">
        <v>836</v>
      </c>
      <c r="B77" s="783" t="s">
        <v>837</v>
      </c>
      <c r="C77" s="784">
        <v>3545276</v>
      </c>
      <c r="D77" s="784">
        <v>0</v>
      </c>
      <c r="E77" s="784">
        <v>3359747</v>
      </c>
    </row>
    <row r="78" spans="1:5" ht="39.6" x14ac:dyDescent="0.25">
      <c r="A78" s="782" t="s">
        <v>838</v>
      </c>
      <c r="B78" s="783" t="s">
        <v>839</v>
      </c>
      <c r="C78" s="784">
        <v>13652152</v>
      </c>
      <c r="D78" s="784">
        <v>0</v>
      </c>
      <c r="E78" s="784">
        <v>13652152</v>
      </c>
    </row>
    <row r="79" spans="1:5" ht="39.6" x14ac:dyDescent="0.25">
      <c r="A79" s="782" t="s">
        <v>840</v>
      </c>
      <c r="B79" s="783" t="s">
        <v>841</v>
      </c>
      <c r="C79" s="784">
        <v>16355732</v>
      </c>
      <c r="D79" s="784">
        <v>0</v>
      </c>
      <c r="E79" s="784">
        <v>18237164</v>
      </c>
    </row>
    <row r="80" spans="1:5" ht="39.6" x14ac:dyDescent="0.25">
      <c r="A80" s="782" t="s">
        <v>842</v>
      </c>
      <c r="B80" s="783" t="s">
        <v>843</v>
      </c>
      <c r="C80" s="784">
        <v>16355732</v>
      </c>
      <c r="D80" s="784">
        <v>0</v>
      </c>
      <c r="E80" s="784">
        <v>18237164</v>
      </c>
    </row>
    <row r="81" spans="1:5" ht="26.4" x14ac:dyDescent="0.25">
      <c r="A81" s="785" t="s">
        <v>844</v>
      </c>
      <c r="B81" s="786" t="s">
        <v>845</v>
      </c>
      <c r="C81" s="787">
        <v>33553160</v>
      </c>
      <c r="D81" s="787">
        <v>0</v>
      </c>
      <c r="E81" s="787">
        <v>35249063</v>
      </c>
    </row>
    <row r="82" spans="1:5" x14ac:dyDescent="0.25">
      <c r="A82" s="782" t="s">
        <v>846</v>
      </c>
      <c r="B82" s="783" t="s">
        <v>847</v>
      </c>
      <c r="C82" s="784">
        <v>13103668</v>
      </c>
      <c r="D82" s="784">
        <v>0</v>
      </c>
      <c r="E82" s="784">
        <v>10702659</v>
      </c>
    </row>
    <row r="83" spans="1:5" ht="26.4" x14ac:dyDescent="0.25">
      <c r="A83" s="782" t="s">
        <v>848</v>
      </c>
      <c r="B83" s="783" t="s">
        <v>849</v>
      </c>
      <c r="C83" s="784">
        <v>517096</v>
      </c>
      <c r="D83" s="784">
        <v>0</v>
      </c>
      <c r="E83" s="784">
        <v>584873</v>
      </c>
    </row>
    <row r="84" spans="1:5" ht="26.4" x14ac:dyDescent="0.25">
      <c r="A84" s="782" t="s">
        <v>850</v>
      </c>
      <c r="B84" s="783" t="s">
        <v>851</v>
      </c>
      <c r="C84" s="784">
        <v>0</v>
      </c>
      <c r="D84" s="784">
        <v>0</v>
      </c>
      <c r="E84" s="784">
        <v>11429024</v>
      </c>
    </row>
    <row r="85" spans="1:5" ht="26.4" x14ac:dyDescent="0.25">
      <c r="A85" s="785" t="s">
        <v>852</v>
      </c>
      <c r="B85" s="786" t="s">
        <v>853</v>
      </c>
      <c r="C85" s="787">
        <v>13620764</v>
      </c>
      <c r="D85" s="787">
        <v>0</v>
      </c>
      <c r="E85" s="787">
        <v>22716556</v>
      </c>
    </row>
    <row r="86" spans="1:5" x14ac:dyDescent="0.25">
      <c r="A86" s="785" t="s">
        <v>854</v>
      </c>
      <c r="B86" s="786" t="s">
        <v>855</v>
      </c>
      <c r="C86" s="787">
        <v>50079256</v>
      </c>
      <c r="D86" s="787">
        <v>0</v>
      </c>
      <c r="E86" s="787">
        <v>60736152</v>
      </c>
    </row>
    <row r="87" spans="1:5" ht="26.4" x14ac:dyDescent="0.25">
      <c r="A87" s="782" t="s">
        <v>856</v>
      </c>
      <c r="B87" s="783" t="s">
        <v>857</v>
      </c>
      <c r="C87" s="784">
        <v>0</v>
      </c>
      <c r="D87" s="784">
        <v>0</v>
      </c>
      <c r="E87" s="784">
        <v>61222575</v>
      </c>
    </row>
    <row r="88" spans="1:5" x14ac:dyDescent="0.25">
      <c r="A88" s="782" t="s">
        <v>858</v>
      </c>
      <c r="B88" s="783" t="s">
        <v>859</v>
      </c>
      <c r="C88" s="784">
        <v>902339172</v>
      </c>
      <c r="D88" s="784">
        <v>0</v>
      </c>
      <c r="E88" s="784">
        <v>1503909007</v>
      </c>
    </row>
    <row r="89" spans="1:5" ht="26.4" x14ac:dyDescent="0.25">
      <c r="A89" s="785" t="s">
        <v>860</v>
      </c>
      <c r="B89" s="786" t="s">
        <v>861</v>
      </c>
      <c r="C89" s="787">
        <v>902339172</v>
      </c>
      <c r="D89" s="787">
        <v>0</v>
      </c>
      <c r="E89" s="787">
        <v>1565131582</v>
      </c>
    </row>
    <row r="90" spans="1:5" x14ac:dyDescent="0.25">
      <c r="A90" s="788" t="s">
        <v>862</v>
      </c>
      <c r="B90" s="789" t="s">
        <v>863</v>
      </c>
      <c r="C90" s="790">
        <v>4628382139</v>
      </c>
      <c r="D90" s="790">
        <v>0</v>
      </c>
      <c r="E90" s="790">
        <v>5149887072</v>
      </c>
    </row>
  </sheetData>
  <mergeCells count="1">
    <mergeCell ref="A3:E3"/>
  </mergeCells>
  <pageMargins left="0.75" right="0.75" top="1" bottom="1" header="0.5" footer="0.5"/>
  <pageSetup scale="9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V120"/>
  <sheetViews>
    <sheetView zoomScaleNormal="100" workbookViewId="0">
      <selection activeCell="N2" sqref="N2"/>
    </sheetView>
  </sheetViews>
  <sheetFormatPr defaultColWidth="9" defaultRowHeight="13.2" x14ac:dyDescent="0.25"/>
  <cols>
    <col min="1" max="1" width="7.109375" style="777" customWidth="1"/>
    <col min="2" max="6" width="3.33203125" style="777" customWidth="1"/>
    <col min="7" max="7" width="3.88671875" style="777" customWidth="1"/>
    <col min="8" max="11" width="3.33203125" style="777" customWidth="1"/>
    <col min="12" max="12" width="3.88671875" style="777" customWidth="1"/>
    <col min="13" max="47" width="3.33203125" style="777" customWidth="1"/>
    <col min="48" max="256" width="9" style="777"/>
    <col min="257" max="257" width="7.109375" style="777" customWidth="1"/>
    <col min="258" max="262" width="3.33203125" style="777" customWidth="1"/>
    <col min="263" max="263" width="3.88671875" style="777" customWidth="1"/>
    <col min="264" max="267" width="3.33203125" style="777" customWidth="1"/>
    <col min="268" max="268" width="3.88671875" style="777" customWidth="1"/>
    <col min="269" max="303" width="3.33203125" style="777" customWidth="1"/>
    <col min="304" max="512" width="9" style="777"/>
    <col min="513" max="513" width="7.109375" style="777" customWidth="1"/>
    <col min="514" max="518" width="3.33203125" style="777" customWidth="1"/>
    <col min="519" max="519" width="3.88671875" style="777" customWidth="1"/>
    <col min="520" max="523" width="3.33203125" style="777" customWidth="1"/>
    <col min="524" max="524" width="3.88671875" style="777" customWidth="1"/>
    <col min="525" max="559" width="3.33203125" style="777" customWidth="1"/>
    <col min="560" max="768" width="9" style="777"/>
    <col min="769" max="769" width="7.109375" style="777" customWidth="1"/>
    <col min="770" max="774" width="3.33203125" style="777" customWidth="1"/>
    <col min="775" max="775" width="3.88671875" style="777" customWidth="1"/>
    <col min="776" max="779" width="3.33203125" style="777" customWidth="1"/>
    <col min="780" max="780" width="3.88671875" style="777" customWidth="1"/>
    <col min="781" max="815" width="3.33203125" style="777" customWidth="1"/>
    <col min="816" max="1024" width="9" style="777"/>
    <col min="1025" max="1025" width="7.109375" style="777" customWidth="1"/>
    <col min="1026" max="1030" width="3.33203125" style="777" customWidth="1"/>
    <col min="1031" max="1031" width="3.88671875" style="777" customWidth="1"/>
    <col min="1032" max="1035" width="3.33203125" style="777" customWidth="1"/>
    <col min="1036" max="1036" width="3.88671875" style="777" customWidth="1"/>
    <col min="1037" max="1071" width="3.33203125" style="777" customWidth="1"/>
    <col min="1072" max="1280" width="9" style="777"/>
    <col min="1281" max="1281" width="7.109375" style="777" customWidth="1"/>
    <col min="1282" max="1286" width="3.33203125" style="777" customWidth="1"/>
    <col min="1287" max="1287" width="3.88671875" style="777" customWidth="1"/>
    <col min="1288" max="1291" width="3.33203125" style="777" customWidth="1"/>
    <col min="1292" max="1292" width="3.88671875" style="777" customWidth="1"/>
    <col min="1293" max="1327" width="3.33203125" style="777" customWidth="1"/>
    <col min="1328" max="1536" width="9" style="777"/>
    <col min="1537" max="1537" width="7.109375" style="777" customWidth="1"/>
    <col min="1538" max="1542" width="3.33203125" style="777" customWidth="1"/>
    <col min="1543" max="1543" width="3.88671875" style="777" customWidth="1"/>
    <col min="1544" max="1547" width="3.33203125" style="777" customWidth="1"/>
    <col min="1548" max="1548" width="3.88671875" style="777" customWidth="1"/>
    <col min="1549" max="1583" width="3.33203125" style="777" customWidth="1"/>
    <col min="1584" max="1792" width="9" style="777"/>
    <col min="1793" max="1793" width="7.109375" style="777" customWidth="1"/>
    <col min="1794" max="1798" width="3.33203125" style="777" customWidth="1"/>
    <col min="1799" max="1799" width="3.88671875" style="777" customWidth="1"/>
    <col min="1800" max="1803" width="3.33203125" style="777" customWidth="1"/>
    <col min="1804" max="1804" width="3.88671875" style="777" customWidth="1"/>
    <col min="1805" max="1839" width="3.33203125" style="777" customWidth="1"/>
    <col min="1840" max="2048" width="9" style="777"/>
    <col min="2049" max="2049" width="7.109375" style="777" customWidth="1"/>
    <col min="2050" max="2054" width="3.33203125" style="777" customWidth="1"/>
    <col min="2055" max="2055" width="3.88671875" style="777" customWidth="1"/>
    <col min="2056" max="2059" width="3.33203125" style="777" customWidth="1"/>
    <col min="2060" max="2060" width="3.88671875" style="777" customWidth="1"/>
    <col min="2061" max="2095" width="3.33203125" style="777" customWidth="1"/>
    <col min="2096" max="2304" width="9" style="777"/>
    <col min="2305" max="2305" width="7.109375" style="777" customWidth="1"/>
    <col min="2306" max="2310" width="3.33203125" style="777" customWidth="1"/>
    <col min="2311" max="2311" width="3.88671875" style="777" customWidth="1"/>
    <col min="2312" max="2315" width="3.33203125" style="777" customWidth="1"/>
    <col min="2316" max="2316" width="3.88671875" style="777" customWidth="1"/>
    <col min="2317" max="2351" width="3.33203125" style="777" customWidth="1"/>
    <col min="2352" max="2560" width="9" style="777"/>
    <col min="2561" max="2561" width="7.109375" style="777" customWidth="1"/>
    <col min="2562" max="2566" width="3.33203125" style="777" customWidth="1"/>
    <col min="2567" max="2567" width="3.88671875" style="777" customWidth="1"/>
    <col min="2568" max="2571" width="3.33203125" style="777" customWidth="1"/>
    <col min="2572" max="2572" width="3.88671875" style="777" customWidth="1"/>
    <col min="2573" max="2607" width="3.33203125" style="777" customWidth="1"/>
    <col min="2608" max="2816" width="9" style="777"/>
    <col min="2817" max="2817" width="7.109375" style="777" customWidth="1"/>
    <col min="2818" max="2822" width="3.33203125" style="777" customWidth="1"/>
    <col min="2823" max="2823" width="3.88671875" style="777" customWidth="1"/>
    <col min="2824" max="2827" width="3.33203125" style="777" customWidth="1"/>
    <col min="2828" max="2828" width="3.88671875" style="777" customWidth="1"/>
    <col min="2829" max="2863" width="3.33203125" style="777" customWidth="1"/>
    <col min="2864" max="3072" width="9" style="777"/>
    <col min="3073" max="3073" width="7.109375" style="777" customWidth="1"/>
    <col min="3074" max="3078" width="3.33203125" style="777" customWidth="1"/>
    <col min="3079" max="3079" width="3.88671875" style="777" customWidth="1"/>
    <col min="3080" max="3083" width="3.33203125" style="777" customWidth="1"/>
    <col min="3084" max="3084" width="3.88671875" style="777" customWidth="1"/>
    <col min="3085" max="3119" width="3.33203125" style="777" customWidth="1"/>
    <col min="3120" max="3328" width="9" style="777"/>
    <col min="3329" max="3329" width="7.109375" style="777" customWidth="1"/>
    <col min="3330" max="3334" width="3.33203125" style="777" customWidth="1"/>
    <col min="3335" max="3335" width="3.88671875" style="777" customWidth="1"/>
    <col min="3336" max="3339" width="3.33203125" style="777" customWidth="1"/>
    <col min="3340" max="3340" width="3.88671875" style="777" customWidth="1"/>
    <col min="3341" max="3375" width="3.33203125" style="777" customWidth="1"/>
    <col min="3376" max="3584" width="9" style="777"/>
    <col min="3585" max="3585" width="7.109375" style="777" customWidth="1"/>
    <col min="3586" max="3590" width="3.33203125" style="777" customWidth="1"/>
    <col min="3591" max="3591" width="3.88671875" style="777" customWidth="1"/>
    <col min="3592" max="3595" width="3.33203125" style="777" customWidth="1"/>
    <col min="3596" max="3596" width="3.88671875" style="777" customWidth="1"/>
    <col min="3597" max="3631" width="3.33203125" style="777" customWidth="1"/>
    <col min="3632" max="3840" width="9" style="777"/>
    <col min="3841" max="3841" width="7.109375" style="777" customWidth="1"/>
    <col min="3842" max="3846" width="3.33203125" style="777" customWidth="1"/>
    <col min="3847" max="3847" width="3.88671875" style="777" customWidth="1"/>
    <col min="3848" max="3851" width="3.33203125" style="777" customWidth="1"/>
    <col min="3852" max="3852" width="3.88671875" style="777" customWidth="1"/>
    <col min="3853" max="3887" width="3.33203125" style="777" customWidth="1"/>
    <col min="3888" max="4096" width="9" style="777"/>
    <col min="4097" max="4097" width="7.109375" style="777" customWidth="1"/>
    <col min="4098" max="4102" width="3.33203125" style="777" customWidth="1"/>
    <col min="4103" max="4103" width="3.88671875" style="777" customWidth="1"/>
    <col min="4104" max="4107" width="3.33203125" style="777" customWidth="1"/>
    <col min="4108" max="4108" width="3.88671875" style="777" customWidth="1"/>
    <col min="4109" max="4143" width="3.33203125" style="777" customWidth="1"/>
    <col min="4144" max="4352" width="9" style="777"/>
    <col min="4353" max="4353" width="7.109375" style="777" customWidth="1"/>
    <col min="4354" max="4358" width="3.33203125" style="777" customWidth="1"/>
    <col min="4359" max="4359" width="3.88671875" style="777" customWidth="1"/>
    <col min="4360" max="4363" width="3.33203125" style="777" customWidth="1"/>
    <col min="4364" max="4364" width="3.88671875" style="777" customWidth="1"/>
    <col min="4365" max="4399" width="3.33203125" style="777" customWidth="1"/>
    <col min="4400" max="4608" width="9" style="777"/>
    <col min="4609" max="4609" width="7.109375" style="777" customWidth="1"/>
    <col min="4610" max="4614" width="3.33203125" style="777" customWidth="1"/>
    <col min="4615" max="4615" width="3.88671875" style="777" customWidth="1"/>
    <col min="4616" max="4619" width="3.33203125" style="777" customWidth="1"/>
    <col min="4620" max="4620" width="3.88671875" style="777" customWidth="1"/>
    <col min="4621" max="4655" width="3.33203125" style="777" customWidth="1"/>
    <col min="4656" max="4864" width="9" style="777"/>
    <col min="4865" max="4865" width="7.109375" style="777" customWidth="1"/>
    <col min="4866" max="4870" width="3.33203125" style="777" customWidth="1"/>
    <col min="4871" max="4871" width="3.88671875" style="777" customWidth="1"/>
    <col min="4872" max="4875" width="3.33203125" style="777" customWidth="1"/>
    <col min="4876" max="4876" width="3.88671875" style="777" customWidth="1"/>
    <col min="4877" max="4911" width="3.33203125" style="777" customWidth="1"/>
    <col min="4912" max="5120" width="9" style="777"/>
    <col min="5121" max="5121" width="7.109375" style="777" customWidth="1"/>
    <col min="5122" max="5126" width="3.33203125" style="777" customWidth="1"/>
    <col min="5127" max="5127" width="3.88671875" style="777" customWidth="1"/>
    <col min="5128" max="5131" width="3.33203125" style="777" customWidth="1"/>
    <col min="5132" max="5132" width="3.88671875" style="777" customWidth="1"/>
    <col min="5133" max="5167" width="3.33203125" style="777" customWidth="1"/>
    <col min="5168" max="5376" width="9" style="777"/>
    <col min="5377" max="5377" width="7.109375" style="777" customWidth="1"/>
    <col min="5378" max="5382" width="3.33203125" style="777" customWidth="1"/>
    <col min="5383" max="5383" width="3.88671875" style="777" customWidth="1"/>
    <col min="5384" max="5387" width="3.33203125" style="777" customWidth="1"/>
    <col min="5388" max="5388" width="3.88671875" style="777" customWidth="1"/>
    <col min="5389" max="5423" width="3.33203125" style="777" customWidth="1"/>
    <col min="5424" max="5632" width="9" style="777"/>
    <col min="5633" max="5633" width="7.109375" style="777" customWidth="1"/>
    <col min="5634" max="5638" width="3.33203125" style="777" customWidth="1"/>
    <col min="5639" max="5639" width="3.88671875" style="777" customWidth="1"/>
    <col min="5640" max="5643" width="3.33203125" style="777" customWidth="1"/>
    <col min="5644" max="5644" width="3.88671875" style="777" customWidth="1"/>
    <col min="5645" max="5679" width="3.33203125" style="777" customWidth="1"/>
    <col min="5680" max="5888" width="9" style="777"/>
    <col min="5889" max="5889" width="7.109375" style="777" customWidth="1"/>
    <col min="5890" max="5894" width="3.33203125" style="777" customWidth="1"/>
    <col min="5895" max="5895" width="3.88671875" style="777" customWidth="1"/>
    <col min="5896" max="5899" width="3.33203125" style="777" customWidth="1"/>
    <col min="5900" max="5900" width="3.88671875" style="777" customWidth="1"/>
    <col min="5901" max="5935" width="3.33203125" style="777" customWidth="1"/>
    <col min="5936" max="6144" width="9" style="777"/>
    <col min="6145" max="6145" width="7.109375" style="777" customWidth="1"/>
    <col min="6146" max="6150" width="3.33203125" style="777" customWidth="1"/>
    <col min="6151" max="6151" width="3.88671875" style="777" customWidth="1"/>
    <col min="6152" max="6155" width="3.33203125" style="777" customWidth="1"/>
    <col min="6156" max="6156" width="3.88671875" style="777" customWidth="1"/>
    <col min="6157" max="6191" width="3.33203125" style="777" customWidth="1"/>
    <col min="6192" max="6400" width="9" style="777"/>
    <col min="6401" max="6401" width="7.109375" style="777" customWidth="1"/>
    <col min="6402" max="6406" width="3.33203125" style="777" customWidth="1"/>
    <col min="6407" max="6407" width="3.88671875" style="777" customWidth="1"/>
    <col min="6408" max="6411" width="3.33203125" style="777" customWidth="1"/>
    <col min="6412" max="6412" width="3.88671875" style="777" customWidth="1"/>
    <col min="6413" max="6447" width="3.33203125" style="777" customWidth="1"/>
    <col min="6448" max="6656" width="9" style="777"/>
    <col min="6657" max="6657" width="7.109375" style="777" customWidth="1"/>
    <col min="6658" max="6662" width="3.33203125" style="777" customWidth="1"/>
    <col min="6663" max="6663" width="3.88671875" style="777" customWidth="1"/>
    <col min="6664" max="6667" width="3.33203125" style="777" customWidth="1"/>
    <col min="6668" max="6668" width="3.88671875" style="777" customWidth="1"/>
    <col min="6669" max="6703" width="3.33203125" style="777" customWidth="1"/>
    <col min="6704" max="6912" width="9" style="777"/>
    <col min="6913" max="6913" width="7.109375" style="777" customWidth="1"/>
    <col min="6914" max="6918" width="3.33203125" style="777" customWidth="1"/>
    <col min="6919" max="6919" width="3.88671875" style="777" customWidth="1"/>
    <col min="6920" max="6923" width="3.33203125" style="777" customWidth="1"/>
    <col min="6924" max="6924" width="3.88671875" style="777" customWidth="1"/>
    <col min="6925" max="6959" width="3.33203125" style="777" customWidth="1"/>
    <col min="6960" max="7168" width="9" style="777"/>
    <col min="7169" max="7169" width="7.109375" style="777" customWidth="1"/>
    <col min="7170" max="7174" width="3.33203125" style="777" customWidth="1"/>
    <col min="7175" max="7175" width="3.88671875" style="777" customWidth="1"/>
    <col min="7176" max="7179" width="3.33203125" style="777" customWidth="1"/>
    <col min="7180" max="7180" width="3.88671875" style="777" customWidth="1"/>
    <col min="7181" max="7215" width="3.33203125" style="777" customWidth="1"/>
    <col min="7216" max="7424" width="9" style="777"/>
    <col min="7425" max="7425" width="7.109375" style="777" customWidth="1"/>
    <col min="7426" max="7430" width="3.33203125" style="777" customWidth="1"/>
    <col min="7431" max="7431" width="3.88671875" style="777" customWidth="1"/>
    <col min="7432" max="7435" width="3.33203125" style="777" customWidth="1"/>
    <col min="7436" max="7436" width="3.88671875" style="777" customWidth="1"/>
    <col min="7437" max="7471" width="3.33203125" style="777" customWidth="1"/>
    <col min="7472" max="7680" width="9" style="777"/>
    <col min="7681" max="7681" width="7.109375" style="777" customWidth="1"/>
    <col min="7682" max="7686" width="3.33203125" style="777" customWidth="1"/>
    <col min="7687" max="7687" width="3.88671875" style="777" customWidth="1"/>
    <col min="7688" max="7691" width="3.33203125" style="777" customWidth="1"/>
    <col min="7692" max="7692" width="3.88671875" style="777" customWidth="1"/>
    <col min="7693" max="7727" width="3.33203125" style="777" customWidth="1"/>
    <col min="7728" max="7936" width="9" style="777"/>
    <col min="7937" max="7937" width="7.109375" style="777" customWidth="1"/>
    <col min="7938" max="7942" width="3.33203125" style="777" customWidth="1"/>
    <col min="7943" max="7943" width="3.88671875" style="777" customWidth="1"/>
    <col min="7944" max="7947" width="3.33203125" style="777" customWidth="1"/>
    <col min="7948" max="7948" width="3.88671875" style="777" customWidth="1"/>
    <col min="7949" max="7983" width="3.33203125" style="777" customWidth="1"/>
    <col min="7984" max="8192" width="9" style="777"/>
    <col min="8193" max="8193" width="7.109375" style="777" customWidth="1"/>
    <col min="8194" max="8198" width="3.33203125" style="777" customWidth="1"/>
    <col min="8199" max="8199" width="3.88671875" style="777" customWidth="1"/>
    <col min="8200" max="8203" width="3.33203125" style="777" customWidth="1"/>
    <col min="8204" max="8204" width="3.88671875" style="777" customWidth="1"/>
    <col min="8205" max="8239" width="3.33203125" style="777" customWidth="1"/>
    <col min="8240" max="8448" width="9" style="777"/>
    <col min="8449" max="8449" width="7.109375" style="777" customWidth="1"/>
    <col min="8450" max="8454" width="3.33203125" style="777" customWidth="1"/>
    <col min="8455" max="8455" width="3.88671875" style="777" customWidth="1"/>
    <col min="8456" max="8459" width="3.33203125" style="777" customWidth="1"/>
    <col min="8460" max="8460" width="3.88671875" style="777" customWidth="1"/>
    <col min="8461" max="8495" width="3.33203125" style="777" customWidth="1"/>
    <col min="8496" max="8704" width="9" style="777"/>
    <col min="8705" max="8705" width="7.109375" style="777" customWidth="1"/>
    <col min="8706" max="8710" width="3.33203125" style="777" customWidth="1"/>
    <col min="8711" max="8711" width="3.88671875" style="777" customWidth="1"/>
    <col min="8712" max="8715" width="3.33203125" style="777" customWidth="1"/>
    <col min="8716" max="8716" width="3.88671875" style="777" customWidth="1"/>
    <col min="8717" max="8751" width="3.33203125" style="777" customWidth="1"/>
    <col min="8752" max="8960" width="9" style="777"/>
    <col min="8961" max="8961" width="7.109375" style="777" customWidth="1"/>
    <col min="8962" max="8966" width="3.33203125" style="777" customWidth="1"/>
    <col min="8967" max="8967" width="3.88671875" style="777" customWidth="1"/>
    <col min="8968" max="8971" width="3.33203125" style="777" customWidth="1"/>
    <col min="8972" max="8972" width="3.88671875" style="777" customWidth="1"/>
    <col min="8973" max="9007" width="3.33203125" style="777" customWidth="1"/>
    <col min="9008" max="9216" width="9" style="777"/>
    <col min="9217" max="9217" width="7.109375" style="777" customWidth="1"/>
    <col min="9218" max="9222" width="3.33203125" style="777" customWidth="1"/>
    <col min="9223" max="9223" width="3.88671875" style="777" customWidth="1"/>
    <col min="9224" max="9227" width="3.33203125" style="777" customWidth="1"/>
    <col min="9228" max="9228" width="3.88671875" style="777" customWidth="1"/>
    <col min="9229" max="9263" width="3.33203125" style="777" customWidth="1"/>
    <col min="9264" max="9472" width="9" style="777"/>
    <col min="9473" max="9473" width="7.109375" style="777" customWidth="1"/>
    <col min="9474" max="9478" width="3.33203125" style="777" customWidth="1"/>
    <col min="9479" max="9479" width="3.88671875" style="777" customWidth="1"/>
    <col min="9480" max="9483" width="3.33203125" style="777" customWidth="1"/>
    <col min="9484" max="9484" width="3.88671875" style="777" customWidth="1"/>
    <col min="9485" max="9519" width="3.33203125" style="777" customWidth="1"/>
    <col min="9520" max="9728" width="9" style="777"/>
    <col min="9729" max="9729" width="7.109375" style="777" customWidth="1"/>
    <col min="9730" max="9734" width="3.33203125" style="777" customWidth="1"/>
    <col min="9735" max="9735" width="3.88671875" style="777" customWidth="1"/>
    <col min="9736" max="9739" width="3.33203125" style="777" customWidth="1"/>
    <col min="9740" max="9740" width="3.88671875" style="777" customWidth="1"/>
    <col min="9741" max="9775" width="3.33203125" style="777" customWidth="1"/>
    <col min="9776" max="9984" width="9" style="777"/>
    <col min="9985" max="9985" width="7.109375" style="777" customWidth="1"/>
    <col min="9986" max="9990" width="3.33203125" style="777" customWidth="1"/>
    <col min="9991" max="9991" width="3.88671875" style="777" customWidth="1"/>
    <col min="9992" max="9995" width="3.33203125" style="777" customWidth="1"/>
    <col min="9996" max="9996" width="3.88671875" style="777" customWidth="1"/>
    <col min="9997" max="10031" width="3.33203125" style="777" customWidth="1"/>
    <col min="10032" max="10240" width="9" style="777"/>
    <col min="10241" max="10241" width="7.109375" style="777" customWidth="1"/>
    <col min="10242" max="10246" width="3.33203125" style="777" customWidth="1"/>
    <col min="10247" max="10247" width="3.88671875" style="777" customWidth="1"/>
    <col min="10248" max="10251" width="3.33203125" style="777" customWidth="1"/>
    <col min="10252" max="10252" width="3.88671875" style="777" customWidth="1"/>
    <col min="10253" max="10287" width="3.33203125" style="777" customWidth="1"/>
    <col min="10288" max="10496" width="9" style="777"/>
    <col min="10497" max="10497" width="7.109375" style="777" customWidth="1"/>
    <col min="10498" max="10502" width="3.33203125" style="777" customWidth="1"/>
    <col min="10503" max="10503" width="3.88671875" style="777" customWidth="1"/>
    <col min="10504" max="10507" width="3.33203125" style="777" customWidth="1"/>
    <col min="10508" max="10508" width="3.88671875" style="777" customWidth="1"/>
    <col min="10509" max="10543" width="3.33203125" style="777" customWidth="1"/>
    <col min="10544" max="10752" width="9" style="777"/>
    <col min="10753" max="10753" width="7.109375" style="777" customWidth="1"/>
    <col min="10754" max="10758" width="3.33203125" style="777" customWidth="1"/>
    <col min="10759" max="10759" width="3.88671875" style="777" customWidth="1"/>
    <col min="10760" max="10763" width="3.33203125" style="777" customWidth="1"/>
    <col min="10764" max="10764" width="3.88671875" style="777" customWidth="1"/>
    <col min="10765" max="10799" width="3.33203125" style="777" customWidth="1"/>
    <col min="10800" max="11008" width="9" style="777"/>
    <col min="11009" max="11009" width="7.109375" style="777" customWidth="1"/>
    <col min="11010" max="11014" width="3.33203125" style="777" customWidth="1"/>
    <col min="11015" max="11015" width="3.88671875" style="777" customWidth="1"/>
    <col min="11016" max="11019" width="3.33203125" style="777" customWidth="1"/>
    <col min="11020" max="11020" width="3.88671875" style="777" customWidth="1"/>
    <col min="11021" max="11055" width="3.33203125" style="777" customWidth="1"/>
    <col min="11056" max="11264" width="9" style="777"/>
    <col min="11265" max="11265" width="7.109375" style="777" customWidth="1"/>
    <col min="11266" max="11270" width="3.33203125" style="777" customWidth="1"/>
    <col min="11271" max="11271" width="3.88671875" style="777" customWidth="1"/>
    <col min="11272" max="11275" width="3.33203125" style="777" customWidth="1"/>
    <col min="11276" max="11276" width="3.88671875" style="777" customWidth="1"/>
    <col min="11277" max="11311" width="3.33203125" style="777" customWidth="1"/>
    <col min="11312" max="11520" width="9" style="777"/>
    <col min="11521" max="11521" width="7.109375" style="777" customWidth="1"/>
    <col min="11522" max="11526" width="3.33203125" style="777" customWidth="1"/>
    <col min="11527" max="11527" width="3.88671875" style="777" customWidth="1"/>
    <col min="11528" max="11531" width="3.33203125" style="777" customWidth="1"/>
    <col min="11532" max="11532" width="3.88671875" style="777" customWidth="1"/>
    <col min="11533" max="11567" width="3.33203125" style="777" customWidth="1"/>
    <col min="11568" max="11776" width="9" style="777"/>
    <col min="11777" max="11777" width="7.109375" style="777" customWidth="1"/>
    <col min="11778" max="11782" width="3.33203125" style="777" customWidth="1"/>
    <col min="11783" max="11783" width="3.88671875" style="777" customWidth="1"/>
    <col min="11784" max="11787" width="3.33203125" style="777" customWidth="1"/>
    <col min="11788" max="11788" width="3.88671875" style="777" customWidth="1"/>
    <col min="11789" max="11823" width="3.33203125" style="777" customWidth="1"/>
    <col min="11824" max="12032" width="9" style="777"/>
    <col min="12033" max="12033" width="7.109375" style="777" customWidth="1"/>
    <col min="12034" max="12038" width="3.33203125" style="777" customWidth="1"/>
    <col min="12039" max="12039" width="3.88671875" style="777" customWidth="1"/>
    <col min="12040" max="12043" width="3.33203125" style="777" customWidth="1"/>
    <col min="12044" max="12044" width="3.88671875" style="777" customWidth="1"/>
    <col min="12045" max="12079" width="3.33203125" style="777" customWidth="1"/>
    <col min="12080" max="12288" width="9" style="777"/>
    <col min="12289" max="12289" width="7.109375" style="777" customWidth="1"/>
    <col min="12290" max="12294" width="3.33203125" style="777" customWidth="1"/>
    <col min="12295" max="12295" width="3.88671875" style="777" customWidth="1"/>
    <col min="12296" max="12299" width="3.33203125" style="777" customWidth="1"/>
    <col min="12300" max="12300" width="3.88671875" style="777" customWidth="1"/>
    <col min="12301" max="12335" width="3.33203125" style="777" customWidth="1"/>
    <col min="12336" max="12544" width="9" style="777"/>
    <col min="12545" max="12545" width="7.109375" style="777" customWidth="1"/>
    <col min="12546" max="12550" width="3.33203125" style="777" customWidth="1"/>
    <col min="12551" max="12551" width="3.88671875" style="777" customWidth="1"/>
    <col min="12552" max="12555" width="3.33203125" style="777" customWidth="1"/>
    <col min="12556" max="12556" width="3.88671875" style="777" customWidth="1"/>
    <col min="12557" max="12591" width="3.33203125" style="777" customWidth="1"/>
    <col min="12592" max="12800" width="9" style="777"/>
    <col min="12801" max="12801" width="7.109375" style="777" customWidth="1"/>
    <col min="12802" max="12806" width="3.33203125" style="777" customWidth="1"/>
    <col min="12807" max="12807" width="3.88671875" style="777" customWidth="1"/>
    <col min="12808" max="12811" width="3.33203125" style="777" customWidth="1"/>
    <col min="12812" max="12812" width="3.88671875" style="777" customWidth="1"/>
    <col min="12813" max="12847" width="3.33203125" style="777" customWidth="1"/>
    <col min="12848" max="13056" width="9" style="777"/>
    <col min="13057" max="13057" width="7.109375" style="777" customWidth="1"/>
    <col min="13058" max="13062" width="3.33203125" style="777" customWidth="1"/>
    <col min="13063" max="13063" width="3.88671875" style="777" customWidth="1"/>
    <col min="13064" max="13067" width="3.33203125" style="777" customWidth="1"/>
    <col min="13068" max="13068" width="3.88671875" style="777" customWidth="1"/>
    <col min="13069" max="13103" width="3.33203125" style="777" customWidth="1"/>
    <col min="13104" max="13312" width="9" style="777"/>
    <col min="13313" max="13313" width="7.109375" style="777" customWidth="1"/>
    <col min="13314" max="13318" width="3.33203125" style="777" customWidth="1"/>
    <col min="13319" max="13319" width="3.88671875" style="777" customWidth="1"/>
    <col min="13320" max="13323" width="3.33203125" style="777" customWidth="1"/>
    <col min="13324" max="13324" width="3.88671875" style="777" customWidth="1"/>
    <col min="13325" max="13359" width="3.33203125" style="777" customWidth="1"/>
    <col min="13360" max="13568" width="9" style="777"/>
    <col min="13569" max="13569" width="7.109375" style="777" customWidth="1"/>
    <col min="13570" max="13574" width="3.33203125" style="777" customWidth="1"/>
    <col min="13575" max="13575" width="3.88671875" style="777" customWidth="1"/>
    <col min="13576" max="13579" width="3.33203125" style="777" customWidth="1"/>
    <col min="13580" max="13580" width="3.88671875" style="777" customWidth="1"/>
    <col min="13581" max="13615" width="3.33203125" style="777" customWidth="1"/>
    <col min="13616" max="13824" width="9" style="777"/>
    <col min="13825" max="13825" width="7.109375" style="777" customWidth="1"/>
    <col min="13826" max="13830" width="3.33203125" style="777" customWidth="1"/>
    <col min="13831" max="13831" width="3.88671875" style="777" customWidth="1"/>
    <col min="13832" max="13835" width="3.33203125" style="777" customWidth="1"/>
    <col min="13836" max="13836" width="3.88671875" style="777" customWidth="1"/>
    <col min="13837" max="13871" width="3.33203125" style="777" customWidth="1"/>
    <col min="13872" max="14080" width="9" style="777"/>
    <col min="14081" max="14081" width="7.109375" style="777" customWidth="1"/>
    <col min="14082" max="14086" width="3.33203125" style="777" customWidth="1"/>
    <col min="14087" max="14087" width="3.88671875" style="777" customWidth="1"/>
    <col min="14088" max="14091" width="3.33203125" style="777" customWidth="1"/>
    <col min="14092" max="14092" width="3.88671875" style="777" customWidth="1"/>
    <col min="14093" max="14127" width="3.33203125" style="777" customWidth="1"/>
    <col min="14128" max="14336" width="9" style="777"/>
    <col min="14337" max="14337" width="7.109375" style="777" customWidth="1"/>
    <col min="14338" max="14342" width="3.33203125" style="777" customWidth="1"/>
    <col min="14343" max="14343" width="3.88671875" style="777" customWidth="1"/>
    <col min="14344" max="14347" width="3.33203125" style="777" customWidth="1"/>
    <col min="14348" max="14348" width="3.88671875" style="777" customWidth="1"/>
    <col min="14349" max="14383" width="3.33203125" style="777" customWidth="1"/>
    <col min="14384" max="14592" width="9" style="777"/>
    <col min="14593" max="14593" width="7.109375" style="777" customWidth="1"/>
    <col min="14594" max="14598" width="3.33203125" style="777" customWidth="1"/>
    <col min="14599" max="14599" width="3.88671875" style="777" customWidth="1"/>
    <col min="14600" max="14603" width="3.33203125" style="777" customWidth="1"/>
    <col min="14604" max="14604" width="3.88671875" style="777" customWidth="1"/>
    <col min="14605" max="14639" width="3.33203125" style="777" customWidth="1"/>
    <col min="14640" max="14848" width="9" style="777"/>
    <col min="14849" max="14849" width="7.109375" style="777" customWidth="1"/>
    <col min="14850" max="14854" width="3.33203125" style="777" customWidth="1"/>
    <col min="14855" max="14855" width="3.88671875" style="777" customWidth="1"/>
    <col min="14856" max="14859" width="3.33203125" style="777" customWidth="1"/>
    <col min="14860" max="14860" width="3.88671875" style="777" customWidth="1"/>
    <col min="14861" max="14895" width="3.33203125" style="777" customWidth="1"/>
    <col min="14896" max="15104" width="9" style="777"/>
    <col min="15105" max="15105" width="7.109375" style="777" customWidth="1"/>
    <col min="15106" max="15110" width="3.33203125" style="777" customWidth="1"/>
    <col min="15111" max="15111" width="3.88671875" style="777" customWidth="1"/>
    <col min="15112" max="15115" width="3.33203125" style="777" customWidth="1"/>
    <col min="15116" max="15116" width="3.88671875" style="777" customWidth="1"/>
    <col min="15117" max="15151" width="3.33203125" style="777" customWidth="1"/>
    <col min="15152" max="15360" width="9" style="777"/>
    <col min="15361" max="15361" width="7.109375" style="777" customWidth="1"/>
    <col min="15362" max="15366" width="3.33203125" style="777" customWidth="1"/>
    <col min="15367" max="15367" width="3.88671875" style="777" customWidth="1"/>
    <col min="15368" max="15371" width="3.33203125" style="777" customWidth="1"/>
    <col min="15372" max="15372" width="3.88671875" style="777" customWidth="1"/>
    <col min="15373" max="15407" width="3.33203125" style="777" customWidth="1"/>
    <col min="15408" max="15616" width="9" style="777"/>
    <col min="15617" max="15617" width="7.109375" style="777" customWidth="1"/>
    <col min="15618" max="15622" width="3.33203125" style="777" customWidth="1"/>
    <col min="15623" max="15623" width="3.88671875" style="777" customWidth="1"/>
    <col min="15624" max="15627" width="3.33203125" style="777" customWidth="1"/>
    <col min="15628" max="15628" width="3.88671875" style="777" customWidth="1"/>
    <col min="15629" max="15663" width="3.33203125" style="777" customWidth="1"/>
    <col min="15664" max="15872" width="9" style="777"/>
    <col min="15873" max="15873" width="7.109375" style="777" customWidth="1"/>
    <col min="15874" max="15878" width="3.33203125" style="777" customWidth="1"/>
    <col min="15879" max="15879" width="3.88671875" style="777" customWidth="1"/>
    <col min="15880" max="15883" width="3.33203125" style="777" customWidth="1"/>
    <col min="15884" max="15884" width="3.88671875" style="777" customWidth="1"/>
    <col min="15885" max="15919" width="3.33203125" style="777" customWidth="1"/>
    <col min="15920" max="16128" width="9" style="777"/>
    <col min="16129" max="16129" width="7.109375" style="777" customWidth="1"/>
    <col min="16130" max="16134" width="3.33203125" style="777" customWidth="1"/>
    <col min="16135" max="16135" width="3.88671875" style="777" customWidth="1"/>
    <col min="16136" max="16139" width="3.33203125" style="777" customWidth="1"/>
    <col min="16140" max="16140" width="3.88671875" style="777" customWidth="1"/>
    <col min="16141" max="16175" width="3.33203125" style="777" customWidth="1"/>
    <col min="16176" max="16384" width="9" style="777"/>
  </cols>
  <sheetData>
    <row r="1" spans="1:48" s="776" customFormat="1" ht="9.9" customHeight="1" x14ac:dyDescent="0.25">
      <c r="A1" s="774"/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775"/>
      <c r="AI1" s="775"/>
      <c r="AJ1" s="775"/>
      <c r="AK1" s="775"/>
      <c r="AL1" s="775"/>
      <c r="AM1" s="775"/>
      <c r="AN1" s="775"/>
      <c r="AO1" s="775"/>
      <c r="AP1" s="775"/>
      <c r="AQ1" s="775"/>
      <c r="AR1" s="775"/>
      <c r="AS1" s="775"/>
      <c r="AT1" s="775"/>
      <c r="AU1" s="775"/>
    </row>
    <row r="2" spans="1:48" s="645" customFormat="1" x14ac:dyDescent="0.25">
      <c r="B2" s="122" t="s">
        <v>265</v>
      </c>
      <c r="N2" s="645" t="s">
        <v>1550</v>
      </c>
    </row>
    <row r="3" spans="1:48" s="645" customFormat="1" x14ac:dyDescent="0.25">
      <c r="B3" s="122" t="s">
        <v>364</v>
      </c>
    </row>
    <row r="4" spans="1:48" ht="25.5" customHeight="1" x14ac:dyDescent="0.25">
      <c r="A4" s="1022" t="s">
        <v>1167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2"/>
      <c r="Z4" s="1022"/>
      <c r="AA4" s="1022"/>
      <c r="AB4" s="1022"/>
      <c r="AC4" s="1022"/>
      <c r="AD4" s="1022"/>
      <c r="AE4" s="1022"/>
      <c r="AF4" s="1022"/>
    </row>
    <row r="5" spans="1:48" ht="13.8" thickBot="1" x14ac:dyDescent="0.3">
      <c r="A5" s="1023" t="s">
        <v>119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778"/>
      <c r="AH5" s="778"/>
      <c r="AI5" s="778"/>
      <c r="AJ5" s="778"/>
      <c r="AK5" s="778"/>
      <c r="AL5" s="778"/>
      <c r="AM5" s="778"/>
      <c r="AN5" s="778"/>
      <c r="AO5" s="778"/>
      <c r="AP5" s="778"/>
      <c r="AR5" s="778"/>
      <c r="AS5" s="778"/>
      <c r="AT5" s="778"/>
      <c r="AU5" s="778"/>
      <c r="AV5" s="779"/>
    </row>
    <row r="6" spans="1:48" ht="12.75" customHeight="1" thickTop="1" thickBot="1" x14ac:dyDescent="0.3">
      <c r="A6" s="1024" t="s">
        <v>593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5" t="s">
        <v>195</v>
      </c>
      <c r="L6" s="1025"/>
      <c r="M6" s="1025"/>
      <c r="N6" s="1025"/>
      <c r="O6" s="1025" t="s">
        <v>1168</v>
      </c>
      <c r="P6" s="1025"/>
      <c r="Q6" s="1025"/>
      <c r="R6" s="1025"/>
      <c r="S6" s="1025"/>
      <c r="T6" s="1025"/>
      <c r="U6" s="1025" t="s">
        <v>1169</v>
      </c>
      <c r="V6" s="1025"/>
      <c r="W6" s="1025"/>
      <c r="X6" s="1025"/>
      <c r="Y6" s="1025"/>
      <c r="Z6" s="1025"/>
      <c r="AA6" s="1026" t="s">
        <v>1170</v>
      </c>
      <c r="AB6" s="1026"/>
      <c r="AC6" s="1026"/>
      <c r="AD6" s="1026"/>
      <c r="AE6" s="1026"/>
      <c r="AF6" s="1026"/>
      <c r="AV6" s="779"/>
    </row>
    <row r="7" spans="1:48" ht="13.8" thickTop="1" x14ac:dyDescent="0.25">
      <c r="A7" s="1027" t="s">
        <v>1171</v>
      </c>
      <c r="B7" s="1027"/>
      <c r="C7" s="1027"/>
      <c r="D7" s="1027"/>
      <c r="E7" s="1027"/>
      <c r="F7" s="1027"/>
      <c r="G7" s="1027"/>
      <c r="H7" s="1027"/>
      <c r="I7" s="1027"/>
      <c r="J7" s="1027"/>
      <c r="K7" s="1028" t="s">
        <v>1172</v>
      </c>
      <c r="L7" s="1028"/>
      <c r="M7" s="1028"/>
      <c r="N7" s="1028"/>
      <c r="O7" s="1028" t="s">
        <v>1173</v>
      </c>
      <c r="P7" s="1028"/>
      <c r="Q7" s="1028"/>
      <c r="R7" s="1028"/>
      <c r="S7" s="1028"/>
      <c r="T7" s="1028"/>
      <c r="U7" s="1028" t="s">
        <v>1174</v>
      </c>
      <c r="V7" s="1028"/>
      <c r="W7" s="1028"/>
      <c r="X7" s="1028"/>
      <c r="Y7" s="1028"/>
      <c r="Z7" s="1028"/>
      <c r="AA7" s="1029" t="s">
        <v>1175</v>
      </c>
      <c r="AB7" s="1029"/>
      <c r="AC7" s="1029"/>
      <c r="AD7" s="1029"/>
      <c r="AE7" s="1029"/>
      <c r="AF7" s="1029"/>
      <c r="AV7" s="779"/>
    </row>
    <row r="8" spans="1:48" ht="15.15" customHeight="1" thickBot="1" x14ac:dyDescent="0.3">
      <c r="A8" s="1030" t="s">
        <v>1176</v>
      </c>
      <c r="B8" s="1030"/>
      <c r="C8" s="1030"/>
      <c r="D8" s="1030"/>
      <c r="E8" s="1030"/>
      <c r="F8" s="1030"/>
      <c r="G8" s="1030"/>
      <c r="H8" s="1030"/>
      <c r="I8" s="1030"/>
      <c r="J8" s="1030"/>
      <c r="K8" s="1031" t="s">
        <v>1177</v>
      </c>
      <c r="L8" s="1031"/>
      <c r="M8" s="1031"/>
      <c r="N8" s="1031"/>
      <c r="O8" s="1031" t="s">
        <v>1177</v>
      </c>
      <c r="P8" s="1031"/>
      <c r="Q8" s="1031"/>
      <c r="R8" s="1031"/>
      <c r="S8" s="1031"/>
      <c r="T8" s="1031"/>
      <c r="U8" s="1031" t="s">
        <v>1177</v>
      </c>
      <c r="V8" s="1031"/>
      <c r="W8" s="1031"/>
      <c r="X8" s="1031"/>
      <c r="Y8" s="1031"/>
      <c r="Z8" s="1031"/>
      <c r="AA8" s="1032" t="s">
        <v>1177</v>
      </c>
      <c r="AB8" s="1032"/>
      <c r="AC8" s="1032"/>
      <c r="AD8" s="1032"/>
      <c r="AE8" s="1032"/>
      <c r="AF8" s="1032"/>
      <c r="AV8" s="779"/>
    </row>
    <row r="9" spans="1:48" ht="25.35" customHeight="1" thickTop="1" thickBot="1" x14ac:dyDescent="0.3">
      <c r="A9" s="1030" t="s">
        <v>1178</v>
      </c>
      <c r="B9" s="1030"/>
      <c r="C9" s="1030"/>
      <c r="D9" s="1030"/>
      <c r="E9" s="1030"/>
      <c r="F9" s="1030"/>
      <c r="G9" s="1030"/>
      <c r="H9" s="1030"/>
      <c r="I9" s="1030"/>
      <c r="J9" s="1030"/>
      <c r="K9" s="1031" t="s">
        <v>105</v>
      </c>
      <c r="L9" s="1031"/>
      <c r="M9" s="1031"/>
      <c r="N9" s="1031"/>
      <c r="O9" s="1031" t="s">
        <v>1179</v>
      </c>
      <c r="P9" s="1031"/>
      <c r="Q9" s="1031"/>
      <c r="R9" s="1031"/>
      <c r="S9" s="1031"/>
      <c r="T9" s="1031"/>
      <c r="U9" s="1031" t="s">
        <v>1180</v>
      </c>
      <c r="V9" s="1031"/>
      <c r="W9" s="1031"/>
      <c r="X9" s="1031"/>
      <c r="Y9" s="1031"/>
      <c r="Z9" s="1031"/>
      <c r="AA9" s="1032" t="s">
        <v>1181</v>
      </c>
      <c r="AB9" s="1032"/>
      <c r="AC9" s="1032"/>
      <c r="AD9" s="1032"/>
      <c r="AE9" s="1032"/>
      <c r="AF9" s="1032"/>
    </row>
    <row r="10" spans="1:48" ht="15.15" customHeight="1" thickTop="1" thickBot="1" x14ac:dyDescent="0.3">
      <c r="A10" s="1030" t="s">
        <v>1182</v>
      </c>
      <c r="B10" s="1030"/>
      <c r="C10" s="1030"/>
      <c r="D10" s="1030"/>
      <c r="E10" s="1030"/>
      <c r="F10" s="1030"/>
      <c r="G10" s="1030"/>
      <c r="H10" s="1030"/>
      <c r="I10" s="1030"/>
      <c r="J10" s="1030"/>
      <c r="K10" s="1031" t="s">
        <v>1183</v>
      </c>
      <c r="L10" s="1031"/>
      <c r="M10" s="1031"/>
      <c r="N10" s="1031"/>
      <c r="O10" s="1031" t="s">
        <v>1184</v>
      </c>
      <c r="P10" s="1031"/>
      <c r="Q10" s="1031"/>
      <c r="R10" s="1031"/>
      <c r="S10" s="1031"/>
      <c r="T10" s="1031"/>
      <c r="U10" s="1031" t="s">
        <v>1185</v>
      </c>
      <c r="V10" s="1031"/>
      <c r="W10" s="1031"/>
      <c r="X10" s="1031"/>
      <c r="Y10" s="1031"/>
      <c r="Z10" s="1031"/>
      <c r="AA10" s="1032" t="s">
        <v>1186</v>
      </c>
      <c r="AB10" s="1032"/>
      <c r="AC10" s="1032"/>
      <c r="AD10" s="1032"/>
      <c r="AE10" s="1032"/>
      <c r="AF10" s="1032"/>
    </row>
    <row r="11" spans="1:48" ht="15.15" customHeight="1" thickTop="1" thickBot="1" x14ac:dyDescent="0.3">
      <c r="A11" s="1030" t="s">
        <v>1187</v>
      </c>
      <c r="B11" s="1030"/>
      <c r="C11" s="1030"/>
      <c r="D11" s="1030"/>
      <c r="E11" s="1030"/>
      <c r="F11" s="1030"/>
      <c r="G11" s="1030"/>
      <c r="H11" s="1030"/>
      <c r="I11" s="1030"/>
      <c r="J11" s="1030"/>
      <c r="K11" s="1031" t="s">
        <v>1188</v>
      </c>
      <c r="L11" s="1031"/>
      <c r="M11" s="1031"/>
      <c r="N11" s="1031"/>
      <c r="O11" s="1031" t="s">
        <v>1189</v>
      </c>
      <c r="P11" s="1031"/>
      <c r="Q11" s="1031"/>
      <c r="R11" s="1031"/>
      <c r="S11" s="1031"/>
      <c r="T11" s="1031"/>
      <c r="U11" s="1031" t="s">
        <v>1185</v>
      </c>
      <c r="V11" s="1031"/>
      <c r="W11" s="1031"/>
      <c r="X11" s="1031"/>
      <c r="Y11" s="1031"/>
      <c r="Z11" s="1031"/>
      <c r="AA11" s="1032" t="s">
        <v>1190</v>
      </c>
      <c r="AB11" s="1032"/>
      <c r="AC11" s="1032"/>
      <c r="AD11" s="1032"/>
      <c r="AE11" s="1032"/>
      <c r="AF11" s="1032"/>
    </row>
    <row r="12" spans="1:48" ht="15.15" customHeight="1" thickTop="1" thickBot="1" x14ac:dyDescent="0.3">
      <c r="A12" s="1030" t="s">
        <v>1191</v>
      </c>
      <c r="B12" s="1030"/>
      <c r="C12" s="1030"/>
      <c r="D12" s="1030"/>
      <c r="E12" s="1030"/>
      <c r="F12" s="1030"/>
      <c r="G12" s="1030"/>
      <c r="H12" s="1030"/>
      <c r="I12" s="1030"/>
      <c r="J12" s="1030"/>
      <c r="K12" s="1031" t="s">
        <v>1192</v>
      </c>
      <c r="L12" s="1031"/>
      <c r="M12" s="1031"/>
      <c r="N12" s="1031"/>
      <c r="O12" s="1031" t="s">
        <v>1193</v>
      </c>
      <c r="P12" s="1031"/>
      <c r="Q12" s="1031"/>
      <c r="R12" s="1031"/>
      <c r="S12" s="1031"/>
      <c r="T12" s="1031"/>
      <c r="U12" s="1031" t="s">
        <v>1193</v>
      </c>
      <c r="V12" s="1031"/>
      <c r="W12" s="1031"/>
      <c r="X12" s="1031"/>
      <c r="Y12" s="1031"/>
      <c r="Z12" s="1031"/>
      <c r="AA12" s="1032" t="s">
        <v>1193</v>
      </c>
      <c r="AB12" s="1032"/>
      <c r="AC12" s="1032"/>
      <c r="AD12" s="1032"/>
      <c r="AE12" s="1032"/>
      <c r="AF12" s="1032"/>
    </row>
    <row r="13" spans="1:48" ht="25.35" customHeight="1" thickTop="1" thickBot="1" x14ac:dyDescent="0.3">
      <c r="A13" s="1030" t="s">
        <v>1194</v>
      </c>
      <c r="B13" s="1030"/>
      <c r="C13" s="1030"/>
      <c r="D13" s="1030"/>
      <c r="E13" s="1030"/>
      <c r="F13" s="1030"/>
      <c r="G13" s="1030"/>
      <c r="H13" s="1030"/>
      <c r="I13" s="1030"/>
      <c r="J13" s="1030"/>
      <c r="K13" s="1031" t="s">
        <v>1195</v>
      </c>
      <c r="L13" s="1031"/>
      <c r="M13" s="1031"/>
      <c r="N13" s="1031"/>
      <c r="O13" s="1031" t="s">
        <v>1193</v>
      </c>
      <c r="P13" s="1031"/>
      <c r="Q13" s="1031"/>
      <c r="R13" s="1031"/>
      <c r="S13" s="1031"/>
      <c r="T13" s="1031"/>
      <c r="U13" s="1031" t="s">
        <v>1193</v>
      </c>
      <c r="V13" s="1031"/>
      <c r="W13" s="1031"/>
      <c r="X13" s="1031"/>
      <c r="Y13" s="1031"/>
      <c r="Z13" s="1031"/>
      <c r="AA13" s="1032" t="s">
        <v>1193</v>
      </c>
      <c r="AB13" s="1032"/>
      <c r="AC13" s="1032"/>
      <c r="AD13" s="1032"/>
      <c r="AE13" s="1032"/>
      <c r="AF13" s="1032"/>
    </row>
    <row r="14" spans="1:48" ht="15.15" customHeight="1" thickTop="1" thickBot="1" x14ac:dyDescent="0.3">
      <c r="A14" s="1030" t="s">
        <v>1196</v>
      </c>
      <c r="B14" s="1030"/>
      <c r="C14" s="1030"/>
      <c r="D14" s="1030"/>
      <c r="E14" s="1030"/>
      <c r="F14" s="1030"/>
      <c r="G14" s="1030"/>
      <c r="H14" s="1030"/>
      <c r="I14" s="1030"/>
      <c r="J14" s="1030"/>
      <c r="K14" s="1031" t="s">
        <v>1197</v>
      </c>
      <c r="L14" s="1031"/>
      <c r="M14" s="1031"/>
      <c r="N14" s="1031"/>
      <c r="O14" s="1033" t="s">
        <v>1438</v>
      </c>
      <c r="P14" s="1033"/>
      <c r="Q14" s="1033"/>
      <c r="R14" s="1033"/>
      <c r="S14" s="1033"/>
      <c r="T14" s="1033"/>
      <c r="U14" s="1031" t="s">
        <v>1439</v>
      </c>
      <c r="V14" s="1031"/>
      <c r="W14" s="1031"/>
      <c r="X14" s="1031"/>
      <c r="Y14" s="1031"/>
      <c r="Z14" s="1031"/>
      <c r="AA14" s="1032" t="s">
        <v>1190</v>
      </c>
      <c r="AB14" s="1032"/>
      <c r="AC14" s="1032"/>
      <c r="AD14" s="1032"/>
      <c r="AE14" s="1032"/>
      <c r="AF14" s="1032"/>
    </row>
    <row r="15" spans="1:48" ht="15.15" customHeight="1" thickTop="1" thickBot="1" x14ac:dyDescent="0.3">
      <c r="A15" s="1030" t="s">
        <v>1198</v>
      </c>
      <c r="B15" s="1030"/>
      <c r="C15" s="1030"/>
      <c r="D15" s="1030"/>
      <c r="E15" s="1030"/>
      <c r="F15" s="1030"/>
      <c r="G15" s="1030"/>
      <c r="H15" s="1030"/>
      <c r="I15" s="1030"/>
      <c r="J15" s="1030"/>
      <c r="K15" s="1031" t="s">
        <v>1199</v>
      </c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2"/>
      <c r="AB15" s="1032"/>
      <c r="AC15" s="1032"/>
      <c r="AD15" s="1032"/>
      <c r="AE15" s="1032"/>
      <c r="AF15" s="1032"/>
    </row>
    <row r="16" spans="1:48" ht="15.15" customHeight="1" thickTop="1" thickBot="1" x14ac:dyDescent="0.3">
      <c r="A16" s="1030" t="s">
        <v>1200</v>
      </c>
      <c r="B16" s="1030"/>
      <c r="C16" s="1030"/>
      <c r="D16" s="1030"/>
      <c r="E16" s="1030"/>
      <c r="F16" s="1030"/>
      <c r="G16" s="1030"/>
      <c r="H16" s="1030"/>
      <c r="I16" s="1030"/>
      <c r="J16" s="1030"/>
      <c r="K16" s="1031" t="s">
        <v>1201</v>
      </c>
      <c r="L16" s="1031"/>
      <c r="M16" s="1031"/>
      <c r="N16" s="1031"/>
      <c r="O16" s="1031" t="s">
        <v>1202</v>
      </c>
      <c r="P16" s="1031"/>
      <c r="Q16" s="1031"/>
      <c r="R16" s="1031"/>
      <c r="S16" s="1031"/>
      <c r="T16" s="1031"/>
      <c r="U16" s="1031" t="s">
        <v>1193</v>
      </c>
      <c r="V16" s="1031"/>
      <c r="W16" s="1031"/>
      <c r="X16" s="1031"/>
      <c r="Y16" s="1031"/>
      <c r="Z16" s="1031"/>
      <c r="AA16" s="1032" t="s">
        <v>1193</v>
      </c>
      <c r="AB16" s="1032"/>
      <c r="AC16" s="1032"/>
      <c r="AD16" s="1032"/>
      <c r="AE16" s="1032"/>
      <c r="AF16" s="1032"/>
    </row>
    <row r="17" spans="1:32" ht="15.15" customHeight="1" thickTop="1" thickBot="1" x14ac:dyDescent="0.3">
      <c r="A17" s="1030" t="s">
        <v>1191</v>
      </c>
      <c r="B17" s="1030"/>
      <c r="C17" s="1030"/>
      <c r="D17" s="1030"/>
      <c r="E17" s="1030"/>
      <c r="F17" s="1030"/>
      <c r="G17" s="1030"/>
      <c r="H17" s="1030"/>
      <c r="I17" s="1030"/>
      <c r="J17" s="1030"/>
      <c r="K17" s="1031" t="s">
        <v>1203</v>
      </c>
      <c r="L17" s="1031"/>
      <c r="M17" s="1031"/>
      <c r="N17" s="1031"/>
      <c r="O17" s="1031" t="s">
        <v>1193</v>
      </c>
      <c r="P17" s="1031"/>
      <c r="Q17" s="1031"/>
      <c r="R17" s="1031"/>
      <c r="S17" s="1031"/>
      <c r="T17" s="1031"/>
      <c r="U17" s="1031" t="s">
        <v>1193</v>
      </c>
      <c r="V17" s="1031"/>
      <c r="W17" s="1031"/>
      <c r="X17" s="1031"/>
      <c r="Y17" s="1031"/>
      <c r="Z17" s="1031"/>
      <c r="AA17" s="1032" t="s">
        <v>1193</v>
      </c>
      <c r="AB17" s="1032"/>
      <c r="AC17" s="1032"/>
      <c r="AD17" s="1032"/>
      <c r="AE17" s="1032"/>
      <c r="AF17" s="1032"/>
    </row>
    <row r="18" spans="1:32" ht="25.35" customHeight="1" thickTop="1" thickBot="1" x14ac:dyDescent="0.3">
      <c r="A18" s="1030" t="s">
        <v>1194</v>
      </c>
      <c r="B18" s="1030"/>
      <c r="C18" s="1030"/>
      <c r="D18" s="1030"/>
      <c r="E18" s="1030"/>
      <c r="F18" s="1030"/>
      <c r="G18" s="1030"/>
      <c r="H18" s="1030"/>
      <c r="I18" s="1030"/>
      <c r="J18" s="1030"/>
      <c r="K18" s="1031" t="s">
        <v>1204</v>
      </c>
      <c r="L18" s="1031"/>
      <c r="M18" s="1031"/>
      <c r="N18" s="1031"/>
      <c r="O18" s="1031" t="s">
        <v>1193</v>
      </c>
      <c r="P18" s="1031"/>
      <c r="Q18" s="1031"/>
      <c r="R18" s="1031"/>
      <c r="S18" s="1031"/>
      <c r="T18" s="1031"/>
      <c r="U18" s="1031" t="s">
        <v>1193</v>
      </c>
      <c r="V18" s="1031"/>
      <c r="W18" s="1031"/>
      <c r="X18" s="1031"/>
      <c r="Y18" s="1031"/>
      <c r="Z18" s="1031"/>
      <c r="AA18" s="1032" t="s">
        <v>1193</v>
      </c>
      <c r="AB18" s="1032"/>
      <c r="AC18" s="1032"/>
      <c r="AD18" s="1032"/>
      <c r="AE18" s="1032"/>
      <c r="AF18" s="1032"/>
    </row>
    <row r="19" spans="1:32" ht="15.15" customHeight="1" thickTop="1" thickBot="1" x14ac:dyDescent="0.3">
      <c r="A19" s="1030" t="s">
        <v>1196</v>
      </c>
      <c r="B19" s="1030"/>
      <c r="C19" s="1030"/>
      <c r="D19" s="1030"/>
      <c r="E19" s="1030"/>
      <c r="F19" s="1030"/>
      <c r="G19" s="1030"/>
      <c r="H19" s="1030"/>
      <c r="I19" s="1030"/>
      <c r="J19" s="1030"/>
      <c r="K19" s="1031" t="s">
        <v>1205</v>
      </c>
      <c r="L19" s="1031"/>
      <c r="M19" s="1031"/>
      <c r="N19" s="1031"/>
      <c r="O19" s="1031" t="s">
        <v>1193</v>
      </c>
      <c r="P19" s="1031"/>
      <c r="Q19" s="1031"/>
      <c r="R19" s="1031"/>
      <c r="S19" s="1031"/>
      <c r="T19" s="1031"/>
      <c r="U19" s="1031" t="s">
        <v>1193</v>
      </c>
      <c r="V19" s="1031"/>
      <c r="W19" s="1031"/>
      <c r="X19" s="1031"/>
      <c r="Y19" s="1031"/>
      <c r="Z19" s="1031"/>
      <c r="AA19" s="1032" t="s">
        <v>1193</v>
      </c>
      <c r="AB19" s="1032"/>
      <c r="AC19" s="1032"/>
      <c r="AD19" s="1032"/>
      <c r="AE19" s="1032"/>
      <c r="AF19" s="1032"/>
    </row>
    <row r="20" spans="1:32" ht="15.15" customHeight="1" thickTop="1" thickBot="1" x14ac:dyDescent="0.3">
      <c r="A20" s="1030" t="s">
        <v>1198</v>
      </c>
      <c r="B20" s="1030"/>
      <c r="C20" s="1030"/>
      <c r="D20" s="1030"/>
      <c r="E20" s="1030"/>
      <c r="F20" s="1030"/>
      <c r="G20" s="1030"/>
      <c r="H20" s="1030"/>
      <c r="I20" s="1030"/>
      <c r="J20" s="1030"/>
      <c r="K20" s="1031" t="s">
        <v>1206</v>
      </c>
      <c r="L20" s="1031"/>
      <c r="M20" s="1031"/>
      <c r="N20" s="1031"/>
      <c r="O20" s="1031" t="s">
        <v>1202</v>
      </c>
      <c r="P20" s="1031"/>
      <c r="Q20" s="1031"/>
      <c r="R20" s="1031"/>
      <c r="S20" s="1031"/>
      <c r="T20" s="1031"/>
      <c r="U20" s="1031" t="s">
        <v>1193</v>
      </c>
      <c r="V20" s="1031"/>
      <c r="W20" s="1031"/>
      <c r="X20" s="1031"/>
      <c r="Y20" s="1031"/>
      <c r="Z20" s="1031"/>
      <c r="AA20" s="1032" t="s">
        <v>1193</v>
      </c>
      <c r="AB20" s="1032"/>
      <c r="AC20" s="1032"/>
      <c r="AD20" s="1032"/>
      <c r="AE20" s="1032"/>
      <c r="AF20" s="1032"/>
    </row>
    <row r="21" spans="1:32" ht="15.15" customHeight="1" thickTop="1" thickBot="1" x14ac:dyDescent="0.3">
      <c r="A21" s="1030" t="s">
        <v>1207</v>
      </c>
      <c r="B21" s="1030"/>
      <c r="C21" s="1030"/>
      <c r="D21" s="1030"/>
      <c r="E21" s="1030"/>
      <c r="F21" s="1030"/>
      <c r="G21" s="1030"/>
      <c r="H21" s="1030"/>
      <c r="I21" s="1030"/>
      <c r="J21" s="1030"/>
      <c r="K21" s="1031" t="s">
        <v>1208</v>
      </c>
      <c r="L21" s="1031"/>
      <c r="M21" s="1031"/>
      <c r="N21" s="1031"/>
      <c r="O21" s="1031" t="s">
        <v>1193</v>
      </c>
      <c r="P21" s="1031"/>
      <c r="Q21" s="1031"/>
      <c r="R21" s="1031"/>
      <c r="S21" s="1031"/>
      <c r="T21" s="1031"/>
      <c r="U21" s="1031" t="s">
        <v>1193</v>
      </c>
      <c r="V21" s="1031"/>
      <c r="W21" s="1031"/>
      <c r="X21" s="1031"/>
      <c r="Y21" s="1031"/>
      <c r="Z21" s="1031"/>
      <c r="AA21" s="1032" t="s">
        <v>1193</v>
      </c>
      <c r="AB21" s="1032"/>
      <c r="AC21" s="1032"/>
      <c r="AD21" s="1032"/>
      <c r="AE21" s="1032"/>
      <c r="AF21" s="1032"/>
    </row>
    <row r="22" spans="1:32" ht="15.15" customHeight="1" thickTop="1" thickBot="1" x14ac:dyDescent="0.3">
      <c r="A22" s="1030" t="s">
        <v>1191</v>
      </c>
      <c r="B22" s="1030"/>
      <c r="C22" s="1030"/>
      <c r="D22" s="1030"/>
      <c r="E22" s="1030"/>
      <c r="F22" s="1030"/>
      <c r="G22" s="1030"/>
      <c r="H22" s="1030"/>
      <c r="I22" s="1030"/>
      <c r="J22" s="1030"/>
      <c r="K22" s="1031" t="s">
        <v>1209</v>
      </c>
      <c r="L22" s="1031"/>
      <c r="M22" s="1031"/>
      <c r="N22" s="1031"/>
      <c r="O22" s="1031" t="s">
        <v>1193</v>
      </c>
      <c r="P22" s="1031"/>
      <c r="Q22" s="1031"/>
      <c r="R22" s="1031"/>
      <c r="S22" s="1031"/>
      <c r="T22" s="1031"/>
      <c r="U22" s="1031" t="s">
        <v>1193</v>
      </c>
      <c r="V22" s="1031"/>
      <c r="W22" s="1031"/>
      <c r="X22" s="1031"/>
      <c r="Y22" s="1031"/>
      <c r="Z22" s="1031"/>
      <c r="AA22" s="1032" t="s">
        <v>1193</v>
      </c>
      <c r="AB22" s="1032"/>
      <c r="AC22" s="1032"/>
      <c r="AD22" s="1032"/>
      <c r="AE22" s="1032"/>
      <c r="AF22" s="1032"/>
    </row>
    <row r="23" spans="1:32" ht="25.35" customHeight="1" thickTop="1" thickBot="1" x14ac:dyDescent="0.3">
      <c r="A23" s="1030" t="s">
        <v>1194</v>
      </c>
      <c r="B23" s="1030"/>
      <c r="C23" s="1030"/>
      <c r="D23" s="1030"/>
      <c r="E23" s="1030"/>
      <c r="F23" s="1030"/>
      <c r="G23" s="1030"/>
      <c r="H23" s="1030"/>
      <c r="I23" s="1030"/>
      <c r="J23" s="1030"/>
      <c r="K23" s="1031" t="s">
        <v>1210</v>
      </c>
      <c r="L23" s="1031"/>
      <c r="M23" s="1031"/>
      <c r="N23" s="1031"/>
      <c r="O23" s="1031" t="s">
        <v>1193</v>
      </c>
      <c r="P23" s="1031"/>
      <c r="Q23" s="1031"/>
      <c r="R23" s="1031"/>
      <c r="S23" s="1031"/>
      <c r="T23" s="1031"/>
      <c r="U23" s="1031" t="s">
        <v>1193</v>
      </c>
      <c r="V23" s="1031"/>
      <c r="W23" s="1031"/>
      <c r="X23" s="1031"/>
      <c r="Y23" s="1031"/>
      <c r="Z23" s="1031"/>
      <c r="AA23" s="1032" t="s">
        <v>1193</v>
      </c>
      <c r="AB23" s="1032"/>
      <c r="AC23" s="1032"/>
      <c r="AD23" s="1032"/>
      <c r="AE23" s="1032"/>
      <c r="AF23" s="1032"/>
    </row>
    <row r="24" spans="1:32" ht="15.15" customHeight="1" thickTop="1" thickBot="1" x14ac:dyDescent="0.3">
      <c r="A24" s="1030" t="s">
        <v>1196</v>
      </c>
      <c r="B24" s="1030"/>
      <c r="C24" s="1030"/>
      <c r="D24" s="1030"/>
      <c r="E24" s="1030"/>
      <c r="F24" s="1030"/>
      <c r="G24" s="1030"/>
      <c r="H24" s="1030"/>
      <c r="I24" s="1030"/>
      <c r="J24" s="1030"/>
      <c r="K24" s="1031" t="s">
        <v>1211</v>
      </c>
      <c r="L24" s="1031"/>
      <c r="M24" s="1031"/>
      <c r="N24" s="1031"/>
      <c r="O24" s="1031" t="s">
        <v>1193</v>
      </c>
      <c r="P24" s="1031"/>
      <c r="Q24" s="1031"/>
      <c r="R24" s="1031"/>
      <c r="S24" s="1031"/>
      <c r="T24" s="1031"/>
      <c r="U24" s="1031" t="s">
        <v>1193</v>
      </c>
      <c r="V24" s="1031"/>
      <c r="W24" s="1031"/>
      <c r="X24" s="1031"/>
      <c r="Y24" s="1031"/>
      <c r="Z24" s="1031"/>
      <c r="AA24" s="1032" t="s">
        <v>1193</v>
      </c>
      <c r="AB24" s="1032"/>
      <c r="AC24" s="1032"/>
      <c r="AD24" s="1032"/>
      <c r="AE24" s="1032"/>
      <c r="AF24" s="1032"/>
    </row>
    <row r="25" spans="1:32" ht="15.15" customHeight="1" thickTop="1" thickBot="1" x14ac:dyDescent="0.3">
      <c r="A25" s="1030" t="s">
        <v>1198</v>
      </c>
      <c r="B25" s="1030"/>
      <c r="C25" s="1030"/>
      <c r="D25" s="1030"/>
      <c r="E25" s="1030"/>
      <c r="F25" s="1030"/>
      <c r="G25" s="1030"/>
      <c r="H25" s="1030"/>
      <c r="I25" s="1030"/>
      <c r="J25" s="1030"/>
      <c r="K25" s="1031" t="s">
        <v>1212</v>
      </c>
      <c r="L25" s="1031"/>
      <c r="M25" s="1031"/>
      <c r="N25" s="1031"/>
      <c r="O25" s="1031" t="s">
        <v>1193</v>
      </c>
      <c r="P25" s="1031"/>
      <c r="Q25" s="1031"/>
      <c r="R25" s="1031"/>
      <c r="S25" s="1031"/>
      <c r="T25" s="1031"/>
      <c r="U25" s="1031" t="s">
        <v>1193</v>
      </c>
      <c r="V25" s="1031"/>
      <c r="W25" s="1031"/>
      <c r="X25" s="1031"/>
      <c r="Y25" s="1031"/>
      <c r="Z25" s="1031"/>
      <c r="AA25" s="1032" t="s">
        <v>1193</v>
      </c>
      <c r="AB25" s="1032"/>
      <c r="AC25" s="1032"/>
      <c r="AD25" s="1032"/>
      <c r="AE25" s="1032"/>
      <c r="AF25" s="1032"/>
    </row>
    <row r="26" spans="1:32" ht="15.15" customHeight="1" thickTop="1" thickBot="1" x14ac:dyDescent="0.3">
      <c r="A26" s="1030" t="s">
        <v>1213</v>
      </c>
      <c r="B26" s="1030"/>
      <c r="C26" s="1030"/>
      <c r="D26" s="1030"/>
      <c r="E26" s="1030"/>
      <c r="F26" s="1030"/>
      <c r="G26" s="1030"/>
      <c r="H26" s="1030"/>
      <c r="I26" s="1030"/>
      <c r="J26" s="1030"/>
      <c r="K26" s="1031" t="s">
        <v>1214</v>
      </c>
      <c r="L26" s="1031"/>
      <c r="M26" s="1031"/>
      <c r="N26" s="1031"/>
      <c r="O26" s="1031" t="s">
        <v>1215</v>
      </c>
      <c r="P26" s="1031"/>
      <c r="Q26" s="1031"/>
      <c r="R26" s="1031"/>
      <c r="S26" s="1031"/>
      <c r="T26" s="1031"/>
      <c r="U26" s="1031" t="s">
        <v>1216</v>
      </c>
      <c r="V26" s="1031"/>
      <c r="W26" s="1031"/>
      <c r="X26" s="1031"/>
      <c r="Y26" s="1031"/>
      <c r="Z26" s="1031"/>
      <c r="AA26" s="1032" t="s">
        <v>1217</v>
      </c>
      <c r="AB26" s="1032"/>
      <c r="AC26" s="1032"/>
      <c r="AD26" s="1032"/>
      <c r="AE26" s="1032"/>
      <c r="AF26" s="1032"/>
    </row>
    <row r="27" spans="1:32" ht="25.35" customHeight="1" thickTop="1" thickBot="1" x14ac:dyDescent="0.3">
      <c r="A27" s="1030" t="s">
        <v>1218</v>
      </c>
      <c r="B27" s="1030"/>
      <c r="C27" s="1030"/>
      <c r="D27" s="1030"/>
      <c r="E27" s="1030"/>
      <c r="F27" s="1030"/>
      <c r="G27" s="1030"/>
      <c r="H27" s="1030"/>
      <c r="I27" s="1030"/>
      <c r="J27" s="1030"/>
      <c r="K27" s="1031" t="s">
        <v>1219</v>
      </c>
      <c r="L27" s="1031"/>
      <c r="M27" s="1031"/>
      <c r="N27" s="1031"/>
      <c r="O27" s="1031" t="s">
        <v>1220</v>
      </c>
      <c r="P27" s="1031"/>
      <c r="Q27" s="1031"/>
      <c r="R27" s="1031"/>
      <c r="S27" s="1031"/>
      <c r="T27" s="1031"/>
      <c r="U27" s="1031" t="s">
        <v>1221</v>
      </c>
      <c r="V27" s="1031"/>
      <c r="W27" s="1031"/>
      <c r="X27" s="1031"/>
      <c r="Y27" s="1031"/>
      <c r="Z27" s="1031"/>
      <c r="AA27" s="1032" t="s">
        <v>1222</v>
      </c>
      <c r="AB27" s="1032"/>
      <c r="AC27" s="1032"/>
      <c r="AD27" s="1032"/>
      <c r="AE27" s="1032"/>
      <c r="AF27" s="1032"/>
    </row>
    <row r="28" spans="1:32" ht="15.15" customHeight="1" thickTop="1" thickBot="1" x14ac:dyDescent="0.3">
      <c r="A28" s="1030" t="s">
        <v>1191</v>
      </c>
      <c r="B28" s="1030"/>
      <c r="C28" s="1030"/>
      <c r="D28" s="1030"/>
      <c r="E28" s="1030"/>
      <c r="F28" s="1030"/>
      <c r="G28" s="1030"/>
      <c r="H28" s="1030"/>
      <c r="I28" s="1030"/>
      <c r="J28" s="1030"/>
      <c r="K28" s="1031" t="s">
        <v>1223</v>
      </c>
      <c r="L28" s="1031"/>
      <c r="M28" s="1031"/>
      <c r="N28" s="1031"/>
      <c r="O28" s="1031" t="s">
        <v>1514</v>
      </c>
      <c r="P28" s="1031"/>
      <c r="Q28" s="1031"/>
      <c r="R28" s="1031"/>
      <c r="S28" s="1031"/>
      <c r="T28" s="1031"/>
      <c r="U28" s="1034" t="s">
        <v>1515</v>
      </c>
      <c r="V28" s="1034"/>
      <c r="W28" s="1034"/>
      <c r="X28" s="1034"/>
      <c r="Y28" s="1034"/>
      <c r="Z28" s="1034"/>
      <c r="AA28" s="1032" t="s">
        <v>1193</v>
      </c>
      <c r="AB28" s="1032"/>
      <c r="AC28" s="1032"/>
      <c r="AD28" s="1032"/>
      <c r="AE28" s="1032"/>
      <c r="AF28" s="1032"/>
    </row>
    <row r="29" spans="1:32" ht="25.35" customHeight="1" thickTop="1" thickBot="1" x14ac:dyDescent="0.3">
      <c r="A29" s="1030" t="s">
        <v>1194</v>
      </c>
      <c r="B29" s="1030"/>
      <c r="C29" s="1030"/>
      <c r="D29" s="1030"/>
      <c r="E29" s="1030"/>
      <c r="F29" s="1030"/>
      <c r="G29" s="1030"/>
      <c r="H29" s="1030"/>
      <c r="I29" s="1030"/>
      <c r="J29" s="1030"/>
      <c r="K29" s="1031" t="s">
        <v>1224</v>
      </c>
      <c r="L29" s="1031"/>
      <c r="M29" s="1031"/>
      <c r="N29" s="1031"/>
      <c r="O29" s="1031"/>
      <c r="P29" s="1031"/>
      <c r="Q29" s="1031"/>
      <c r="R29" s="1031"/>
      <c r="S29" s="1031"/>
      <c r="T29" s="1031"/>
      <c r="U29" s="1034"/>
      <c r="V29" s="1034"/>
      <c r="W29" s="1034"/>
      <c r="X29" s="1034"/>
      <c r="Y29" s="1034"/>
      <c r="Z29" s="1034"/>
      <c r="AA29" s="1032" t="s">
        <v>1225</v>
      </c>
      <c r="AB29" s="1032"/>
      <c r="AC29" s="1032"/>
      <c r="AD29" s="1032"/>
      <c r="AE29" s="1032"/>
      <c r="AF29" s="1032"/>
    </row>
    <row r="30" spans="1:32" ht="15.15" customHeight="1" thickTop="1" thickBot="1" x14ac:dyDescent="0.3">
      <c r="A30" s="1030" t="s">
        <v>1196</v>
      </c>
      <c r="B30" s="1030"/>
      <c r="C30" s="1030"/>
      <c r="D30" s="1030"/>
      <c r="E30" s="1030"/>
      <c r="F30" s="1030"/>
      <c r="G30" s="1030"/>
      <c r="H30" s="1030"/>
      <c r="I30" s="1030"/>
      <c r="J30" s="1030"/>
      <c r="K30" s="1031" t="s">
        <v>1226</v>
      </c>
      <c r="L30" s="1031"/>
      <c r="M30" s="1031"/>
      <c r="N30" s="1031"/>
      <c r="O30" s="1031" t="s">
        <v>1516</v>
      </c>
      <c r="P30" s="1031"/>
      <c r="Q30" s="1031"/>
      <c r="R30" s="1031"/>
      <c r="S30" s="1031"/>
      <c r="T30" s="1031"/>
      <c r="U30" s="1034" t="s">
        <v>1517</v>
      </c>
      <c r="V30" s="1034"/>
      <c r="W30" s="1034"/>
      <c r="X30" s="1034"/>
      <c r="Y30" s="1034"/>
      <c r="Z30" s="1034"/>
      <c r="AA30" s="1032" t="s">
        <v>1227</v>
      </c>
      <c r="AB30" s="1032"/>
      <c r="AC30" s="1032"/>
      <c r="AD30" s="1032"/>
      <c r="AE30" s="1032"/>
      <c r="AF30" s="1032"/>
    </row>
    <row r="31" spans="1:32" ht="15.15" customHeight="1" thickTop="1" thickBot="1" x14ac:dyDescent="0.3">
      <c r="A31" s="1030" t="s">
        <v>1198</v>
      </c>
      <c r="B31" s="1030"/>
      <c r="C31" s="1030"/>
      <c r="D31" s="1030"/>
      <c r="E31" s="1030"/>
      <c r="F31" s="1030"/>
      <c r="G31" s="1030"/>
      <c r="H31" s="1030"/>
      <c r="I31" s="1030"/>
      <c r="J31" s="1030"/>
      <c r="K31" s="1031" t="s">
        <v>1228</v>
      </c>
      <c r="L31" s="1031"/>
      <c r="M31" s="1031"/>
      <c r="N31" s="1031"/>
      <c r="O31" s="1031" t="s">
        <v>1519</v>
      </c>
      <c r="P31" s="1031"/>
      <c r="Q31" s="1031"/>
      <c r="R31" s="1031"/>
      <c r="S31" s="1031"/>
      <c r="T31" s="1031"/>
      <c r="U31" s="1034" t="s">
        <v>1518</v>
      </c>
      <c r="V31" s="1034"/>
      <c r="W31" s="1034"/>
      <c r="X31" s="1034"/>
      <c r="Y31" s="1034"/>
      <c r="Z31" s="1034"/>
      <c r="AA31" s="1032" t="s">
        <v>1229</v>
      </c>
      <c r="AB31" s="1032"/>
      <c r="AC31" s="1032"/>
      <c r="AD31" s="1032"/>
      <c r="AE31" s="1032"/>
      <c r="AF31" s="1032"/>
    </row>
    <row r="32" spans="1:32" ht="25.35" customHeight="1" thickTop="1" thickBot="1" x14ac:dyDescent="0.3">
      <c r="A32" s="1030" t="s">
        <v>1230</v>
      </c>
      <c r="B32" s="1030"/>
      <c r="C32" s="1030"/>
      <c r="D32" s="1030"/>
      <c r="E32" s="1030"/>
      <c r="F32" s="1030"/>
      <c r="G32" s="1030"/>
      <c r="H32" s="1030"/>
      <c r="I32" s="1030"/>
      <c r="J32" s="1030"/>
      <c r="K32" s="1031" t="s">
        <v>1231</v>
      </c>
      <c r="L32" s="1031"/>
      <c r="M32" s="1031"/>
      <c r="N32" s="1031"/>
      <c r="O32" s="1031" t="s">
        <v>1232</v>
      </c>
      <c r="P32" s="1031"/>
      <c r="Q32" s="1031"/>
      <c r="R32" s="1031"/>
      <c r="S32" s="1031"/>
      <c r="T32" s="1031"/>
      <c r="U32" s="1031" t="s">
        <v>1233</v>
      </c>
      <c r="V32" s="1031"/>
      <c r="W32" s="1031"/>
      <c r="X32" s="1031"/>
      <c r="Y32" s="1031"/>
      <c r="Z32" s="1031"/>
      <c r="AA32" s="1032" t="s">
        <v>1234</v>
      </c>
      <c r="AB32" s="1032"/>
      <c r="AC32" s="1032"/>
      <c r="AD32" s="1032"/>
      <c r="AE32" s="1032"/>
      <c r="AF32" s="1032"/>
    </row>
    <row r="33" spans="1:32" ht="15.15" customHeight="1" thickTop="1" thickBot="1" x14ac:dyDescent="0.3">
      <c r="A33" s="1030" t="s">
        <v>1191</v>
      </c>
      <c r="B33" s="1030"/>
      <c r="C33" s="1030"/>
      <c r="D33" s="1030"/>
      <c r="E33" s="1030"/>
      <c r="F33" s="1030"/>
      <c r="G33" s="1030"/>
      <c r="H33" s="1030"/>
      <c r="I33" s="1030"/>
      <c r="J33" s="1030"/>
      <c r="K33" s="1031" t="s">
        <v>1235</v>
      </c>
      <c r="L33" s="1031"/>
      <c r="M33" s="1031"/>
      <c r="N33" s="1031"/>
      <c r="O33" s="1031" t="s">
        <v>1193</v>
      </c>
      <c r="P33" s="1031"/>
      <c r="Q33" s="1031"/>
      <c r="R33" s="1031"/>
      <c r="S33" s="1031"/>
      <c r="T33" s="1031"/>
      <c r="U33" s="1031" t="s">
        <v>1193</v>
      </c>
      <c r="V33" s="1031"/>
      <c r="W33" s="1031"/>
      <c r="X33" s="1031"/>
      <c r="Y33" s="1031"/>
      <c r="Z33" s="1031"/>
      <c r="AA33" s="1032" t="s">
        <v>1193</v>
      </c>
      <c r="AB33" s="1032"/>
      <c r="AC33" s="1032"/>
      <c r="AD33" s="1032"/>
      <c r="AE33" s="1032"/>
      <c r="AF33" s="1032"/>
    </row>
    <row r="34" spans="1:32" ht="25.35" customHeight="1" thickTop="1" thickBot="1" x14ac:dyDescent="0.3">
      <c r="A34" s="1030" t="s">
        <v>1194</v>
      </c>
      <c r="B34" s="1030"/>
      <c r="C34" s="1030"/>
      <c r="D34" s="1030"/>
      <c r="E34" s="1030"/>
      <c r="F34" s="1030"/>
      <c r="G34" s="1030"/>
      <c r="H34" s="1030"/>
      <c r="I34" s="1030"/>
      <c r="J34" s="1030"/>
      <c r="K34" s="1031" t="s">
        <v>1236</v>
      </c>
      <c r="L34" s="1031"/>
      <c r="M34" s="1031"/>
      <c r="N34" s="1031"/>
      <c r="O34" s="1031" t="s">
        <v>1193</v>
      </c>
      <c r="P34" s="1031"/>
      <c r="Q34" s="1031"/>
      <c r="R34" s="1031"/>
      <c r="S34" s="1031"/>
      <c r="T34" s="1031"/>
      <c r="U34" s="1031" t="s">
        <v>1193</v>
      </c>
      <c r="V34" s="1031"/>
      <c r="W34" s="1031"/>
      <c r="X34" s="1031"/>
      <c r="Y34" s="1031"/>
      <c r="Z34" s="1031"/>
      <c r="AA34" s="1032" t="s">
        <v>1193</v>
      </c>
      <c r="AB34" s="1032"/>
      <c r="AC34" s="1032"/>
      <c r="AD34" s="1032"/>
      <c r="AE34" s="1032"/>
      <c r="AF34" s="1032"/>
    </row>
    <row r="35" spans="1:32" ht="15.15" customHeight="1" thickTop="1" thickBot="1" x14ac:dyDescent="0.3">
      <c r="A35" s="1030" t="s">
        <v>1196</v>
      </c>
      <c r="B35" s="1030"/>
      <c r="C35" s="1030"/>
      <c r="D35" s="1030"/>
      <c r="E35" s="1030"/>
      <c r="F35" s="1030"/>
      <c r="G35" s="1030"/>
      <c r="H35" s="1030"/>
      <c r="I35" s="1030"/>
      <c r="J35" s="1030"/>
      <c r="K35" s="1031" t="s">
        <v>1237</v>
      </c>
      <c r="L35" s="1031"/>
      <c r="M35" s="1031"/>
      <c r="N35" s="1031"/>
      <c r="O35" s="1031" t="s">
        <v>1443</v>
      </c>
      <c r="P35" s="1031"/>
      <c r="Q35" s="1031"/>
      <c r="R35" s="1031"/>
      <c r="S35" s="1031"/>
      <c r="T35" s="1031"/>
      <c r="U35" s="1031" t="s">
        <v>1444</v>
      </c>
      <c r="V35" s="1031"/>
      <c r="W35" s="1031"/>
      <c r="X35" s="1031"/>
      <c r="Y35" s="1031"/>
      <c r="Z35" s="1031"/>
      <c r="AA35" s="1032" t="s">
        <v>1234</v>
      </c>
      <c r="AB35" s="1032"/>
      <c r="AC35" s="1032"/>
      <c r="AD35" s="1032"/>
      <c r="AE35" s="1032"/>
      <c r="AF35" s="1032"/>
    </row>
    <row r="36" spans="1:32" ht="15.15" customHeight="1" thickTop="1" thickBot="1" x14ac:dyDescent="0.3">
      <c r="A36" s="1030" t="s">
        <v>1198</v>
      </c>
      <c r="B36" s="1030"/>
      <c r="C36" s="1030"/>
      <c r="D36" s="1030"/>
      <c r="E36" s="1030"/>
      <c r="F36" s="1030"/>
      <c r="G36" s="1030"/>
      <c r="H36" s="1030"/>
      <c r="I36" s="1030"/>
      <c r="J36" s="1030"/>
      <c r="K36" s="1031" t="s">
        <v>1238</v>
      </c>
      <c r="L36" s="1031"/>
      <c r="M36" s="1031"/>
      <c r="N36" s="1031"/>
      <c r="O36" s="1031"/>
      <c r="P36" s="1031"/>
      <c r="Q36" s="1031"/>
      <c r="R36" s="1031"/>
      <c r="S36" s="1031"/>
      <c r="T36" s="1031"/>
      <c r="U36" s="1031"/>
      <c r="V36" s="1031"/>
      <c r="W36" s="1031"/>
      <c r="X36" s="1031"/>
      <c r="Y36" s="1031"/>
      <c r="Z36" s="1031"/>
      <c r="AA36" s="1032"/>
      <c r="AB36" s="1032"/>
      <c r="AC36" s="1032"/>
      <c r="AD36" s="1032"/>
      <c r="AE36" s="1032"/>
      <c r="AF36" s="1032"/>
    </row>
    <row r="37" spans="1:32" ht="15.15" customHeight="1" thickTop="1" thickBot="1" x14ac:dyDescent="0.3">
      <c r="A37" s="1030" t="s">
        <v>1239</v>
      </c>
      <c r="B37" s="1030"/>
      <c r="C37" s="1030"/>
      <c r="D37" s="1030"/>
      <c r="E37" s="1030"/>
      <c r="F37" s="1030"/>
      <c r="G37" s="1030"/>
      <c r="H37" s="1030"/>
      <c r="I37" s="1030"/>
      <c r="J37" s="1030"/>
      <c r="K37" s="1031" t="s">
        <v>1240</v>
      </c>
      <c r="L37" s="1031"/>
      <c r="M37" s="1031"/>
      <c r="N37" s="1031"/>
      <c r="O37" s="1031" t="s">
        <v>1193</v>
      </c>
      <c r="P37" s="1031"/>
      <c r="Q37" s="1031"/>
      <c r="R37" s="1031"/>
      <c r="S37" s="1031"/>
      <c r="T37" s="1031"/>
      <c r="U37" s="1031" t="s">
        <v>1193</v>
      </c>
      <c r="V37" s="1031"/>
      <c r="W37" s="1031"/>
      <c r="X37" s="1031"/>
      <c r="Y37" s="1031"/>
      <c r="Z37" s="1031"/>
      <c r="AA37" s="1032" t="s">
        <v>1193</v>
      </c>
      <c r="AB37" s="1032"/>
      <c r="AC37" s="1032"/>
      <c r="AD37" s="1032"/>
      <c r="AE37" s="1032"/>
      <c r="AF37" s="1032"/>
    </row>
    <row r="38" spans="1:32" ht="15.15" customHeight="1" thickTop="1" thickBot="1" x14ac:dyDescent="0.3">
      <c r="A38" s="1030" t="s">
        <v>1191</v>
      </c>
      <c r="B38" s="1030"/>
      <c r="C38" s="1030"/>
      <c r="D38" s="1030"/>
      <c r="E38" s="1030"/>
      <c r="F38" s="1030"/>
      <c r="G38" s="1030"/>
      <c r="H38" s="1030"/>
      <c r="I38" s="1030"/>
      <c r="J38" s="1030"/>
      <c r="K38" s="1031" t="s">
        <v>1241</v>
      </c>
      <c r="L38" s="1031"/>
      <c r="M38" s="1031"/>
      <c r="N38" s="1031"/>
      <c r="O38" s="1031" t="s">
        <v>1193</v>
      </c>
      <c r="P38" s="1031"/>
      <c r="Q38" s="1031"/>
      <c r="R38" s="1031"/>
      <c r="S38" s="1031"/>
      <c r="T38" s="1031"/>
      <c r="U38" s="1031" t="s">
        <v>1193</v>
      </c>
      <c r="V38" s="1031"/>
      <c r="W38" s="1031"/>
      <c r="X38" s="1031"/>
      <c r="Y38" s="1031"/>
      <c r="Z38" s="1031"/>
      <c r="AA38" s="1032" t="s">
        <v>1193</v>
      </c>
      <c r="AB38" s="1032"/>
      <c r="AC38" s="1032"/>
      <c r="AD38" s="1032"/>
      <c r="AE38" s="1032"/>
      <c r="AF38" s="1032"/>
    </row>
    <row r="39" spans="1:32" ht="25.35" customHeight="1" thickTop="1" thickBot="1" x14ac:dyDescent="0.3">
      <c r="A39" s="1030" t="s">
        <v>1194</v>
      </c>
      <c r="B39" s="1030"/>
      <c r="C39" s="1030"/>
      <c r="D39" s="1030"/>
      <c r="E39" s="1030"/>
      <c r="F39" s="1030"/>
      <c r="G39" s="1030"/>
      <c r="H39" s="1030"/>
      <c r="I39" s="1030"/>
      <c r="J39" s="1030"/>
      <c r="K39" s="1031" t="s">
        <v>1242</v>
      </c>
      <c r="L39" s="1031"/>
      <c r="M39" s="1031"/>
      <c r="N39" s="1031"/>
      <c r="O39" s="1031" t="s">
        <v>1193</v>
      </c>
      <c r="P39" s="1031"/>
      <c r="Q39" s="1031"/>
      <c r="R39" s="1031"/>
      <c r="S39" s="1031"/>
      <c r="T39" s="1031"/>
      <c r="U39" s="1031" t="s">
        <v>1193</v>
      </c>
      <c r="V39" s="1031"/>
      <c r="W39" s="1031"/>
      <c r="X39" s="1031"/>
      <c r="Y39" s="1031"/>
      <c r="Z39" s="1031"/>
      <c r="AA39" s="1032" t="s">
        <v>1193</v>
      </c>
      <c r="AB39" s="1032"/>
      <c r="AC39" s="1032"/>
      <c r="AD39" s="1032"/>
      <c r="AE39" s="1032"/>
      <c r="AF39" s="1032"/>
    </row>
    <row r="40" spans="1:32" ht="15.15" customHeight="1" thickTop="1" thickBot="1" x14ac:dyDescent="0.3">
      <c r="A40" s="1030" t="s">
        <v>1196</v>
      </c>
      <c r="B40" s="1030"/>
      <c r="C40" s="1030"/>
      <c r="D40" s="1030"/>
      <c r="E40" s="1030"/>
      <c r="F40" s="1030"/>
      <c r="G40" s="1030"/>
      <c r="H40" s="1030"/>
      <c r="I40" s="1030"/>
      <c r="J40" s="1030"/>
      <c r="K40" s="1031" t="s">
        <v>1243</v>
      </c>
      <c r="L40" s="1031"/>
      <c r="M40" s="1031"/>
      <c r="N40" s="1031"/>
      <c r="O40" s="1031" t="s">
        <v>1193</v>
      </c>
      <c r="P40" s="1031"/>
      <c r="Q40" s="1031"/>
      <c r="R40" s="1031"/>
      <c r="S40" s="1031"/>
      <c r="T40" s="1031"/>
      <c r="U40" s="1031" t="s">
        <v>1193</v>
      </c>
      <c r="V40" s="1031"/>
      <c r="W40" s="1031"/>
      <c r="X40" s="1031"/>
      <c r="Y40" s="1031"/>
      <c r="Z40" s="1031"/>
      <c r="AA40" s="1032" t="s">
        <v>1193</v>
      </c>
      <c r="AB40" s="1032"/>
      <c r="AC40" s="1032"/>
      <c r="AD40" s="1032"/>
      <c r="AE40" s="1032"/>
      <c r="AF40" s="1032"/>
    </row>
    <row r="41" spans="1:32" ht="15.15" customHeight="1" thickTop="1" thickBot="1" x14ac:dyDescent="0.3">
      <c r="A41" s="1030" t="s">
        <v>1198</v>
      </c>
      <c r="B41" s="1030"/>
      <c r="C41" s="1030"/>
      <c r="D41" s="1030"/>
      <c r="E41" s="1030"/>
      <c r="F41" s="1030"/>
      <c r="G41" s="1030"/>
      <c r="H41" s="1030"/>
      <c r="I41" s="1030"/>
      <c r="J41" s="1030"/>
      <c r="K41" s="1031" t="s">
        <v>1244</v>
      </c>
      <c r="L41" s="1031"/>
      <c r="M41" s="1031"/>
      <c r="N41" s="1031"/>
      <c r="O41" s="1031" t="s">
        <v>1193</v>
      </c>
      <c r="P41" s="1031"/>
      <c r="Q41" s="1031"/>
      <c r="R41" s="1031"/>
      <c r="S41" s="1031"/>
      <c r="T41" s="1031"/>
      <c r="U41" s="1031" t="s">
        <v>1193</v>
      </c>
      <c r="V41" s="1031"/>
      <c r="W41" s="1031"/>
      <c r="X41" s="1031"/>
      <c r="Y41" s="1031"/>
      <c r="Z41" s="1031"/>
      <c r="AA41" s="1032" t="s">
        <v>1193</v>
      </c>
      <c r="AB41" s="1032"/>
      <c r="AC41" s="1032"/>
      <c r="AD41" s="1032"/>
      <c r="AE41" s="1032"/>
      <c r="AF41" s="1032"/>
    </row>
    <row r="42" spans="1:32" ht="15.15" customHeight="1" thickTop="1" thickBot="1" x14ac:dyDescent="0.3">
      <c r="A42" s="1030" t="s">
        <v>1245</v>
      </c>
      <c r="B42" s="1030"/>
      <c r="C42" s="1030"/>
      <c r="D42" s="1030"/>
      <c r="E42" s="1030"/>
      <c r="F42" s="1030"/>
      <c r="G42" s="1030"/>
      <c r="H42" s="1030"/>
      <c r="I42" s="1030"/>
      <c r="J42" s="1030"/>
      <c r="K42" s="1031" t="s">
        <v>1246</v>
      </c>
      <c r="L42" s="1031"/>
      <c r="M42" s="1031"/>
      <c r="N42" s="1031"/>
      <c r="O42" s="1031" t="s">
        <v>1247</v>
      </c>
      <c r="P42" s="1031"/>
      <c r="Q42" s="1031"/>
      <c r="R42" s="1031"/>
      <c r="S42" s="1031"/>
      <c r="T42" s="1031"/>
      <c r="U42" s="1031" t="s">
        <v>1248</v>
      </c>
      <c r="V42" s="1031"/>
      <c r="W42" s="1031"/>
      <c r="X42" s="1031"/>
      <c r="Y42" s="1031"/>
      <c r="Z42" s="1031"/>
      <c r="AA42" s="1032" t="s">
        <v>1249</v>
      </c>
      <c r="AB42" s="1032"/>
      <c r="AC42" s="1032"/>
      <c r="AD42" s="1032"/>
      <c r="AE42" s="1032"/>
      <c r="AF42" s="1032"/>
    </row>
    <row r="43" spans="1:32" ht="15.15" customHeight="1" thickTop="1" thickBot="1" x14ac:dyDescent="0.3">
      <c r="A43" s="1030" t="s">
        <v>1191</v>
      </c>
      <c r="B43" s="1030"/>
      <c r="C43" s="1030"/>
      <c r="D43" s="1030"/>
      <c r="E43" s="1030"/>
      <c r="F43" s="1030"/>
      <c r="G43" s="1030"/>
      <c r="H43" s="1030"/>
      <c r="I43" s="1030"/>
      <c r="J43" s="1030"/>
      <c r="K43" s="1031" t="s">
        <v>1250</v>
      </c>
      <c r="L43" s="1031"/>
      <c r="M43" s="1031"/>
      <c r="N43" s="1031"/>
      <c r="O43" s="1031" t="s">
        <v>1193</v>
      </c>
      <c r="P43" s="1031"/>
      <c r="Q43" s="1031"/>
      <c r="R43" s="1031"/>
      <c r="S43" s="1031"/>
      <c r="T43" s="1031"/>
      <c r="U43" s="1031" t="s">
        <v>1193</v>
      </c>
      <c r="V43" s="1031"/>
      <c r="W43" s="1031"/>
      <c r="X43" s="1031"/>
      <c r="Y43" s="1031"/>
      <c r="Z43" s="1031"/>
      <c r="AA43" s="1032" t="s">
        <v>1193</v>
      </c>
      <c r="AB43" s="1032"/>
      <c r="AC43" s="1032"/>
      <c r="AD43" s="1032"/>
      <c r="AE43" s="1032"/>
      <c r="AF43" s="1032"/>
    </row>
    <row r="44" spans="1:32" ht="25.35" customHeight="1" thickTop="1" thickBot="1" x14ac:dyDescent="0.3">
      <c r="A44" s="1030" t="s">
        <v>1194</v>
      </c>
      <c r="B44" s="1030"/>
      <c r="C44" s="1030"/>
      <c r="D44" s="1030"/>
      <c r="E44" s="1030"/>
      <c r="F44" s="1030"/>
      <c r="G44" s="1030"/>
      <c r="H44" s="1030"/>
      <c r="I44" s="1030"/>
      <c r="J44" s="1030"/>
      <c r="K44" s="1031" t="s">
        <v>1251</v>
      </c>
      <c r="L44" s="1031"/>
      <c r="M44" s="1031"/>
      <c r="N44" s="1031"/>
      <c r="O44" s="1031" t="s">
        <v>1193</v>
      </c>
      <c r="P44" s="1031"/>
      <c r="Q44" s="1031"/>
      <c r="R44" s="1031"/>
      <c r="S44" s="1031"/>
      <c r="T44" s="1031"/>
      <c r="U44" s="1031" t="s">
        <v>1193</v>
      </c>
      <c r="V44" s="1031"/>
      <c r="W44" s="1031"/>
      <c r="X44" s="1031"/>
      <c r="Y44" s="1031"/>
      <c r="Z44" s="1031"/>
      <c r="AA44" s="1032" t="s">
        <v>1193</v>
      </c>
      <c r="AB44" s="1032"/>
      <c r="AC44" s="1032"/>
      <c r="AD44" s="1032"/>
      <c r="AE44" s="1032"/>
      <c r="AF44" s="1032"/>
    </row>
    <row r="45" spans="1:32" ht="15.15" customHeight="1" thickTop="1" thickBot="1" x14ac:dyDescent="0.3">
      <c r="A45" s="1030" t="s">
        <v>1196</v>
      </c>
      <c r="B45" s="1030"/>
      <c r="C45" s="1030"/>
      <c r="D45" s="1030"/>
      <c r="E45" s="1030"/>
      <c r="F45" s="1030"/>
      <c r="G45" s="1030"/>
      <c r="H45" s="1030"/>
      <c r="I45" s="1030"/>
      <c r="J45" s="1030"/>
      <c r="K45" s="1031" t="s">
        <v>1252</v>
      </c>
      <c r="L45" s="1031"/>
      <c r="M45" s="1031"/>
      <c r="N45" s="1031"/>
      <c r="O45" s="1031" t="s">
        <v>1193</v>
      </c>
      <c r="P45" s="1031"/>
      <c r="Q45" s="1031"/>
      <c r="R45" s="1031"/>
      <c r="S45" s="1031"/>
      <c r="T45" s="1031"/>
      <c r="U45" s="1031" t="s">
        <v>1193</v>
      </c>
      <c r="V45" s="1031"/>
      <c r="W45" s="1031"/>
      <c r="X45" s="1031"/>
      <c r="Y45" s="1031"/>
      <c r="Z45" s="1031"/>
      <c r="AA45" s="1032" t="s">
        <v>1193</v>
      </c>
      <c r="AB45" s="1032"/>
      <c r="AC45" s="1032"/>
      <c r="AD45" s="1032"/>
      <c r="AE45" s="1032"/>
      <c r="AF45" s="1032"/>
    </row>
    <row r="46" spans="1:32" ht="15.15" customHeight="1" thickTop="1" thickBot="1" x14ac:dyDescent="0.3">
      <c r="A46" s="1030" t="s">
        <v>1198</v>
      </c>
      <c r="B46" s="1030"/>
      <c r="C46" s="1030"/>
      <c r="D46" s="1030"/>
      <c r="E46" s="1030"/>
      <c r="F46" s="1030"/>
      <c r="G46" s="1030"/>
      <c r="H46" s="1030"/>
      <c r="I46" s="1030"/>
      <c r="J46" s="1030"/>
      <c r="K46" s="1031" t="s">
        <v>1253</v>
      </c>
      <c r="L46" s="1031"/>
      <c r="M46" s="1031"/>
      <c r="N46" s="1031"/>
      <c r="O46" s="1031" t="s">
        <v>1247</v>
      </c>
      <c r="P46" s="1031"/>
      <c r="Q46" s="1031"/>
      <c r="R46" s="1031"/>
      <c r="S46" s="1031"/>
      <c r="T46" s="1031"/>
      <c r="U46" s="1031" t="s">
        <v>1248</v>
      </c>
      <c r="V46" s="1031"/>
      <c r="W46" s="1031"/>
      <c r="X46" s="1031"/>
      <c r="Y46" s="1031"/>
      <c r="Z46" s="1031"/>
      <c r="AA46" s="1032" t="s">
        <v>1249</v>
      </c>
      <c r="AB46" s="1032"/>
      <c r="AC46" s="1032"/>
      <c r="AD46" s="1032"/>
      <c r="AE46" s="1032"/>
      <c r="AF46" s="1032"/>
    </row>
    <row r="47" spans="1:32" ht="15.15" customHeight="1" thickTop="1" thickBot="1" x14ac:dyDescent="0.3">
      <c r="A47" s="1030" t="s">
        <v>1254</v>
      </c>
      <c r="B47" s="1030"/>
      <c r="C47" s="1030"/>
      <c r="D47" s="1030"/>
      <c r="E47" s="1030"/>
      <c r="F47" s="1030"/>
      <c r="G47" s="1030"/>
      <c r="H47" s="1030"/>
      <c r="I47" s="1030"/>
      <c r="J47" s="1030"/>
      <c r="K47" s="1031" t="s">
        <v>1255</v>
      </c>
      <c r="L47" s="1031"/>
      <c r="M47" s="1031"/>
      <c r="N47" s="1031"/>
      <c r="O47" s="1031" t="s">
        <v>1193</v>
      </c>
      <c r="P47" s="1031"/>
      <c r="Q47" s="1031"/>
      <c r="R47" s="1031"/>
      <c r="S47" s="1031"/>
      <c r="T47" s="1031"/>
      <c r="U47" s="1031" t="s">
        <v>1193</v>
      </c>
      <c r="V47" s="1031"/>
      <c r="W47" s="1031"/>
      <c r="X47" s="1031"/>
      <c r="Y47" s="1031"/>
      <c r="Z47" s="1031"/>
      <c r="AA47" s="1032" t="s">
        <v>1193</v>
      </c>
      <c r="AB47" s="1032"/>
      <c r="AC47" s="1032"/>
      <c r="AD47" s="1032"/>
      <c r="AE47" s="1032"/>
      <c r="AF47" s="1032"/>
    </row>
    <row r="48" spans="1:32" ht="15.15" customHeight="1" thickTop="1" thickBot="1" x14ac:dyDescent="0.3">
      <c r="A48" s="1030" t="s">
        <v>1191</v>
      </c>
      <c r="B48" s="1030"/>
      <c r="C48" s="1030"/>
      <c r="D48" s="1030"/>
      <c r="E48" s="1030"/>
      <c r="F48" s="1030"/>
      <c r="G48" s="1030"/>
      <c r="H48" s="1030"/>
      <c r="I48" s="1030"/>
      <c r="J48" s="1030"/>
      <c r="K48" s="1031" t="s">
        <v>1256</v>
      </c>
      <c r="L48" s="1031"/>
      <c r="M48" s="1031"/>
      <c r="N48" s="1031"/>
      <c r="O48" s="1031" t="s">
        <v>1193</v>
      </c>
      <c r="P48" s="1031"/>
      <c r="Q48" s="1031"/>
      <c r="R48" s="1031"/>
      <c r="S48" s="1031"/>
      <c r="T48" s="1031"/>
      <c r="U48" s="1031" t="s">
        <v>1193</v>
      </c>
      <c r="V48" s="1031"/>
      <c r="W48" s="1031"/>
      <c r="X48" s="1031"/>
      <c r="Y48" s="1031"/>
      <c r="Z48" s="1031"/>
      <c r="AA48" s="1032" t="s">
        <v>1193</v>
      </c>
      <c r="AB48" s="1032"/>
      <c r="AC48" s="1032"/>
      <c r="AD48" s="1032"/>
      <c r="AE48" s="1032"/>
      <c r="AF48" s="1032"/>
    </row>
    <row r="49" spans="1:32" ht="25.35" customHeight="1" thickTop="1" thickBot="1" x14ac:dyDescent="0.3">
      <c r="A49" s="1030" t="s">
        <v>1194</v>
      </c>
      <c r="B49" s="1030"/>
      <c r="C49" s="1030"/>
      <c r="D49" s="1030"/>
      <c r="E49" s="1030"/>
      <c r="F49" s="1030"/>
      <c r="G49" s="1030"/>
      <c r="H49" s="1030"/>
      <c r="I49" s="1030"/>
      <c r="J49" s="1030"/>
      <c r="K49" s="1031" t="s">
        <v>1257</v>
      </c>
      <c r="L49" s="1031"/>
      <c r="M49" s="1031"/>
      <c r="N49" s="1031"/>
      <c r="O49" s="1031" t="s">
        <v>1193</v>
      </c>
      <c r="P49" s="1031"/>
      <c r="Q49" s="1031"/>
      <c r="R49" s="1031"/>
      <c r="S49" s="1031"/>
      <c r="T49" s="1031"/>
      <c r="U49" s="1031" t="s">
        <v>1193</v>
      </c>
      <c r="V49" s="1031"/>
      <c r="W49" s="1031"/>
      <c r="X49" s="1031"/>
      <c r="Y49" s="1031"/>
      <c r="Z49" s="1031"/>
      <c r="AA49" s="1032" t="s">
        <v>1193</v>
      </c>
      <c r="AB49" s="1032"/>
      <c r="AC49" s="1032"/>
      <c r="AD49" s="1032"/>
      <c r="AE49" s="1032"/>
      <c r="AF49" s="1032"/>
    </row>
    <row r="50" spans="1:32" ht="15.15" customHeight="1" thickTop="1" thickBot="1" x14ac:dyDescent="0.3">
      <c r="A50" s="1030" t="s">
        <v>1196</v>
      </c>
      <c r="B50" s="1030"/>
      <c r="C50" s="1030"/>
      <c r="D50" s="1030"/>
      <c r="E50" s="1030"/>
      <c r="F50" s="1030"/>
      <c r="G50" s="1030"/>
      <c r="H50" s="1030"/>
      <c r="I50" s="1030"/>
      <c r="J50" s="1030"/>
      <c r="K50" s="1031" t="s">
        <v>1258</v>
      </c>
      <c r="L50" s="1031"/>
      <c r="M50" s="1031"/>
      <c r="N50" s="1031"/>
      <c r="O50" s="1031" t="s">
        <v>1193</v>
      </c>
      <c r="P50" s="1031"/>
      <c r="Q50" s="1031"/>
      <c r="R50" s="1031"/>
      <c r="S50" s="1031"/>
      <c r="T50" s="1031"/>
      <c r="U50" s="1031" t="s">
        <v>1193</v>
      </c>
      <c r="V50" s="1031"/>
      <c r="W50" s="1031"/>
      <c r="X50" s="1031"/>
      <c r="Y50" s="1031"/>
      <c r="Z50" s="1031"/>
      <c r="AA50" s="1032" t="s">
        <v>1193</v>
      </c>
      <c r="AB50" s="1032"/>
      <c r="AC50" s="1032"/>
      <c r="AD50" s="1032"/>
      <c r="AE50" s="1032"/>
      <c r="AF50" s="1032"/>
    </row>
    <row r="51" spans="1:32" ht="15.15" customHeight="1" thickTop="1" thickBot="1" x14ac:dyDescent="0.3">
      <c r="A51" s="1030" t="s">
        <v>1198</v>
      </c>
      <c r="B51" s="1030"/>
      <c r="C51" s="1030"/>
      <c r="D51" s="1030"/>
      <c r="E51" s="1030"/>
      <c r="F51" s="1030"/>
      <c r="G51" s="1030"/>
      <c r="H51" s="1030"/>
      <c r="I51" s="1030"/>
      <c r="J51" s="1030"/>
      <c r="K51" s="1031" t="s">
        <v>1259</v>
      </c>
      <c r="L51" s="1031"/>
      <c r="M51" s="1031"/>
      <c r="N51" s="1031"/>
      <c r="O51" s="1031" t="s">
        <v>1193</v>
      </c>
      <c r="P51" s="1031"/>
      <c r="Q51" s="1031"/>
      <c r="R51" s="1031"/>
      <c r="S51" s="1031"/>
      <c r="T51" s="1031"/>
      <c r="U51" s="1031" t="s">
        <v>1193</v>
      </c>
      <c r="V51" s="1031"/>
      <c r="W51" s="1031"/>
      <c r="X51" s="1031"/>
      <c r="Y51" s="1031"/>
      <c r="Z51" s="1031"/>
      <c r="AA51" s="1032" t="s">
        <v>1193</v>
      </c>
      <c r="AB51" s="1032"/>
      <c r="AC51" s="1032"/>
      <c r="AD51" s="1032"/>
      <c r="AE51" s="1032"/>
      <c r="AF51" s="1032"/>
    </row>
    <row r="52" spans="1:32" ht="15.15" customHeight="1" thickTop="1" thickBot="1" x14ac:dyDescent="0.3">
      <c r="A52" s="1030" t="s">
        <v>1260</v>
      </c>
      <c r="B52" s="1030"/>
      <c r="C52" s="1030"/>
      <c r="D52" s="1030"/>
      <c r="E52" s="1030"/>
      <c r="F52" s="1030"/>
      <c r="G52" s="1030"/>
      <c r="H52" s="1030"/>
      <c r="I52" s="1030"/>
      <c r="J52" s="1030"/>
      <c r="K52" s="1031" t="s">
        <v>1261</v>
      </c>
      <c r="L52" s="1031"/>
      <c r="M52" s="1031"/>
      <c r="N52" s="1031"/>
      <c r="O52" s="1031" t="s">
        <v>1262</v>
      </c>
      <c r="P52" s="1031"/>
      <c r="Q52" s="1031"/>
      <c r="R52" s="1031"/>
      <c r="S52" s="1031"/>
      <c r="T52" s="1031"/>
      <c r="U52" s="1031" t="s">
        <v>1263</v>
      </c>
      <c r="V52" s="1031"/>
      <c r="W52" s="1031"/>
      <c r="X52" s="1031"/>
      <c r="Y52" s="1031"/>
      <c r="Z52" s="1031"/>
      <c r="AA52" s="1032" t="s">
        <v>1264</v>
      </c>
      <c r="AB52" s="1032"/>
      <c r="AC52" s="1032"/>
      <c r="AD52" s="1032"/>
      <c r="AE52" s="1032"/>
      <c r="AF52" s="1032"/>
    </row>
    <row r="53" spans="1:32" ht="15.15" customHeight="1" thickTop="1" thickBot="1" x14ac:dyDescent="0.3">
      <c r="A53" s="1030" t="s">
        <v>1265</v>
      </c>
      <c r="B53" s="1030"/>
      <c r="C53" s="1030"/>
      <c r="D53" s="1030"/>
      <c r="E53" s="1030"/>
      <c r="F53" s="1030"/>
      <c r="G53" s="1030"/>
      <c r="H53" s="1030"/>
      <c r="I53" s="1030"/>
      <c r="J53" s="1030"/>
      <c r="K53" s="1031" t="s">
        <v>1266</v>
      </c>
      <c r="L53" s="1031"/>
      <c r="M53" s="1031"/>
      <c r="N53" s="1031"/>
      <c r="O53" s="1031" t="s">
        <v>1263</v>
      </c>
      <c r="P53" s="1031"/>
      <c r="Q53" s="1031"/>
      <c r="R53" s="1031"/>
      <c r="S53" s="1031"/>
      <c r="T53" s="1031"/>
      <c r="U53" s="1031" t="s">
        <v>1263</v>
      </c>
      <c r="V53" s="1031"/>
      <c r="W53" s="1031"/>
      <c r="X53" s="1031"/>
      <c r="Y53" s="1031"/>
      <c r="Z53" s="1031"/>
      <c r="AA53" s="1032" t="s">
        <v>1011</v>
      </c>
      <c r="AB53" s="1032"/>
      <c r="AC53" s="1032"/>
      <c r="AD53" s="1032"/>
      <c r="AE53" s="1032"/>
      <c r="AF53" s="1032"/>
    </row>
    <row r="54" spans="1:32" ht="15.15" customHeight="1" thickTop="1" thickBot="1" x14ac:dyDescent="0.3">
      <c r="A54" s="1030" t="s">
        <v>1191</v>
      </c>
      <c r="B54" s="1030"/>
      <c r="C54" s="1030"/>
      <c r="D54" s="1030"/>
      <c r="E54" s="1030"/>
      <c r="F54" s="1030"/>
      <c r="G54" s="1030"/>
      <c r="H54" s="1030"/>
      <c r="I54" s="1030"/>
      <c r="J54" s="1030"/>
      <c r="K54" s="1031" t="s">
        <v>1267</v>
      </c>
      <c r="L54" s="1031"/>
      <c r="M54" s="1031"/>
      <c r="N54" s="1031"/>
      <c r="O54" s="1031" t="s">
        <v>1193</v>
      </c>
      <c r="P54" s="1031"/>
      <c r="Q54" s="1031"/>
      <c r="R54" s="1031"/>
      <c r="S54" s="1031"/>
      <c r="T54" s="1031"/>
      <c r="U54" s="1031" t="s">
        <v>1193</v>
      </c>
      <c r="V54" s="1031"/>
      <c r="W54" s="1031"/>
      <c r="X54" s="1031"/>
      <c r="Y54" s="1031"/>
      <c r="Z54" s="1031"/>
      <c r="AA54" s="1032" t="s">
        <v>1193</v>
      </c>
      <c r="AB54" s="1032"/>
      <c r="AC54" s="1032"/>
      <c r="AD54" s="1032"/>
      <c r="AE54" s="1032"/>
      <c r="AF54" s="1032"/>
    </row>
    <row r="55" spans="1:32" ht="25.35" customHeight="1" thickTop="1" thickBot="1" x14ac:dyDescent="0.3">
      <c r="A55" s="1030" t="s">
        <v>1194</v>
      </c>
      <c r="B55" s="1030"/>
      <c r="C55" s="1030"/>
      <c r="D55" s="1030"/>
      <c r="E55" s="1030"/>
      <c r="F55" s="1030"/>
      <c r="G55" s="1030"/>
      <c r="H55" s="1030"/>
      <c r="I55" s="1030"/>
      <c r="J55" s="1030"/>
      <c r="K55" s="1031" t="s">
        <v>1268</v>
      </c>
      <c r="L55" s="1031"/>
      <c r="M55" s="1031"/>
      <c r="N55" s="1031"/>
      <c r="O55" s="1031" t="s">
        <v>1193</v>
      </c>
      <c r="P55" s="1031"/>
      <c r="Q55" s="1031"/>
      <c r="R55" s="1031"/>
      <c r="S55" s="1031"/>
      <c r="T55" s="1031"/>
      <c r="U55" s="1031" t="s">
        <v>1193</v>
      </c>
      <c r="V55" s="1031"/>
      <c r="W55" s="1031"/>
      <c r="X55" s="1031"/>
      <c r="Y55" s="1031"/>
      <c r="Z55" s="1031"/>
      <c r="AA55" s="1032" t="s">
        <v>1193</v>
      </c>
      <c r="AB55" s="1032"/>
      <c r="AC55" s="1032"/>
      <c r="AD55" s="1032"/>
      <c r="AE55" s="1032"/>
      <c r="AF55" s="1032"/>
    </row>
    <row r="56" spans="1:32" ht="15.15" customHeight="1" thickTop="1" thickBot="1" x14ac:dyDescent="0.3">
      <c r="A56" s="1030" t="s">
        <v>1196</v>
      </c>
      <c r="B56" s="1030"/>
      <c r="C56" s="1030"/>
      <c r="D56" s="1030"/>
      <c r="E56" s="1030"/>
      <c r="F56" s="1030"/>
      <c r="G56" s="1030"/>
      <c r="H56" s="1030"/>
      <c r="I56" s="1030"/>
      <c r="J56" s="1030"/>
      <c r="K56" s="1031" t="s">
        <v>1269</v>
      </c>
      <c r="L56" s="1031"/>
      <c r="M56" s="1031"/>
      <c r="N56" s="1031"/>
      <c r="O56" s="1031" t="s">
        <v>1193</v>
      </c>
      <c r="P56" s="1031"/>
      <c r="Q56" s="1031"/>
      <c r="R56" s="1031"/>
      <c r="S56" s="1031"/>
      <c r="T56" s="1031"/>
      <c r="U56" s="1031" t="s">
        <v>1193</v>
      </c>
      <c r="V56" s="1031"/>
      <c r="W56" s="1031"/>
      <c r="X56" s="1031"/>
      <c r="Y56" s="1031"/>
      <c r="Z56" s="1031"/>
      <c r="AA56" s="1032" t="s">
        <v>1193</v>
      </c>
      <c r="AB56" s="1032"/>
      <c r="AC56" s="1032"/>
      <c r="AD56" s="1032"/>
      <c r="AE56" s="1032"/>
      <c r="AF56" s="1032"/>
    </row>
    <row r="57" spans="1:32" ht="15.15" customHeight="1" thickTop="1" thickBot="1" x14ac:dyDescent="0.3">
      <c r="A57" s="1030" t="s">
        <v>1198</v>
      </c>
      <c r="B57" s="1030"/>
      <c r="C57" s="1030"/>
      <c r="D57" s="1030"/>
      <c r="E57" s="1030"/>
      <c r="F57" s="1030"/>
      <c r="G57" s="1030"/>
      <c r="H57" s="1030"/>
      <c r="I57" s="1030"/>
      <c r="J57" s="1030"/>
      <c r="K57" s="1031" t="s">
        <v>1270</v>
      </c>
      <c r="L57" s="1031"/>
      <c r="M57" s="1031"/>
      <c r="N57" s="1031"/>
      <c r="O57" s="1031" t="s">
        <v>1263</v>
      </c>
      <c r="P57" s="1031"/>
      <c r="Q57" s="1031"/>
      <c r="R57" s="1031"/>
      <c r="S57" s="1031"/>
      <c r="T57" s="1031"/>
      <c r="U57" s="1031" t="s">
        <v>1263</v>
      </c>
      <c r="V57" s="1031"/>
      <c r="W57" s="1031"/>
      <c r="X57" s="1031"/>
      <c r="Y57" s="1031"/>
      <c r="Z57" s="1031"/>
      <c r="AA57" s="1032" t="s">
        <v>1011</v>
      </c>
      <c r="AB57" s="1032"/>
      <c r="AC57" s="1032"/>
      <c r="AD57" s="1032"/>
      <c r="AE57" s="1032"/>
      <c r="AF57" s="1032"/>
    </row>
    <row r="58" spans="1:32" ht="25.35" customHeight="1" thickTop="1" thickBot="1" x14ac:dyDescent="0.3">
      <c r="A58" s="1030" t="s">
        <v>1271</v>
      </c>
      <c r="B58" s="1030"/>
      <c r="C58" s="1030"/>
      <c r="D58" s="1030"/>
      <c r="E58" s="1030"/>
      <c r="F58" s="1030"/>
      <c r="G58" s="1030"/>
      <c r="H58" s="1030"/>
      <c r="I58" s="1030"/>
      <c r="J58" s="1030"/>
      <c r="K58" s="1031" t="s">
        <v>1272</v>
      </c>
      <c r="L58" s="1031"/>
      <c r="M58" s="1031"/>
      <c r="N58" s="1031"/>
      <c r="O58" s="1031" t="s">
        <v>1273</v>
      </c>
      <c r="P58" s="1031"/>
      <c r="Q58" s="1031"/>
      <c r="R58" s="1031"/>
      <c r="S58" s="1031"/>
      <c r="T58" s="1031"/>
      <c r="U58" s="1031" t="s">
        <v>1193</v>
      </c>
      <c r="V58" s="1031"/>
      <c r="W58" s="1031"/>
      <c r="X58" s="1031"/>
      <c r="Y58" s="1031"/>
      <c r="Z58" s="1031"/>
      <c r="AA58" s="1032" t="s">
        <v>1193</v>
      </c>
      <c r="AB58" s="1032"/>
      <c r="AC58" s="1032"/>
      <c r="AD58" s="1032"/>
      <c r="AE58" s="1032"/>
      <c r="AF58" s="1032"/>
    </row>
    <row r="59" spans="1:32" ht="15.15" customHeight="1" thickTop="1" thickBot="1" x14ac:dyDescent="0.3">
      <c r="A59" s="1030" t="s">
        <v>1191</v>
      </c>
      <c r="B59" s="1030"/>
      <c r="C59" s="1030"/>
      <c r="D59" s="1030"/>
      <c r="E59" s="1030"/>
      <c r="F59" s="1030"/>
      <c r="G59" s="1030"/>
      <c r="H59" s="1030"/>
      <c r="I59" s="1030"/>
      <c r="J59" s="1030"/>
      <c r="K59" s="1031" t="s">
        <v>1274</v>
      </c>
      <c r="L59" s="1031"/>
      <c r="M59" s="1031"/>
      <c r="N59" s="1031"/>
      <c r="O59" s="1031" t="s">
        <v>1193</v>
      </c>
      <c r="P59" s="1031"/>
      <c r="Q59" s="1031"/>
      <c r="R59" s="1031"/>
      <c r="S59" s="1031"/>
      <c r="T59" s="1031"/>
      <c r="U59" s="1031" t="s">
        <v>1193</v>
      </c>
      <c r="V59" s="1031"/>
      <c r="W59" s="1031"/>
      <c r="X59" s="1031"/>
      <c r="Y59" s="1031"/>
      <c r="Z59" s="1031"/>
      <c r="AA59" s="1032" t="s">
        <v>1193</v>
      </c>
      <c r="AB59" s="1032"/>
      <c r="AC59" s="1032"/>
      <c r="AD59" s="1032"/>
      <c r="AE59" s="1032"/>
      <c r="AF59" s="1032"/>
    </row>
    <row r="60" spans="1:32" ht="25.35" customHeight="1" thickTop="1" thickBot="1" x14ac:dyDescent="0.3">
      <c r="A60" s="1030" t="s">
        <v>1194</v>
      </c>
      <c r="B60" s="1030"/>
      <c r="C60" s="1030"/>
      <c r="D60" s="1030"/>
      <c r="E60" s="1030"/>
      <c r="F60" s="1030"/>
      <c r="G60" s="1030"/>
      <c r="H60" s="1030"/>
      <c r="I60" s="1030"/>
      <c r="J60" s="1030"/>
      <c r="K60" s="1031" t="s">
        <v>1275</v>
      </c>
      <c r="L60" s="1031"/>
      <c r="M60" s="1031"/>
      <c r="N60" s="1031"/>
      <c r="O60" s="1031" t="s">
        <v>1193</v>
      </c>
      <c r="P60" s="1031"/>
      <c r="Q60" s="1031"/>
      <c r="R60" s="1031"/>
      <c r="S60" s="1031"/>
      <c r="T60" s="1031"/>
      <c r="U60" s="1031" t="s">
        <v>1193</v>
      </c>
      <c r="V60" s="1031"/>
      <c r="W60" s="1031"/>
      <c r="X60" s="1031"/>
      <c r="Y60" s="1031"/>
      <c r="Z60" s="1031"/>
      <c r="AA60" s="1032" t="s">
        <v>1193</v>
      </c>
      <c r="AB60" s="1032"/>
      <c r="AC60" s="1032"/>
      <c r="AD60" s="1032"/>
      <c r="AE60" s="1032"/>
      <c r="AF60" s="1032"/>
    </row>
    <row r="61" spans="1:32" ht="15.15" customHeight="1" thickTop="1" thickBot="1" x14ac:dyDescent="0.3">
      <c r="A61" s="1030" t="s">
        <v>1196</v>
      </c>
      <c r="B61" s="1030"/>
      <c r="C61" s="1030"/>
      <c r="D61" s="1030"/>
      <c r="E61" s="1030"/>
      <c r="F61" s="1030"/>
      <c r="G61" s="1030"/>
      <c r="H61" s="1030"/>
      <c r="I61" s="1030"/>
      <c r="J61" s="1030"/>
      <c r="K61" s="1031" t="s">
        <v>1276</v>
      </c>
      <c r="L61" s="1031"/>
      <c r="M61" s="1031"/>
      <c r="N61" s="1031"/>
      <c r="O61" s="1031" t="s">
        <v>1193</v>
      </c>
      <c r="P61" s="1031"/>
      <c r="Q61" s="1031"/>
      <c r="R61" s="1031"/>
      <c r="S61" s="1031"/>
      <c r="T61" s="1031"/>
      <c r="U61" s="1031" t="s">
        <v>1193</v>
      </c>
      <c r="V61" s="1031"/>
      <c r="W61" s="1031"/>
      <c r="X61" s="1031"/>
      <c r="Y61" s="1031"/>
      <c r="Z61" s="1031"/>
      <c r="AA61" s="1032" t="s">
        <v>1193</v>
      </c>
      <c r="AB61" s="1032"/>
      <c r="AC61" s="1032"/>
      <c r="AD61" s="1032"/>
      <c r="AE61" s="1032"/>
      <c r="AF61" s="1032"/>
    </row>
    <row r="62" spans="1:32" ht="15.15" customHeight="1" thickTop="1" thickBot="1" x14ac:dyDescent="0.3">
      <c r="A62" s="1030" t="s">
        <v>1198</v>
      </c>
      <c r="B62" s="1030"/>
      <c r="C62" s="1030"/>
      <c r="D62" s="1030"/>
      <c r="E62" s="1030"/>
      <c r="F62" s="1030"/>
      <c r="G62" s="1030"/>
      <c r="H62" s="1030"/>
      <c r="I62" s="1030"/>
      <c r="J62" s="1030"/>
      <c r="K62" s="1031" t="s">
        <v>1277</v>
      </c>
      <c r="L62" s="1031"/>
      <c r="M62" s="1031"/>
      <c r="N62" s="1031"/>
      <c r="O62" s="1031" t="s">
        <v>1273</v>
      </c>
      <c r="P62" s="1031"/>
      <c r="Q62" s="1031"/>
      <c r="R62" s="1031"/>
      <c r="S62" s="1031"/>
      <c r="T62" s="1031"/>
      <c r="U62" s="1031" t="s">
        <v>1193</v>
      </c>
      <c r="V62" s="1031"/>
      <c r="W62" s="1031"/>
      <c r="X62" s="1031"/>
      <c r="Y62" s="1031"/>
      <c r="Z62" s="1031"/>
      <c r="AA62" s="1032" t="s">
        <v>1193</v>
      </c>
      <c r="AB62" s="1032"/>
      <c r="AC62" s="1032"/>
      <c r="AD62" s="1032"/>
      <c r="AE62" s="1032"/>
      <c r="AF62" s="1032"/>
    </row>
    <row r="63" spans="1:32" ht="25.35" customHeight="1" thickTop="1" thickBot="1" x14ac:dyDescent="0.3">
      <c r="A63" s="1030" t="s">
        <v>1278</v>
      </c>
      <c r="B63" s="1030"/>
      <c r="C63" s="1030"/>
      <c r="D63" s="1030"/>
      <c r="E63" s="1030"/>
      <c r="F63" s="1030"/>
      <c r="G63" s="1030"/>
      <c r="H63" s="1030"/>
      <c r="I63" s="1030"/>
      <c r="J63" s="1030"/>
      <c r="K63" s="1031" t="s">
        <v>1279</v>
      </c>
      <c r="L63" s="1031"/>
      <c r="M63" s="1031"/>
      <c r="N63" s="1031"/>
      <c r="O63" s="1031" t="s">
        <v>1193</v>
      </c>
      <c r="P63" s="1031"/>
      <c r="Q63" s="1031"/>
      <c r="R63" s="1031"/>
      <c r="S63" s="1031"/>
      <c r="T63" s="1031"/>
      <c r="U63" s="1031" t="s">
        <v>1193</v>
      </c>
      <c r="V63" s="1031"/>
      <c r="W63" s="1031"/>
      <c r="X63" s="1031"/>
      <c r="Y63" s="1031"/>
      <c r="Z63" s="1031"/>
      <c r="AA63" s="1032" t="s">
        <v>1193</v>
      </c>
      <c r="AB63" s="1032"/>
      <c r="AC63" s="1032"/>
      <c r="AD63" s="1032"/>
      <c r="AE63" s="1032"/>
      <c r="AF63" s="1032"/>
    </row>
    <row r="64" spans="1:32" ht="15.15" customHeight="1" thickTop="1" thickBot="1" x14ac:dyDescent="0.3">
      <c r="A64" s="1030" t="s">
        <v>1191</v>
      </c>
      <c r="B64" s="1030"/>
      <c r="C64" s="1030"/>
      <c r="D64" s="1030"/>
      <c r="E64" s="1030"/>
      <c r="F64" s="1030"/>
      <c r="G64" s="1030"/>
      <c r="H64" s="1030"/>
      <c r="I64" s="1030"/>
      <c r="J64" s="1030"/>
      <c r="K64" s="1031" t="s">
        <v>1280</v>
      </c>
      <c r="L64" s="1031"/>
      <c r="M64" s="1031"/>
      <c r="N64" s="1031"/>
      <c r="O64" s="1031" t="s">
        <v>1193</v>
      </c>
      <c r="P64" s="1031"/>
      <c r="Q64" s="1031"/>
      <c r="R64" s="1031"/>
      <c r="S64" s="1031"/>
      <c r="T64" s="1031"/>
      <c r="U64" s="1031" t="s">
        <v>1193</v>
      </c>
      <c r="V64" s="1031"/>
      <c r="W64" s="1031"/>
      <c r="X64" s="1031"/>
      <c r="Y64" s="1031"/>
      <c r="Z64" s="1031"/>
      <c r="AA64" s="1032" t="s">
        <v>1193</v>
      </c>
      <c r="AB64" s="1032"/>
      <c r="AC64" s="1032"/>
      <c r="AD64" s="1032"/>
      <c r="AE64" s="1032"/>
      <c r="AF64" s="1032"/>
    </row>
    <row r="65" spans="1:32" ht="25.35" customHeight="1" thickTop="1" thickBot="1" x14ac:dyDescent="0.3">
      <c r="A65" s="1030" t="s">
        <v>1194</v>
      </c>
      <c r="B65" s="1030"/>
      <c r="C65" s="1030"/>
      <c r="D65" s="1030"/>
      <c r="E65" s="1030"/>
      <c r="F65" s="1030"/>
      <c r="G65" s="1030"/>
      <c r="H65" s="1030"/>
      <c r="I65" s="1030"/>
      <c r="J65" s="1030"/>
      <c r="K65" s="1031" t="s">
        <v>1281</v>
      </c>
      <c r="L65" s="1031"/>
      <c r="M65" s="1031"/>
      <c r="N65" s="1031"/>
      <c r="O65" s="1031" t="s">
        <v>1193</v>
      </c>
      <c r="P65" s="1031"/>
      <c r="Q65" s="1031"/>
      <c r="R65" s="1031"/>
      <c r="S65" s="1031"/>
      <c r="T65" s="1031"/>
      <c r="U65" s="1031" t="s">
        <v>1193</v>
      </c>
      <c r="V65" s="1031"/>
      <c r="W65" s="1031"/>
      <c r="X65" s="1031"/>
      <c r="Y65" s="1031"/>
      <c r="Z65" s="1031"/>
      <c r="AA65" s="1032" t="s">
        <v>1193</v>
      </c>
      <c r="AB65" s="1032"/>
      <c r="AC65" s="1032"/>
      <c r="AD65" s="1032"/>
      <c r="AE65" s="1032"/>
      <c r="AF65" s="1032"/>
    </row>
    <row r="66" spans="1:32" ht="15.15" customHeight="1" thickTop="1" thickBot="1" x14ac:dyDescent="0.3">
      <c r="A66" s="1030" t="s">
        <v>1196</v>
      </c>
      <c r="B66" s="1030"/>
      <c r="C66" s="1030"/>
      <c r="D66" s="1030"/>
      <c r="E66" s="1030"/>
      <c r="F66" s="1030"/>
      <c r="G66" s="1030"/>
      <c r="H66" s="1030"/>
      <c r="I66" s="1030"/>
      <c r="J66" s="1030"/>
      <c r="K66" s="1031" t="s">
        <v>1282</v>
      </c>
      <c r="L66" s="1031"/>
      <c r="M66" s="1031"/>
      <c r="N66" s="1031"/>
      <c r="O66" s="1031" t="s">
        <v>1193</v>
      </c>
      <c r="P66" s="1031"/>
      <c r="Q66" s="1031"/>
      <c r="R66" s="1031"/>
      <c r="S66" s="1031"/>
      <c r="T66" s="1031"/>
      <c r="U66" s="1031" t="s">
        <v>1193</v>
      </c>
      <c r="V66" s="1031"/>
      <c r="W66" s="1031"/>
      <c r="X66" s="1031"/>
      <c r="Y66" s="1031"/>
      <c r="Z66" s="1031"/>
      <c r="AA66" s="1032" t="s">
        <v>1193</v>
      </c>
      <c r="AB66" s="1032"/>
      <c r="AC66" s="1032"/>
      <c r="AD66" s="1032"/>
      <c r="AE66" s="1032"/>
      <c r="AF66" s="1032"/>
    </row>
    <row r="67" spans="1:32" ht="15.15" customHeight="1" thickTop="1" thickBot="1" x14ac:dyDescent="0.3">
      <c r="A67" s="1030" t="s">
        <v>1198</v>
      </c>
      <c r="B67" s="1030"/>
      <c r="C67" s="1030"/>
      <c r="D67" s="1030"/>
      <c r="E67" s="1030"/>
      <c r="F67" s="1030"/>
      <c r="G67" s="1030"/>
      <c r="H67" s="1030"/>
      <c r="I67" s="1030"/>
      <c r="J67" s="1030"/>
      <c r="K67" s="1031" t="s">
        <v>1283</v>
      </c>
      <c r="L67" s="1031"/>
      <c r="M67" s="1031"/>
      <c r="N67" s="1031"/>
      <c r="O67" s="1031" t="s">
        <v>1193</v>
      </c>
      <c r="P67" s="1031"/>
      <c r="Q67" s="1031"/>
      <c r="R67" s="1031"/>
      <c r="S67" s="1031"/>
      <c r="T67" s="1031"/>
      <c r="U67" s="1031" t="s">
        <v>1193</v>
      </c>
      <c r="V67" s="1031"/>
      <c r="W67" s="1031"/>
      <c r="X67" s="1031"/>
      <c r="Y67" s="1031"/>
      <c r="Z67" s="1031"/>
      <c r="AA67" s="1032" t="s">
        <v>1193</v>
      </c>
      <c r="AB67" s="1032"/>
      <c r="AC67" s="1032"/>
      <c r="AD67" s="1032"/>
      <c r="AE67" s="1032"/>
      <c r="AF67" s="1032"/>
    </row>
    <row r="68" spans="1:32" ht="25.35" customHeight="1" thickTop="1" thickBot="1" x14ac:dyDescent="0.3">
      <c r="A68" s="1030" t="s">
        <v>1284</v>
      </c>
      <c r="B68" s="1030"/>
      <c r="C68" s="1030"/>
      <c r="D68" s="1030"/>
      <c r="E68" s="1030"/>
      <c r="F68" s="1030"/>
      <c r="G68" s="1030"/>
      <c r="H68" s="1030"/>
      <c r="I68" s="1030"/>
      <c r="J68" s="1030"/>
      <c r="K68" s="1031" t="s">
        <v>1285</v>
      </c>
      <c r="L68" s="1031"/>
      <c r="M68" s="1031"/>
      <c r="N68" s="1031"/>
      <c r="O68" s="1031" t="s">
        <v>1286</v>
      </c>
      <c r="P68" s="1031"/>
      <c r="Q68" s="1031"/>
      <c r="R68" s="1031"/>
      <c r="S68" s="1031"/>
      <c r="T68" s="1031"/>
      <c r="U68" s="1031" t="s">
        <v>1287</v>
      </c>
      <c r="V68" s="1031"/>
      <c r="W68" s="1031"/>
      <c r="X68" s="1031"/>
      <c r="Y68" s="1031"/>
      <c r="Z68" s="1031"/>
      <c r="AA68" s="1032" t="s">
        <v>1288</v>
      </c>
      <c r="AB68" s="1032"/>
      <c r="AC68" s="1032"/>
      <c r="AD68" s="1032"/>
      <c r="AE68" s="1032"/>
      <c r="AF68" s="1032"/>
    </row>
    <row r="69" spans="1:32" ht="25.35" customHeight="1" thickTop="1" thickBot="1" x14ac:dyDescent="0.3">
      <c r="A69" s="1030" t="s">
        <v>1289</v>
      </c>
      <c r="B69" s="1030"/>
      <c r="C69" s="1030"/>
      <c r="D69" s="1030"/>
      <c r="E69" s="1030"/>
      <c r="F69" s="1030"/>
      <c r="G69" s="1030"/>
      <c r="H69" s="1030"/>
      <c r="I69" s="1030"/>
      <c r="J69" s="1030"/>
      <c r="K69" s="1031" t="s">
        <v>1290</v>
      </c>
      <c r="L69" s="1031"/>
      <c r="M69" s="1031"/>
      <c r="N69" s="1031"/>
      <c r="O69" s="1031" t="s">
        <v>1286</v>
      </c>
      <c r="P69" s="1031"/>
      <c r="Q69" s="1031"/>
      <c r="R69" s="1031"/>
      <c r="S69" s="1031"/>
      <c r="T69" s="1031"/>
      <c r="U69" s="1031" t="s">
        <v>1287</v>
      </c>
      <c r="V69" s="1031"/>
      <c r="W69" s="1031"/>
      <c r="X69" s="1031"/>
      <c r="Y69" s="1031"/>
      <c r="Z69" s="1031"/>
      <c r="AA69" s="1032" t="s">
        <v>1288</v>
      </c>
      <c r="AB69" s="1032"/>
      <c r="AC69" s="1032"/>
      <c r="AD69" s="1032"/>
      <c r="AE69" s="1032"/>
      <c r="AF69" s="1032"/>
    </row>
    <row r="70" spans="1:32" ht="15.15" customHeight="1" thickTop="1" thickBot="1" x14ac:dyDescent="0.3">
      <c r="A70" s="1030" t="s">
        <v>1191</v>
      </c>
      <c r="B70" s="1030"/>
      <c r="C70" s="1030"/>
      <c r="D70" s="1030"/>
      <c r="E70" s="1030"/>
      <c r="F70" s="1030"/>
      <c r="G70" s="1030"/>
      <c r="H70" s="1030"/>
      <c r="I70" s="1030"/>
      <c r="J70" s="1030"/>
      <c r="K70" s="1031" t="s">
        <v>1291</v>
      </c>
      <c r="L70" s="1031"/>
      <c r="M70" s="1031"/>
      <c r="N70" s="1031"/>
      <c r="O70" s="1031" t="s">
        <v>1193</v>
      </c>
      <c r="P70" s="1031"/>
      <c r="Q70" s="1031"/>
      <c r="R70" s="1031"/>
      <c r="S70" s="1031"/>
      <c r="T70" s="1031"/>
      <c r="U70" s="1031" t="s">
        <v>1193</v>
      </c>
      <c r="V70" s="1031"/>
      <c r="W70" s="1031"/>
      <c r="X70" s="1031"/>
      <c r="Y70" s="1031"/>
      <c r="Z70" s="1031"/>
      <c r="AA70" s="1032" t="s">
        <v>1193</v>
      </c>
      <c r="AB70" s="1032"/>
      <c r="AC70" s="1032"/>
      <c r="AD70" s="1032"/>
      <c r="AE70" s="1032"/>
      <c r="AF70" s="1032"/>
    </row>
    <row r="71" spans="1:32" ht="25.35" customHeight="1" thickTop="1" thickBot="1" x14ac:dyDescent="0.3">
      <c r="A71" s="1030" t="s">
        <v>1194</v>
      </c>
      <c r="B71" s="1030"/>
      <c r="C71" s="1030"/>
      <c r="D71" s="1030"/>
      <c r="E71" s="1030"/>
      <c r="F71" s="1030"/>
      <c r="G71" s="1030"/>
      <c r="H71" s="1030"/>
      <c r="I71" s="1030"/>
      <c r="J71" s="1030"/>
      <c r="K71" s="1031" t="s">
        <v>1292</v>
      </c>
      <c r="L71" s="1031"/>
      <c r="M71" s="1031"/>
      <c r="N71" s="1031"/>
      <c r="O71" s="1031" t="s">
        <v>1193</v>
      </c>
      <c r="P71" s="1031"/>
      <c r="Q71" s="1031"/>
      <c r="R71" s="1031"/>
      <c r="S71" s="1031"/>
      <c r="T71" s="1031"/>
      <c r="U71" s="1031" t="s">
        <v>1193</v>
      </c>
      <c r="V71" s="1031"/>
      <c r="W71" s="1031"/>
      <c r="X71" s="1031"/>
      <c r="Y71" s="1031"/>
      <c r="Z71" s="1031"/>
      <c r="AA71" s="1032" t="s">
        <v>1193</v>
      </c>
      <c r="AB71" s="1032"/>
      <c r="AC71" s="1032"/>
      <c r="AD71" s="1032"/>
      <c r="AE71" s="1032"/>
      <c r="AF71" s="1032"/>
    </row>
    <row r="72" spans="1:32" ht="15.15" customHeight="1" thickTop="1" thickBot="1" x14ac:dyDescent="0.3">
      <c r="A72" s="1030" t="s">
        <v>1196</v>
      </c>
      <c r="B72" s="1030"/>
      <c r="C72" s="1030"/>
      <c r="D72" s="1030"/>
      <c r="E72" s="1030"/>
      <c r="F72" s="1030"/>
      <c r="G72" s="1030"/>
      <c r="H72" s="1030"/>
      <c r="I72" s="1030"/>
      <c r="J72" s="1030"/>
      <c r="K72" s="1031" t="s">
        <v>1293</v>
      </c>
      <c r="L72" s="1031"/>
      <c r="M72" s="1031"/>
      <c r="N72" s="1031"/>
      <c r="O72" s="1031" t="s">
        <v>1286</v>
      </c>
      <c r="P72" s="1031"/>
      <c r="Q72" s="1031"/>
      <c r="R72" s="1031"/>
      <c r="S72" s="1031"/>
      <c r="T72" s="1031"/>
      <c r="U72" s="1031" t="s">
        <v>1287</v>
      </c>
      <c r="V72" s="1031"/>
      <c r="W72" s="1031"/>
      <c r="X72" s="1031"/>
      <c r="Y72" s="1031"/>
      <c r="Z72" s="1031"/>
      <c r="AA72" s="1032" t="s">
        <v>1288</v>
      </c>
      <c r="AB72" s="1032"/>
      <c r="AC72" s="1032"/>
      <c r="AD72" s="1032"/>
      <c r="AE72" s="1032"/>
      <c r="AF72" s="1032"/>
    </row>
    <row r="73" spans="1:32" ht="15.15" customHeight="1" thickTop="1" thickBot="1" x14ac:dyDescent="0.3">
      <c r="A73" s="1030" t="s">
        <v>1198</v>
      </c>
      <c r="B73" s="1030"/>
      <c r="C73" s="1030"/>
      <c r="D73" s="1030"/>
      <c r="E73" s="1030"/>
      <c r="F73" s="1030"/>
      <c r="G73" s="1030"/>
      <c r="H73" s="1030"/>
      <c r="I73" s="1030"/>
      <c r="J73" s="1030"/>
      <c r="K73" s="1031" t="s">
        <v>1294</v>
      </c>
      <c r="L73" s="1031"/>
      <c r="M73" s="1031"/>
      <c r="N73" s="1031"/>
      <c r="O73" s="1031" t="s">
        <v>1193</v>
      </c>
      <c r="P73" s="1031"/>
      <c r="Q73" s="1031"/>
      <c r="R73" s="1031"/>
      <c r="S73" s="1031"/>
      <c r="T73" s="1031"/>
      <c r="U73" s="1031" t="s">
        <v>1193</v>
      </c>
      <c r="V73" s="1031"/>
      <c r="W73" s="1031"/>
      <c r="X73" s="1031"/>
      <c r="Y73" s="1031"/>
      <c r="Z73" s="1031"/>
      <c r="AA73" s="1032" t="s">
        <v>1193</v>
      </c>
      <c r="AB73" s="1032"/>
      <c r="AC73" s="1032"/>
      <c r="AD73" s="1032"/>
      <c r="AE73" s="1032"/>
      <c r="AF73" s="1032"/>
    </row>
    <row r="74" spans="1:32" ht="25.35" customHeight="1" thickTop="1" thickBot="1" x14ac:dyDescent="0.3">
      <c r="A74" s="1030" t="s">
        <v>1295</v>
      </c>
      <c r="B74" s="1030"/>
      <c r="C74" s="1030"/>
      <c r="D74" s="1030"/>
      <c r="E74" s="1030"/>
      <c r="F74" s="1030"/>
      <c r="G74" s="1030"/>
      <c r="H74" s="1030"/>
      <c r="I74" s="1030"/>
      <c r="J74" s="1030"/>
      <c r="K74" s="1031" t="s">
        <v>1296</v>
      </c>
      <c r="L74" s="1031"/>
      <c r="M74" s="1031"/>
      <c r="N74" s="1031"/>
      <c r="O74" s="1031" t="s">
        <v>1193</v>
      </c>
      <c r="P74" s="1031"/>
      <c r="Q74" s="1031"/>
      <c r="R74" s="1031"/>
      <c r="S74" s="1031"/>
      <c r="T74" s="1031"/>
      <c r="U74" s="1031" t="s">
        <v>1193</v>
      </c>
      <c r="V74" s="1031"/>
      <c r="W74" s="1031"/>
      <c r="X74" s="1031"/>
      <c r="Y74" s="1031"/>
      <c r="Z74" s="1031"/>
      <c r="AA74" s="1032" t="s">
        <v>1193</v>
      </c>
      <c r="AB74" s="1032"/>
      <c r="AC74" s="1032"/>
      <c r="AD74" s="1032"/>
      <c r="AE74" s="1032"/>
      <c r="AF74" s="1032"/>
    </row>
    <row r="75" spans="1:32" ht="15.15" customHeight="1" thickTop="1" thickBot="1" x14ac:dyDescent="0.3">
      <c r="A75" s="1030" t="s">
        <v>1191</v>
      </c>
      <c r="B75" s="1030"/>
      <c r="C75" s="1030"/>
      <c r="D75" s="1030"/>
      <c r="E75" s="1030"/>
      <c r="F75" s="1030"/>
      <c r="G75" s="1030"/>
      <c r="H75" s="1030"/>
      <c r="I75" s="1030"/>
      <c r="J75" s="1030"/>
      <c r="K75" s="1031" t="s">
        <v>1297</v>
      </c>
      <c r="L75" s="1031"/>
      <c r="M75" s="1031"/>
      <c r="N75" s="1031"/>
      <c r="O75" s="1031" t="s">
        <v>1193</v>
      </c>
      <c r="P75" s="1031"/>
      <c r="Q75" s="1031"/>
      <c r="R75" s="1031"/>
      <c r="S75" s="1031"/>
      <c r="T75" s="1031"/>
      <c r="U75" s="1031" t="s">
        <v>1193</v>
      </c>
      <c r="V75" s="1031"/>
      <c r="W75" s="1031"/>
      <c r="X75" s="1031"/>
      <c r="Y75" s="1031"/>
      <c r="Z75" s="1031"/>
      <c r="AA75" s="1032" t="s">
        <v>1193</v>
      </c>
      <c r="AB75" s="1032"/>
      <c r="AC75" s="1032"/>
      <c r="AD75" s="1032"/>
      <c r="AE75" s="1032"/>
      <c r="AF75" s="1032"/>
    </row>
    <row r="76" spans="1:32" ht="25.35" customHeight="1" thickTop="1" thickBot="1" x14ac:dyDescent="0.3">
      <c r="A76" s="1030" t="s">
        <v>1194</v>
      </c>
      <c r="B76" s="1030"/>
      <c r="C76" s="1030"/>
      <c r="D76" s="1030"/>
      <c r="E76" s="1030"/>
      <c r="F76" s="1030"/>
      <c r="G76" s="1030"/>
      <c r="H76" s="1030"/>
      <c r="I76" s="1030"/>
      <c r="J76" s="1030"/>
      <c r="K76" s="1031" t="s">
        <v>1298</v>
      </c>
      <c r="L76" s="1031"/>
      <c r="M76" s="1031"/>
      <c r="N76" s="1031"/>
      <c r="O76" s="1031" t="s">
        <v>1193</v>
      </c>
      <c r="P76" s="1031"/>
      <c r="Q76" s="1031"/>
      <c r="R76" s="1031"/>
      <c r="S76" s="1031"/>
      <c r="T76" s="1031"/>
      <c r="U76" s="1031" t="s">
        <v>1193</v>
      </c>
      <c r="V76" s="1031"/>
      <c r="W76" s="1031"/>
      <c r="X76" s="1031"/>
      <c r="Y76" s="1031"/>
      <c r="Z76" s="1031"/>
      <c r="AA76" s="1032" t="s">
        <v>1193</v>
      </c>
      <c r="AB76" s="1032"/>
      <c r="AC76" s="1032"/>
      <c r="AD76" s="1032"/>
      <c r="AE76" s="1032"/>
      <c r="AF76" s="1032"/>
    </row>
    <row r="77" spans="1:32" ht="15.15" customHeight="1" thickTop="1" thickBot="1" x14ac:dyDescent="0.3">
      <c r="A77" s="1030" t="s">
        <v>1196</v>
      </c>
      <c r="B77" s="1030"/>
      <c r="C77" s="1030"/>
      <c r="D77" s="1030"/>
      <c r="E77" s="1030"/>
      <c r="F77" s="1030"/>
      <c r="G77" s="1030"/>
      <c r="H77" s="1030"/>
      <c r="I77" s="1030"/>
      <c r="J77" s="1030"/>
      <c r="K77" s="1031" t="s">
        <v>1299</v>
      </c>
      <c r="L77" s="1031"/>
      <c r="M77" s="1031"/>
      <c r="N77" s="1031"/>
      <c r="O77" s="1031" t="s">
        <v>1193</v>
      </c>
      <c r="P77" s="1031"/>
      <c r="Q77" s="1031"/>
      <c r="R77" s="1031"/>
      <c r="S77" s="1031"/>
      <c r="T77" s="1031"/>
      <c r="U77" s="1031" t="s">
        <v>1193</v>
      </c>
      <c r="V77" s="1031"/>
      <c r="W77" s="1031"/>
      <c r="X77" s="1031"/>
      <c r="Y77" s="1031"/>
      <c r="Z77" s="1031"/>
      <c r="AA77" s="1032" t="s">
        <v>1193</v>
      </c>
      <c r="AB77" s="1032"/>
      <c r="AC77" s="1032"/>
      <c r="AD77" s="1032"/>
      <c r="AE77" s="1032"/>
      <c r="AF77" s="1032"/>
    </row>
    <row r="78" spans="1:32" ht="15.15" customHeight="1" thickTop="1" thickBot="1" x14ac:dyDescent="0.3">
      <c r="A78" s="1030" t="s">
        <v>1198</v>
      </c>
      <c r="B78" s="1030"/>
      <c r="C78" s="1030"/>
      <c r="D78" s="1030"/>
      <c r="E78" s="1030"/>
      <c r="F78" s="1030"/>
      <c r="G78" s="1030"/>
      <c r="H78" s="1030"/>
      <c r="I78" s="1030"/>
      <c r="J78" s="1030"/>
      <c r="K78" s="1031" t="s">
        <v>1300</v>
      </c>
      <c r="L78" s="1031"/>
      <c r="M78" s="1031"/>
      <c r="N78" s="1031"/>
      <c r="O78" s="1031" t="s">
        <v>1193</v>
      </c>
      <c r="P78" s="1031"/>
      <c r="Q78" s="1031"/>
      <c r="R78" s="1031"/>
      <c r="S78" s="1031"/>
      <c r="T78" s="1031"/>
      <c r="U78" s="1031" t="s">
        <v>1193</v>
      </c>
      <c r="V78" s="1031"/>
      <c r="W78" s="1031"/>
      <c r="X78" s="1031"/>
      <c r="Y78" s="1031"/>
      <c r="Z78" s="1031"/>
      <c r="AA78" s="1032" t="s">
        <v>1193</v>
      </c>
      <c r="AB78" s="1032"/>
      <c r="AC78" s="1032"/>
      <c r="AD78" s="1032"/>
      <c r="AE78" s="1032"/>
      <c r="AF78" s="1032"/>
    </row>
    <row r="79" spans="1:32" ht="25.35" customHeight="1" thickTop="1" thickBot="1" x14ac:dyDescent="0.3">
      <c r="A79" s="1030" t="s">
        <v>1301</v>
      </c>
      <c r="B79" s="1030"/>
      <c r="C79" s="1030"/>
      <c r="D79" s="1030"/>
      <c r="E79" s="1030"/>
      <c r="F79" s="1030"/>
      <c r="G79" s="1030"/>
      <c r="H79" s="1030"/>
      <c r="I79" s="1030"/>
      <c r="J79" s="1030"/>
      <c r="K79" s="1031" t="s">
        <v>106</v>
      </c>
      <c r="L79" s="1031"/>
      <c r="M79" s="1031"/>
      <c r="N79" s="1031"/>
      <c r="O79" s="1031" t="s">
        <v>1302</v>
      </c>
      <c r="P79" s="1031"/>
      <c r="Q79" s="1031"/>
      <c r="R79" s="1031"/>
      <c r="S79" s="1031"/>
      <c r="T79" s="1031"/>
      <c r="U79" s="1031" t="s">
        <v>1303</v>
      </c>
      <c r="V79" s="1031"/>
      <c r="W79" s="1031"/>
      <c r="X79" s="1031"/>
      <c r="Y79" s="1031"/>
      <c r="Z79" s="1031"/>
      <c r="AA79" s="1032" t="s">
        <v>1304</v>
      </c>
      <c r="AB79" s="1032"/>
      <c r="AC79" s="1032"/>
      <c r="AD79" s="1032"/>
      <c r="AE79" s="1032"/>
      <c r="AF79" s="1032"/>
    </row>
    <row r="80" spans="1:32" ht="15.15" customHeight="1" thickTop="1" thickBot="1" x14ac:dyDescent="0.3">
      <c r="A80" s="1030" t="s">
        <v>1305</v>
      </c>
      <c r="B80" s="1030"/>
      <c r="C80" s="1030"/>
      <c r="D80" s="1030"/>
      <c r="E80" s="1030"/>
      <c r="F80" s="1030"/>
      <c r="G80" s="1030"/>
      <c r="H80" s="1030"/>
      <c r="I80" s="1030"/>
      <c r="J80" s="1030"/>
      <c r="K80" s="1031" t="s">
        <v>1306</v>
      </c>
      <c r="L80" s="1031"/>
      <c r="M80" s="1031"/>
      <c r="N80" s="1031"/>
      <c r="O80" s="1031" t="s">
        <v>1302</v>
      </c>
      <c r="P80" s="1031"/>
      <c r="Q80" s="1031"/>
      <c r="R80" s="1031"/>
      <c r="S80" s="1031"/>
      <c r="T80" s="1031"/>
      <c r="U80" s="1031" t="s">
        <v>1303</v>
      </c>
      <c r="V80" s="1031"/>
      <c r="W80" s="1031"/>
      <c r="X80" s="1031"/>
      <c r="Y80" s="1031"/>
      <c r="Z80" s="1031"/>
      <c r="AA80" s="1032" t="s">
        <v>1304</v>
      </c>
      <c r="AB80" s="1032"/>
      <c r="AC80" s="1032"/>
      <c r="AD80" s="1032"/>
      <c r="AE80" s="1032"/>
      <c r="AF80" s="1032"/>
    </row>
    <row r="81" spans="1:32" ht="15.15" customHeight="1" thickTop="1" thickBot="1" x14ac:dyDescent="0.3">
      <c r="A81" s="1030" t="s">
        <v>1307</v>
      </c>
      <c r="B81" s="1030"/>
      <c r="C81" s="1030"/>
      <c r="D81" s="1030"/>
      <c r="E81" s="1030"/>
      <c r="F81" s="1030"/>
      <c r="G81" s="1030"/>
      <c r="H81" s="1030"/>
      <c r="I81" s="1030"/>
      <c r="J81" s="1030"/>
      <c r="K81" s="1031" t="s">
        <v>1308</v>
      </c>
      <c r="L81" s="1031"/>
      <c r="M81" s="1031"/>
      <c r="N81" s="1031"/>
      <c r="O81" s="1031" t="s">
        <v>1193</v>
      </c>
      <c r="P81" s="1031"/>
      <c r="Q81" s="1031"/>
      <c r="R81" s="1031"/>
      <c r="S81" s="1031"/>
      <c r="T81" s="1031"/>
      <c r="U81" s="1031" t="s">
        <v>1193</v>
      </c>
      <c r="V81" s="1031"/>
      <c r="W81" s="1031"/>
      <c r="X81" s="1031"/>
      <c r="Y81" s="1031"/>
      <c r="Z81" s="1031"/>
      <c r="AA81" s="1032" t="s">
        <v>1193</v>
      </c>
      <c r="AB81" s="1032"/>
      <c r="AC81" s="1032"/>
      <c r="AD81" s="1032"/>
      <c r="AE81" s="1032"/>
      <c r="AF81" s="1032"/>
    </row>
    <row r="82" spans="1:32" ht="15.15" customHeight="1" thickTop="1" thickBot="1" x14ac:dyDescent="0.3">
      <c r="A82" s="1030" t="s">
        <v>1309</v>
      </c>
      <c r="B82" s="1030"/>
      <c r="C82" s="1030"/>
      <c r="D82" s="1030"/>
      <c r="E82" s="1030"/>
      <c r="F82" s="1030"/>
      <c r="G82" s="1030"/>
      <c r="H82" s="1030"/>
      <c r="I82" s="1030"/>
      <c r="J82" s="1030"/>
      <c r="K82" s="1031" t="s">
        <v>107</v>
      </c>
      <c r="L82" s="1031"/>
      <c r="M82" s="1031"/>
      <c r="N82" s="1031"/>
      <c r="O82" s="1031" t="s">
        <v>1310</v>
      </c>
      <c r="P82" s="1031"/>
      <c r="Q82" s="1031"/>
      <c r="R82" s="1031"/>
      <c r="S82" s="1031"/>
      <c r="T82" s="1031"/>
      <c r="U82" s="1031" t="s">
        <v>1311</v>
      </c>
      <c r="V82" s="1031"/>
      <c r="W82" s="1031"/>
      <c r="X82" s="1031"/>
      <c r="Y82" s="1031"/>
      <c r="Z82" s="1031"/>
      <c r="AA82" s="1032" t="s">
        <v>1312</v>
      </c>
      <c r="AB82" s="1032"/>
      <c r="AC82" s="1032"/>
      <c r="AD82" s="1032"/>
      <c r="AE82" s="1032"/>
      <c r="AF82" s="1032"/>
    </row>
    <row r="83" spans="1:32" ht="15.15" customHeight="1" thickTop="1" thickBot="1" x14ac:dyDescent="0.3">
      <c r="A83" s="1030" t="s">
        <v>1313</v>
      </c>
      <c r="B83" s="1030"/>
      <c r="C83" s="1030"/>
      <c r="D83" s="1030"/>
      <c r="E83" s="1030"/>
      <c r="F83" s="1030"/>
      <c r="G83" s="1030"/>
      <c r="H83" s="1030"/>
      <c r="I83" s="1030"/>
      <c r="J83" s="1030"/>
      <c r="K83" s="1031" t="s">
        <v>1314</v>
      </c>
      <c r="L83" s="1031"/>
      <c r="M83" s="1031"/>
      <c r="N83" s="1031"/>
      <c r="O83" s="1031" t="s">
        <v>1193</v>
      </c>
      <c r="P83" s="1031"/>
      <c r="Q83" s="1031"/>
      <c r="R83" s="1031"/>
      <c r="S83" s="1031"/>
      <c r="T83" s="1031"/>
      <c r="U83" s="1031" t="s">
        <v>1193</v>
      </c>
      <c r="V83" s="1031"/>
      <c r="W83" s="1031"/>
      <c r="X83" s="1031"/>
      <c r="Y83" s="1031"/>
      <c r="Z83" s="1031"/>
      <c r="AA83" s="1032" t="s">
        <v>1193</v>
      </c>
      <c r="AB83" s="1032"/>
      <c r="AC83" s="1032"/>
      <c r="AD83" s="1032"/>
      <c r="AE83" s="1032"/>
      <c r="AF83" s="1032"/>
    </row>
    <row r="84" spans="1:32" ht="15.15" customHeight="1" thickTop="1" thickBot="1" x14ac:dyDescent="0.3">
      <c r="A84" s="1030" t="s">
        <v>1315</v>
      </c>
      <c r="B84" s="1030"/>
      <c r="C84" s="1030"/>
      <c r="D84" s="1030"/>
      <c r="E84" s="1030"/>
      <c r="F84" s="1030"/>
      <c r="G84" s="1030"/>
      <c r="H84" s="1030"/>
      <c r="I84" s="1030"/>
      <c r="J84" s="1030"/>
      <c r="K84" s="1031" t="s">
        <v>1316</v>
      </c>
      <c r="L84" s="1031"/>
      <c r="M84" s="1031"/>
      <c r="N84" s="1031"/>
      <c r="O84" s="1031" t="s">
        <v>1317</v>
      </c>
      <c r="P84" s="1031"/>
      <c r="Q84" s="1031"/>
      <c r="R84" s="1031"/>
      <c r="S84" s="1031"/>
      <c r="T84" s="1031"/>
      <c r="U84" s="1031" t="s">
        <v>1318</v>
      </c>
      <c r="V84" s="1031"/>
      <c r="W84" s="1031"/>
      <c r="X84" s="1031"/>
      <c r="Y84" s="1031"/>
      <c r="Z84" s="1031"/>
      <c r="AA84" s="1032" t="s">
        <v>1319</v>
      </c>
      <c r="AB84" s="1032"/>
      <c r="AC84" s="1032"/>
      <c r="AD84" s="1032"/>
      <c r="AE84" s="1032"/>
      <c r="AF84" s="1032"/>
    </row>
    <row r="85" spans="1:32" ht="15.15" customHeight="1" thickTop="1" thickBot="1" x14ac:dyDescent="0.3">
      <c r="A85" s="1030" t="s">
        <v>1320</v>
      </c>
      <c r="B85" s="1030"/>
      <c r="C85" s="1030"/>
      <c r="D85" s="1030"/>
      <c r="E85" s="1030"/>
      <c r="F85" s="1030"/>
      <c r="G85" s="1030"/>
      <c r="H85" s="1030"/>
      <c r="I85" s="1030"/>
      <c r="J85" s="1030"/>
      <c r="K85" s="1031" t="s">
        <v>1321</v>
      </c>
      <c r="L85" s="1031"/>
      <c r="M85" s="1031"/>
      <c r="N85" s="1031"/>
      <c r="O85" s="1031" t="s">
        <v>1322</v>
      </c>
      <c r="P85" s="1031"/>
      <c r="Q85" s="1031"/>
      <c r="R85" s="1031"/>
      <c r="S85" s="1031"/>
      <c r="T85" s="1031"/>
      <c r="U85" s="1031" t="s">
        <v>1323</v>
      </c>
      <c r="V85" s="1031"/>
      <c r="W85" s="1031"/>
      <c r="X85" s="1031"/>
      <c r="Y85" s="1031"/>
      <c r="Z85" s="1031"/>
      <c r="AA85" s="1032" t="s">
        <v>1324</v>
      </c>
      <c r="AB85" s="1032"/>
      <c r="AC85" s="1032"/>
      <c r="AD85" s="1032"/>
      <c r="AE85" s="1032"/>
      <c r="AF85" s="1032"/>
    </row>
    <row r="86" spans="1:32" ht="15.15" customHeight="1" thickTop="1" thickBot="1" x14ac:dyDescent="0.3">
      <c r="A86" s="1030" t="s">
        <v>1325</v>
      </c>
      <c r="B86" s="1030"/>
      <c r="C86" s="1030"/>
      <c r="D86" s="1030"/>
      <c r="E86" s="1030"/>
      <c r="F86" s="1030"/>
      <c r="G86" s="1030"/>
      <c r="H86" s="1030"/>
      <c r="I86" s="1030"/>
      <c r="J86" s="1030"/>
      <c r="K86" s="1031" t="s">
        <v>1326</v>
      </c>
      <c r="L86" s="1031"/>
      <c r="M86" s="1031"/>
      <c r="N86" s="1031"/>
      <c r="O86" s="1031" t="s">
        <v>1193</v>
      </c>
      <c r="P86" s="1031"/>
      <c r="Q86" s="1031"/>
      <c r="R86" s="1031"/>
      <c r="S86" s="1031"/>
      <c r="T86" s="1031"/>
      <c r="U86" s="1031" t="s">
        <v>1193</v>
      </c>
      <c r="V86" s="1031"/>
      <c r="W86" s="1031"/>
      <c r="X86" s="1031"/>
      <c r="Y86" s="1031"/>
      <c r="Z86" s="1031"/>
      <c r="AA86" s="1032" t="s">
        <v>1193</v>
      </c>
      <c r="AB86" s="1032"/>
      <c r="AC86" s="1032"/>
      <c r="AD86" s="1032"/>
      <c r="AE86" s="1032"/>
      <c r="AF86" s="1032"/>
    </row>
    <row r="87" spans="1:32" ht="15.15" customHeight="1" thickTop="1" thickBot="1" x14ac:dyDescent="0.3">
      <c r="A87" s="1030" t="s">
        <v>1327</v>
      </c>
      <c r="B87" s="1030"/>
      <c r="C87" s="1030"/>
      <c r="D87" s="1030"/>
      <c r="E87" s="1030"/>
      <c r="F87" s="1030"/>
      <c r="G87" s="1030"/>
      <c r="H87" s="1030"/>
      <c r="I87" s="1030"/>
      <c r="J87" s="1030"/>
      <c r="K87" s="1031" t="s">
        <v>108</v>
      </c>
      <c r="L87" s="1031"/>
      <c r="M87" s="1031"/>
      <c r="N87" s="1031"/>
      <c r="O87" s="1031" t="s">
        <v>1328</v>
      </c>
      <c r="P87" s="1031"/>
      <c r="Q87" s="1031"/>
      <c r="R87" s="1031"/>
      <c r="S87" s="1031"/>
      <c r="T87" s="1031"/>
      <c r="U87" s="1031" t="s">
        <v>1329</v>
      </c>
      <c r="V87" s="1031"/>
      <c r="W87" s="1031"/>
      <c r="X87" s="1031"/>
      <c r="Y87" s="1031"/>
      <c r="Z87" s="1031"/>
      <c r="AA87" s="1032" t="s">
        <v>1330</v>
      </c>
      <c r="AB87" s="1032"/>
      <c r="AC87" s="1032"/>
      <c r="AD87" s="1032"/>
      <c r="AE87" s="1032"/>
      <c r="AF87" s="1032"/>
    </row>
    <row r="88" spans="1:32" ht="15.15" customHeight="1" thickTop="1" thickBot="1" x14ac:dyDescent="0.3">
      <c r="A88" s="1030" t="s">
        <v>1331</v>
      </c>
      <c r="B88" s="1030"/>
      <c r="C88" s="1030"/>
      <c r="D88" s="1030"/>
      <c r="E88" s="1030"/>
      <c r="F88" s="1030"/>
      <c r="G88" s="1030"/>
      <c r="H88" s="1030"/>
      <c r="I88" s="1030"/>
      <c r="J88" s="1030"/>
      <c r="K88" s="1031" t="s">
        <v>1332</v>
      </c>
      <c r="L88" s="1031"/>
      <c r="M88" s="1031"/>
      <c r="N88" s="1031"/>
      <c r="O88" s="1031" t="s">
        <v>1333</v>
      </c>
      <c r="P88" s="1031"/>
      <c r="Q88" s="1031"/>
      <c r="R88" s="1031"/>
      <c r="S88" s="1031"/>
      <c r="T88" s="1031"/>
      <c r="U88" s="1031" t="s">
        <v>1334</v>
      </c>
      <c r="V88" s="1031"/>
      <c r="W88" s="1031"/>
      <c r="X88" s="1031"/>
      <c r="Y88" s="1031"/>
      <c r="Z88" s="1031"/>
      <c r="AA88" s="1032" t="s">
        <v>1335</v>
      </c>
      <c r="AB88" s="1032"/>
      <c r="AC88" s="1032"/>
      <c r="AD88" s="1032"/>
      <c r="AE88" s="1032"/>
      <c r="AF88" s="1032"/>
    </row>
    <row r="89" spans="1:32" ht="25.35" customHeight="1" thickTop="1" thickBot="1" x14ac:dyDescent="0.3">
      <c r="A89" s="1030" t="s">
        <v>1336</v>
      </c>
      <c r="B89" s="1030"/>
      <c r="C89" s="1030"/>
      <c r="D89" s="1030"/>
      <c r="E89" s="1030"/>
      <c r="F89" s="1030"/>
      <c r="G89" s="1030"/>
      <c r="H89" s="1030"/>
      <c r="I89" s="1030"/>
      <c r="J89" s="1030"/>
      <c r="K89" s="1031" t="s">
        <v>1337</v>
      </c>
      <c r="L89" s="1031"/>
      <c r="M89" s="1031"/>
      <c r="N89" s="1031"/>
      <c r="O89" s="1031" t="s">
        <v>1193</v>
      </c>
      <c r="P89" s="1031"/>
      <c r="Q89" s="1031"/>
      <c r="R89" s="1031"/>
      <c r="S89" s="1031"/>
      <c r="T89" s="1031"/>
      <c r="U89" s="1031" t="s">
        <v>1193</v>
      </c>
      <c r="V89" s="1031"/>
      <c r="W89" s="1031"/>
      <c r="X89" s="1031"/>
      <c r="Y89" s="1031"/>
      <c r="Z89" s="1031"/>
      <c r="AA89" s="1032" t="s">
        <v>1193</v>
      </c>
      <c r="AB89" s="1032"/>
      <c r="AC89" s="1032"/>
      <c r="AD89" s="1032"/>
      <c r="AE89" s="1032"/>
      <c r="AF89" s="1032"/>
    </row>
    <row r="90" spans="1:32" ht="15.15" customHeight="1" thickTop="1" thickBot="1" x14ac:dyDescent="0.3">
      <c r="A90" s="1030" t="s">
        <v>1338</v>
      </c>
      <c r="B90" s="1030"/>
      <c r="C90" s="1030"/>
      <c r="D90" s="1030"/>
      <c r="E90" s="1030"/>
      <c r="F90" s="1030"/>
      <c r="G90" s="1030"/>
      <c r="H90" s="1030"/>
      <c r="I90" s="1030"/>
      <c r="J90" s="1030"/>
      <c r="K90" s="1031" t="s">
        <v>1339</v>
      </c>
      <c r="L90" s="1031"/>
      <c r="M90" s="1031"/>
      <c r="N90" s="1031"/>
      <c r="O90" s="1031" t="s">
        <v>1340</v>
      </c>
      <c r="P90" s="1031"/>
      <c r="Q90" s="1031"/>
      <c r="R90" s="1031"/>
      <c r="S90" s="1031"/>
      <c r="T90" s="1031"/>
      <c r="U90" s="1031" t="s">
        <v>1341</v>
      </c>
      <c r="V90" s="1031"/>
      <c r="W90" s="1031"/>
      <c r="X90" s="1031"/>
      <c r="Y90" s="1031"/>
      <c r="Z90" s="1031"/>
      <c r="AA90" s="1032" t="s">
        <v>1342</v>
      </c>
      <c r="AB90" s="1032"/>
      <c r="AC90" s="1032"/>
      <c r="AD90" s="1032"/>
      <c r="AE90" s="1032"/>
      <c r="AF90" s="1032"/>
    </row>
    <row r="91" spans="1:32" ht="25.35" customHeight="1" thickTop="1" thickBot="1" x14ac:dyDescent="0.3">
      <c r="A91" s="1030" t="s">
        <v>1343</v>
      </c>
      <c r="B91" s="1030"/>
      <c r="C91" s="1030"/>
      <c r="D91" s="1030"/>
      <c r="E91" s="1030"/>
      <c r="F91" s="1030"/>
      <c r="G91" s="1030"/>
      <c r="H91" s="1030"/>
      <c r="I91" s="1030"/>
      <c r="J91" s="1030"/>
      <c r="K91" s="1031" t="s">
        <v>109</v>
      </c>
      <c r="L91" s="1031"/>
      <c r="M91" s="1031"/>
      <c r="N91" s="1031"/>
      <c r="O91" s="1031" t="s">
        <v>1344</v>
      </c>
      <c r="P91" s="1031"/>
      <c r="Q91" s="1031"/>
      <c r="R91" s="1031"/>
      <c r="S91" s="1031"/>
      <c r="T91" s="1031"/>
      <c r="U91" s="1031" t="s">
        <v>1345</v>
      </c>
      <c r="V91" s="1031"/>
      <c r="W91" s="1031"/>
      <c r="X91" s="1031"/>
      <c r="Y91" s="1031"/>
      <c r="Z91" s="1031"/>
      <c r="AA91" s="1032" t="s">
        <v>1346</v>
      </c>
      <c r="AB91" s="1032"/>
      <c r="AC91" s="1032"/>
      <c r="AD91" s="1032"/>
      <c r="AE91" s="1032"/>
      <c r="AF91" s="1032"/>
    </row>
    <row r="92" spans="1:32" ht="15.15" customHeight="1" thickTop="1" thickBot="1" x14ac:dyDescent="0.3">
      <c r="A92" s="1030" t="s">
        <v>1347</v>
      </c>
      <c r="B92" s="1030"/>
      <c r="C92" s="1030"/>
      <c r="D92" s="1030"/>
      <c r="E92" s="1030"/>
      <c r="F92" s="1030"/>
      <c r="G92" s="1030"/>
      <c r="H92" s="1030"/>
      <c r="I92" s="1030"/>
      <c r="J92" s="1030"/>
      <c r="K92" s="1031" t="s">
        <v>110</v>
      </c>
      <c r="L92" s="1031"/>
      <c r="M92" s="1031"/>
      <c r="N92" s="1031"/>
      <c r="O92" s="1031" t="s">
        <v>1348</v>
      </c>
      <c r="P92" s="1031"/>
      <c r="Q92" s="1031"/>
      <c r="R92" s="1031"/>
      <c r="S92" s="1031"/>
      <c r="T92" s="1031"/>
      <c r="U92" s="1031" t="s">
        <v>1349</v>
      </c>
      <c r="V92" s="1031"/>
      <c r="W92" s="1031"/>
      <c r="X92" s="1031"/>
      <c r="Y92" s="1031"/>
      <c r="Z92" s="1031"/>
      <c r="AA92" s="1032" t="s">
        <v>1350</v>
      </c>
      <c r="AB92" s="1032"/>
      <c r="AC92" s="1032"/>
      <c r="AD92" s="1032"/>
      <c r="AE92" s="1032"/>
      <c r="AF92" s="1032"/>
    </row>
    <row r="93" spans="1:32" ht="15.15" customHeight="1" thickTop="1" thickBot="1" x14ac:dyDescent="0.3">
      <c r="A93" s="1030" t="s">
        <v>1351</v>
      </c>
      <c r="B93" s="1030"/>
      <c r="C93" s="1030"/>
      <c r="D93" s="1030"/>
      <c r="E93" s="1030"/>
      <c r="F93" s="1030"/>
      <c r="G93" s="1030"/>
      <c r="H93" s="1030"/>
      <c r="I93" s="1030"/>
      <c r="J93" s="1030"/>
      <c r="K93" s="1031" t="s">
        <v>1352</v>
      </c>
      <c r="L93" s="1031"/>
      <c r="M93" s="1031"/>
      <c r="N93" s="1031"/>
      <c r="O93" s="1031" t="s">
        <v>1353</v>
      </c>
      <c r="P93" s="1031"/>
      <c r="Q93" s="1031"/>
      <c r="R93" s="1031"/>
      <c r="S93" s="1031"/>
      <c r="T93" s="1031"/>
      <c r="U93" s="1031" t="s">
        <v>1354</v>
      </c>
      <c r="V93" s="1031"/>
      <c r="W93" s="1031"/>
      <c r="X93" s="1031"/>
      <c r="Y93" s="1031"/>
      <c r="Z93" s="1031"/>
      <c r="AA93" s="1032" t="s">
        <v>1355</v>
      </c>
      <c r="AB93" s="1032"/>
      <c r="AC93" s="1032"/>
      <c r="AD93" s="1032"/>
      <c r="AE93" s="1032"/>
      <c r="AF93" s="1032"/>
    </row>
    <row r="94" spans="1:32" ht="15.15" customHeight="1" thickTop="1" thickBot="1" x14ac:dyDescent="0.3">
      <c r="A94" s="1030" t="s">
        <v>1177</v>
      </c>
      <c r="B94" s="1030"/>
      <c r="C94" s="1030"/>
      <c r="D94" s="1030"/>
      <c r="E94" s="1030"/>
      <c r="F94" s="1030"/>
      <c r="G94" s="1030"/>
      <c r="H94" s="1030"/>
      <c r="I94" s="1030"/>
      <c r="J94" s="1030"/>
      <c r="K94" s="1031" t="s">
        <v>1177</v>
      </c>
      <c r="L94" s="1031"/>
      <c r="M94" s="1031"/>
      <c r="N94" s="1031"/>
      <c r="O94" s="1031" t="s">
        <v>1177</v>
      </c>
      <c r="P94" s="1031"/>
      <c r="Q94" s="1031"/>
      <c r="R94" s="1031"/>
      <c r="S94" s="1031"/>
      <c r="T94" s="1031"/>
      <c r="U94" s="1031" t="s">
        <v>1177</v>
      </c>
      <c r="V94" s="1031"/>
      <c r="W94" s="1031"/>
      <c r="X94" s="1031"/>
      <c r="Y94" s="1031"/>
      <c r="Z94" s="1031"/>
      <c r="AA94" s="1032" t="s">
        <v>1177</v>
      </c>
      <c r="AB94" s="1032"/>
      <c r="AC94" s="1032"/>
      <c r="AD94" s="1032"/>
      <c r="AE94" s="1032"/>
      <c r="AF94" s="1032"/>
    </row>
    <row r="95" spans="1:32" ht="15.15" customHeight="1" thickTop="1" thickBot="1" x14ac:dyDescent="0.3">
      <c r="A95" s="1030" t="s">
        <v>1356</v>
      </c>
      <c r="B95" s="1030"/>
      <c r="C95" s="1030"/>
      <c r="D95" s="1030"/>
      <c r="E95" s="1030"/>
      <c r="F95" s="1030"/>
      <c r="G95" s="1030"/>
      <c r="H95" s="1030"/>
      <c r="I95" s="1030"/>
      <c r="J95" s="1030"/>
      <c r="K95" s="1031" t="s">
        <v>1177</v>
      </c>
      <c r="L95" s="1031"/>
      <c r="M95" s="1031"/>
      <c r="N95" s="1031"/>
      <c r="O95" s="1031" t="s">
        <v>1177</v>
      </c>
      <c r="P95" s="1031"/>
      <c r="Q95" s="1031"/>
      <c r="R95" s="1031"/>
      <c r="S95" s="1031"/>
      <c r="T95" s="1031"/>
      <c r="U95" s="1031" t="s">
        <v>1177</v>
      </c>
      <c r="V95" s="1031"/>
      <c r="W95" s="1031"/>
      <c r="X95" s="1031"/>
      <c r="Y95" s="1031"/>
      <c r="Z95" s="1031"/>
      <c r="AA95" s="1032" t="s">
        <v>1177</v>
      </c>
      <c r="AB95" s="1032"/>
      <c r="AC95" s="1032"/>
      <c r="AD95" s="1032"/>
      <c r="AE95" s="1032"/>
      <c r="AF95" s="1032"/>
    </row>
    <row r="96" spans="1:32" ht="15.15" customHeight="1" thickTop="1" thickBot="1" x14ac:dyDescent="0.3">
      <c r="A96" s="1030" t="s">
        <v>1357</v>
      </c>
      <c r="B96" s="1030"/>
      <c r="C96" s="1030"/>
      <c r="D96" s="1030"/>
      <c r="E96" s="1030"/>
      <c r="F96" s="1030"/>
      <c r="G96" s="1030"/>
      <c r="H96" s="1030"/>
      <c r="I96" s="1030"/>
      <c r="J96" s="1030"/>
      <c r="K96" s="1031" t="s">
        <v>111</v>
      </c>
      <c r="L96" s="1031"/>
      <c r="M96" s="1031"/>
      <c r="N96" s="1031"/>
      <c r="O96" s="1031" t="s">
        <v>1358</v>
      </c>
      <c r="P96" s="1031"/>
      <c r="Q96" s="1031"/>
      <c r="R96" s="1031"/>
      <c r="S96" s="1031"/>
      <c r="T96" s="1031"/>
      <c r="U96" s="1031" t="s">
        <v>1359</v>
      </c>
      <c r="V96" s="1031"/>
      <c r="W96" s="1031"/>
      <c r="X96" s="1031"/>
      <c r="Y96" s="1031"/>
      <c r="Z96" s="1031"/>
      <c r="AA96" s="1032" t="s">
        <v>1360</v>
      </c>
      <c r="AB96" s="1032"/>
      <c r="AC96" s="1032"/>
      <c r="AD96" s="1032"/>
      <c r="AE96" s="1032"/>
      <c r="AF96" s="1032"/>
    </row>
    <row r="97" spans="1:32" ht="15.15" customHeight="1" thickTop="1" thickBot="1" x14ac:dyDescent="0.3">
      <c r="A97" s="1030" t="s">
        <v>1361</v>
      </c>
      <c r="B97" s="1030"/>
      <c r="C97" s="1030"/>
      <c r="D97" s="1030"/>
      <c r="E97" s="1030"/>
      <c r="F97" s="1030"/>
      <c r="G97" s="1030"/>
      <c r="H97" s="1030"/>
      <c r="I97" s="1030"/>
      <c r="J97" s="1030"/>
      <c r="K97" s="1031" t="s">
        <v>1362</v>
      </c>
      <c r="L97" s="1031"/>
      <c r="M97" s="1031"/>
      <c r="N97" s="1031"/>
      <c r="O97" s="1031" t="s">
        <v>1363</v>
      </c>
      <c r="P97" s="1031"/>
      <c r="Q97" s="1031"/>
      <c r="R97" s="1031"/>
      <c r="S97" s="1031"/>
      <c r="T97" s="1031"/>
      <c r="U97" s="1031" t="s">
        <v>1363</v>
      </c>
      <c r="V97" s="1031"/>
      <c r="W97" s="1031"/>
      <c r="X97" s="1031"/>
      <c r="Y97" s="1031"/>
      <c r="Z97" s="1031"/>
      <c r="AA97" s="1032" t="s">
        <v>1011</v>
      </c>
      <c r="AB97" s="1032"/>
      <c r="AC97" s="1032"/>
      <c r="AD97" s="1032"/>
      <c r="AE97" s="1032"/>
      <c r="AF97" s="1032"/>
    </row>
    <row r="98" spans="1:32" ht="15.15" customHeight="1" thickTop="1" thickBot="1" x14ac:dyDescent="0.3">
      <c r="A98" s="1030" t="s">
        <v>1364</v>
      </c>
      <c r="B98" s="1030"/>
      <c r="C98" s="1030"/>
      <c r="D98" s="1030"/>
      <c r="E98" s="1030"/>
      <c r="F98" s="1030"/>
      <c r="G98" s="1030"/>
      <c r="H98" s="1030"/>
      <c r="I98" s="1030"/>
      <c r="J98" s="1030"/>
      <c r="K98" s="1031" t="s">
        <v>1365</v>
      </c>
      <c r="L98" s="1031"/>
      <c r="M98" s="1031"/>
      <c r="N98" s="1031"/>
      <c r="O98" s="1031" t="s">
        <v>1366</v>
      </c>
      <c r="P98" s="1031"/>
      <c r="Q98" s="1031"/>
      <c r="R98" s="1031"/>
      <c r="S98" s="1031"/>
      <c r="T98" s="1031"/>
      <c r="U98" s="1031" t="s">
        <v>1367</v>
      </c>
      <c r="V98" s="1031"/>
      <c r="W98" s="1031"/>
      <c r="X98" s="1031"/>
      <c r="Y98" s="1031"/>
      <c r="Z98" s="1031"/>
      <c r="AA98" s="1032" t="s">
        <v>1368</v>
      </c>
      <c r="AB98" s="1032"/>
      <c r="AC98" s="1032"/>
      <c r="AD98" s="1032"/>
      <c r="AE98" s="1032"/>
      <c r="AF98" s="1032"/>
    </row>
    <row r="99" spans="1:32" ht="25.35" customHeight="1" thickTop="1" thickBot="1" x14ac:dyDescent="0.3">
      <c r="A99" s="1030" t="s">
        <v>1369</v>
      </c>
      <c r="B99" s="1030"/>
      <c r="C99" s="1030"/>
      <c r="D99" s="1030"/>
      <c r="E99" s="1030"/>
      <c r="F99" s="1030"/>
      <c r="G99" s="1030"/>
      <c r="H99" s="1030"/>
      <c r="I99" s="1030"/>
      <c r="J99" s="1030"/>
      <c r="K99" s="1031" t="s">
        <v>1370</v>
      </c>
      <c r="L99" s="1031"/>
      <c r="M99" s="1031"/>
      <c r="N99" s="1031"/>
      <c r="O99" s="1031" t="s">
        <v>1371</v>
      </c>
      <c r="P99" s="1031"/>
      <c r="Q99" s="1031"/>
      <c r="R99" s="1031"/>
      <c r="S99" s="1031"/>
      <c r="T99" s="1031"/>
      <c r="U99" s="1031" t="s">
        <v>1371</v>
      </c>
      <c r="V99" s="1031"/>
      <c r="W99" s="1031"/>
      <c r="X99" s="1031"/>
      <c r="Y99" s="1031"/>
      <c r="Z99" s="1031"/>
      <c r="AA99" s="1032" t="s">
        <v>1011</v>
      </c>
      <c r="AB99" s="1032"/>
      <c r="AC99" s="1032"/>
      <c r="AD99" s="1032"/>
      <c r="AE99" s="1032"/>
      <c r="AF99" s="1032"/>
    </row>
    <row r="100" spans="1:32" ht="15.15" customHeight="1" thickTop="1" thickBot="1" x14ac:dyDescent="0.3">
      <c r="A100" s="1030" t="s">
        <v>1372</v>
      </c>
      <c r="B100" s="1030"/>
      <c r="C100" s="1030"/>
      <c r="D100" s="1030"/>
      <c r="E100" s="1030"/>
      <c r="F100" s="1030"/>
      <c r="G100" s="1030"/>
      <c r="H100" s="1030"/>
      <c r="I100" s="1030"/>
      <c r="J100" s="1030"/>
      <c r="K100" s="1031" t="s">
        <v>1373</v>
      </c>
      <c r="L100" s="1031"/>
      <c r="M100" s="1031"/>
      <c r="N100" s="1031"/>
      <c r="O100" s="1031" t="s">
        <v>1374</v>
      </c>
      <c r="P100" s="1031"/>
      <c r="Q100" s="1031"/>
      <c r="R100" s="1031"/>
      <c r="S100" s="1031"/>
      <c r="T100" s="1031"/>
      <c r="U100" s="1031" t="s">
        <v>1375</v>
      </c>
      <c r="V100" s="1031"/>
      <c r="W100" s="1031"/>
      <c r="X100" s="1031"/>
      <c r="Y100" s="1031"/>
      <c r="Z100" s="1031"/>
      <c r="AA100" s="1032" t="s">
        <v>1376</v>
      </c>
      <c r="AB100" s="1032"/>
      <c r="AC100" s="1032"/>
      <c r="AD100" s="1032"/>
      <c r="AE100" s="1032"/>
      <c r="AF100" s="1032"/>
    </row>
    <row r="101" spans="1:32" ht="15.15" customHeight="1" thickTop="1" thickBot="1" x14ac:dyDescent="0.3">
      <c r="A101" s="1030" t="s">
        <v>1377</v>
      </c>
      <c r="B101" s="1030"/>
      <c r="C101" s="1030"/>
      <c r="D101" s="1030"/>
      <c r="E101" s="1030"/>
      <c r="F101" s="1030"/>
      <c r="G101" s="1030"/>
      <c r="H101" s="1030"/>
      <c r="I101" s="1030"/>
      <c r="J101" s="1030"/>
      <c r="K101" s="1031" t="s">
        <v>1378</v>
      </c>
      <c r="L101" s="1031"/>
      <c r="M101" s="1031"/>
      <c r="N101" s="1031"/>
      <c r="O101" s="1031" t="s">
        <v>1193</v>
      </c>
      <c r="P101" s="1031"/>
      <c r="Q101" s="1031"/>
      <c r="R101" s="1031"/>
      <c r="S101" s="1031"/>
      <c r="T101" s="1031"/>
      <c r="U101" s="1031" t="s">
        <v>1193</v>
      </c>
      <c r="V101" s="1031"/>
      <c r="W101" s="1031"/>
      <c r="X101" s="1031"/>
      <c r="Y101" s="1031"/>
      <c r="Z101" s="1031"/>
      <c r="AA101" s="1032" t="s">
        <v>1193</v>
      </c>
      <c r="AB101" s="1032"/>
      <c r="AC101" s="1032"/>
      <c r="AD101" s="1032"/>
      <c r="AE101" s="1032"/>
      <c r="AF101" s="1032"/>
    </row>
    <row r="102" spans="1:32" ht="15.15" customHeight="1" thickTop="1" thickBot="1" x14ac:dyDescent="0.3">
      <c r="A102" s="1030" t="s">
        <v>1379</v>
      </c>
      <c r="B102" s="1030"/>
      <c r="C102" s="1030"/>
      <c r="D102" s="1030"/>
      <c r="E102" s="1030"/>
      <c r="F102" s="1030"/>
      <c r="G102" s="1030"/>
      <c r="H102" s="1030"/>
      <c r="I102" s="1030"/>
      <c r="J102" s="1030"/>
      <c r="K102" s="1031" t="s">
        <v>1380</v>
      </c>
      <c r="L102" s="1031"/>
      <c r="M102" s="1031"/>
      <c r="N102" s="1031"/>
      <c r="O102" s="1031" t="s">
        <v>1381</v>
      </c>
      <c r="P102" s="1031"/>
      <c r="Q102" s="1031"/>
      <c r="R102" s="1031"/>
      <c r="S102" s="1031"/>
      <c r="T102" s="1031"/>
      <c r="U102" s="1031" t="s">
        <v>1382</v>
      </c>
      <c r="V102" s="1031"/>
      <c r="W102" s="1031"/>
      <c r="X102" s="1031"/>
      <c r="Y102" s="1031"/>
      <c r="Z102" s="1031"/>
      <c r="AA102" s="1032" t="s">
        <v>1383</v>
      </c>
      <c r="AB102" s="1032"/>
      <c r="AC102" s="1032"/>
      <c r="AD102" s="1032"/>
      <c r="AE102" s="1032"/>
      <c r="AF102" s="1032"/>
    </row>
    <row r="103" spans="1:32" ht="15.15" customHeight="1" thickTop="1" thickBot="1" x14ac:dyDescent="0.3">
      <c r="A103" s="1030" t="s">
        <v>1384</v>
      </c>
      <c r="B103" s="1030"/>
      <c r="C103" s="1030"/>
      <c r="D103" s="1030"/>
      <c r="E103" s="1030"/>
      <c r="F103" s="1030"/>
      <c r="G103" s="1030"/>
      <c r="H103" s="1030"/>
      <c r="I103" s="1030"/>
      <c r="J103" s="1030"/>
      <c r="K103" s="1031" t="s">
        <v>112</v>
      </c>
      <c r="L103" s="1031"/>
      <c r="M103" s="1031"/>
      <c r="N103" s="1031"/>
      <c r="O103" s="1031" t="s">
        <v>1385</v>
      </c>
      <c r="P103" s="1031"/>
      <c r="Q103" s="1031"/>
      <c r="R103" s="1031"/>
      <c r="S103" s="1031"/>
      <c r="T103" s="1031"/>
      <c r="U103" s="1031" t="s">
        <v>1386</v>
      </c>
      <c r="V103" s="1031"/>
      <c r="W103" s="1031"/>
      <c r="X103" s="1031"/>
      <c r="Y103" s="1031"/>
      <c r="Z103" s="1031"/>
      <c r="AA103" s="1032" t="s">
        <v>1387</v>
      </c>
      <c r="AB103" s="1032"/>
      <c r="AC103" s="1032"/>
      <c r="AD103" s="1032"/>
      <c r="AE103" s="1032"/>
      <c r="AF103" s="1032"/>
    </row>
    <row r="104" spans="1:32" ht="25.35" customHeight="1" thickTop="1" thickBot="1" x14ac:dyDescent="0.3">
      <c r="A104" s="1030" t="s">
        <v>1388</v>
      </c>
      <c r="B104" s="1030"/>
      <c r="C104" s="1030"/>
      <c r="D104" s="1030"/>
      <c r="E104" s="1030"/>
      <c r="F104" s="1030"/>
      <c r="G104" s="1030"/>
      <c r="H104" s="1030"/>
      <c r="I104" s="1030"/>
      <c r="J104" s="1030"/>
      <c r="K104" s="1031" t="s">
        <v>1389</v>
      </c>
      <c r="L104" s="1031"/>
      <c r="M104" s="1031"/>
      <c r="N104" s="1031"/>
      <c r="O104" s="1031" t="s">
        <v>1390</v>
      </c>
      <c r="P104" s="1031"/>
      <c r="Q104" s="1031"/>
      <c r="R104" s="1031"/>
      <c r="S104" s="1031"/>
      <c r="T104" s="1031"/>
      <c r="U104" s="1031" t="s">
        <v>1391</v>
      </c>
      <c r="V104" s="1031"/>
      <c r="W104" s="1031"/>
      <c r="X104" s="1031"/>
      <c r="Y104" s="1031"/>
      <c r="Z104" s="1031"/>
      <c r="AA104" s="1032" t="s">
        <v>1392</v>
      </c>
      <c r="AB104" s="1032"/>
      <c r="AC104" s="1032"/>
      <c r="AD104" s="1032"/>
      <c r="AE104" s="1032"/>
      <c r="AF104" s="1032"/>
    </row>
    <row r="105" spans="1:32" ht="25.35" customHeight="1" thickTop="1" thickBot="1" x14ac:dyDescent="0.3">
      <c r="A105" s="1030" t="s">
        <v>1393</v>
      </c>
      <c r="B105" s="1030"/>
      <c r="C105" s="1030"/>
      <c r="D105" s="1030"/>
      <c r="E105" s="1030"/>
      <c r="F105" s="1030"/>
      <c r="G105" s="1030"/>
      <c r="H105" s="1030"/>
      <c r="I105" s="1030"/>
      <c r="J105" s="1030"/>
      <c r="K105" s="1031" t="s">
        <v>1394</v>
      </c>
      <c r="L105" s="1031"/>
      <c r="M105" s="1031"/>
      <c r="N105" s="1031"/>
      <c r="O105" s="1031" t="s">
        <v>1395</v>
      </c>
      <c r="P105" s="1031"/>
      <c r="Q105" s="1031"/>
      <c r="R105" s="1031"/>
      <c r="S105" s="1031"/>
      <c r="T105" s="1031"/>
      <c r="U105" s="1031" t="s">
        <v>1396</v>
      </c>
      <c r="V105" s="1031"/>
      <c r="W105" s="1031"/>
      <c r="X105" s="1031"/>
      <c r="Y105" s="1031"/>
      <c r="Z105" s="1031"/>
      <c r="AA105" s="1032" t="s">
        <v>1397</v>
      </c>
      <c r="AB105" s="1032"/>
      <c r="AC105" s="1032"/>
      <c r="AD105" s="1032"/>
      <c r="AE105" s="1032"/>
      <c r="AF105" s="1032"/>
    </row>
    <row r="106" spans="1:32" ht="15.15" customHeight="1" thickTop="1" thickBot="1" x14ac:dyDescent="0.3">
      <c r="A106" s="1030" t="s">
        <v>1398</v>
      </c>
      <c r="B106" s="1030"/>
      <c r="C106" s="1030"/>
      <c r="D106" s="1030"/>
      <c r="E106" s="1030"/>
      <c r="F106" s="1030"/>
      <c r="G106" s="1030"/>
      <c r="H106" s="1030"/>
      <c r="I106" s="1030"/>
      <c r="J106" s="1030"/>
      <c r="K106" s="1031" t="s">
        <v>1399</v>
      </c>
      <c r="L106" s="1031"/>
      <c r="M106" s="1031"/>
      <c r="N106" s="1031"/>
      <c r="O106" s="1031" t="s">
        <v>1400</v>
      </c>
      <c r="P106" s="1031"/>
      <c r="Q106" s="1031"/>
      <c r="R106" s="1031"/>
      <c r="S106" s="1031"/>
      <c r="T106" s="1031"/>
      <c r="U106" s="1031" t="s">
        <v>1401</v>
      </c>
      <c r="V106" s="1031"/>
      <c r="W106" s="1031"/>
      <c r="X106" s="1031"/>
      <c r="Y106" s="1031"/>
      <c r="Z106" s="1031"/>
      <c r="AA106" s="1032" t="s">
        <v>1402</v>
      </c>
      <c r="AB106" s="1032"/>
      <c r="AC106" s="1032"/>
      <c r="AD106" s="1032"/>
      <c r="AE106" s="1032"/>
      <c r="AF106" s="1032"/>
    </row>
    <row r="107" spans="1:32" ht="25.35" customHeight="1" thickTop="1" thickBot="1" x14ac:dyDescent="0.3">
      <c r="A107" s="1030" t="s">
        <v>1403</v>
      </c>
      <c r="B107" s="1030"/>
      <c r="C107" s="1030"/>
      <c r="D107" s="1030"/>
      <c r="E107" s="1030"/>
      <c r="F107" s="1030"/>
      <c r="G107" s="1030"/>
      <c r="H107" s="1030"/>
      <c r="I107" s="1030"/>
      <c r="J107" s="1030"/>
      <c r="K107" s="1031" t="s">
        <v>138</v>
      </c>
      <c r="L107" s="1031"/>
      <c r="M107" s="1031"/>
      <c r="N107" s="1031"/>
      <c r="O107" s="1031" t="s">
        <v>1193</v>
      </c>
      <c r="P107" s="1031"/>
      <c r="Q107" s="1031"/>
      <c r="R107" s="1031"/>
      <c r="S107" s="1031"/>
      <c r="T107" s="1031"/>
      <c r="U107" s="1031" t="s">
        <v>1193</v>
      </c>
      <c r="V107" s="1031"/>
      <c r="W107" s="1031"/>
      <c r="X107" s="1031"/>
      <c r="Y107" s="1031"/>
      <c r="Z107" s="1031"/>
      <c r="AA107" s="1032" t="s">
        <v>1193</v>
      </c>
      <c r="AB107" s="1032"/>
      <c r="AC107" s="1032"/>
      <c r="AD107" s="1032"/>
      <c r="AE107" s="1032"/>
      <c r="AF107" s="1032"/>
    </row>
    <row r="108" spans="1:32" ht="25.35" customHeight="1" thickTop="1" thickBot="1" x14ac:dyDescent="0.3">
      <c r="A108" s="1030" t="s">
        <v>1404</v>
      </c>
      <c r="B108" s="1030"/>
      <c r="C108" s="1030"/>
      <c r="D108" s="1030"/>
      <c r="E108" s="1030"/>
      <c r="F108" s="1030"/>
      <c r="G108" s="1030"/>
      <c r="H108" s="1030"/>
      <c r="I108" s="1030"/>
      <c r="J108" s="1030"/>
      <c r="K108" s="1031" t="s">
        <v>139</v>
      </c>
      <c r="L108" s="1031"/>
      <c r="M108" s="1031"/>
      <c r="N108" s="1031"/>
      <c r="O108" s="1031" t="s">
        <v>1405</v>
      </c>
      <c r="P108" s="1031"/>
      <c r="Q108" s="1031"/>
      <c r="R108" s="1031"/>
      <c r="S108" s="1031"/>
      <c r="T108" s="1031"/>
      <c r="U108" s="1031" t="s">
        <v>1406</v>
      </c>
      <c r="V108" s="1031"/>
      <c r="W108" s="1031"/>
      <c r="X108" s="1031"/>
      <c r="Y108" s="1031"/>
      <c r="Z108" s="1031"/>
      <c r="AA108" s="1032" t="s">
        <v>1407</v>
      </c>
      <c r="AB108" s="1032"/>
      <c r="AC108" s="1032"/>
      <c r="AD108" s="1032"/>
      <c r="AE108" s="1032"/>
      <c r="AF108" s="1032"/>
    </row>
    <row r="109" spans="1:32" ht="15.15" customHeight="1" thickTop="1" thickBot="1" x14ac:dyDescent="0.3">
      <c r="A109" s="1030" t="s">
        <v>1408</v>
      </c>
      <c r="B109" s="1030"/>
      <c r="C109" s="1030"/>
      <c r="D109" s="1030"/>
      <c r="E109" s="1030"/>
      <c r="F109" s="1030"/>
      <c r="G109" s="1030"/>
      <c r="H109" s="1030"/>
      <c r="I109" s="1030"/>
      <c r="J109" s="1030"/>
      <c r="K109" s="1031" t="s">
        <v>1409</v>
      </c>
      <c r="L109" s="1031"/>
      <c r="M109" s="1031"/>
      <c r="N109" s="1031"/>
      <c r="O109" s="1031" t="s">
        <v>1353</v>
      </c>
      <c r="P109" s="1031"/>
      <c r="Q109" s="1031"/>
      <c r="R109" s="1031"/>
      <c r="S109" s="1031"/>
      <c r="T109" s="1031"/>
      <c r="U109" s="1031" t="s">
        <v>1354</v>
      </c>
      <c r="V109" s="1031"/>
      <c r="W109" s="1031"/>
      <c r="X109" s="1031"/>
      <c r="Y109" s="1031"/>
      <c r="Z109" s="1031"/>
      <c r="AA109" s="1032" t="s">
        <v>1355</v>
      </c>
      <c r="AB109" s="1032"/>
      <c r="AC109" s="1032"/>
      <c r="AD109" s="1032"/>
      <c r="AE109" s="1032"/>
      <c r="AF109" s="1032"/>
    </row>
    <row r="110" spans="1:32" ht="15.15" customHeight="1" thickTop="1" thickBot="1" x14ac:dyDescent="0.3">
      <c r="A110" s="1030" t="s">
        <v>1177</v>
      </c>
      <c r="B110" s="1030"/>
      <c r="C110" s="1030"/>
      <c r="D110" s="1030"/>
      <c r="E110" s="1030"/>
      <c r="F110" s="1030"/>
      <c r="G110" s="1030"/>
      <c r="H110" s="1030"/>
      <c r="I110" s="1030"/>
      <c r="J110" s="1030"/>
      <c r="K110" s="1031" t="s">
        <v>1177</v>
      </c>
      <c r="L110" s="1031"/>
      <c r="M110" s="1031"/>
      <c r="N110" s="1031"/>
      <c r="O110" s="1031" t="s">
        <v>1177</v>
      </c>
      <c r="P110" s="1031"/>
      <c r="Q110" s="1031"/>
      <c r="R110" s="1031"/>
      <c r="S110" s="1031"/>
      <c r="T110" s="1031"/>
      <c r="U110" s="1031" t="s">
        <v>1177</v>
      </c>
      <c r="V110" s="1031"/>
      <c r="W110" s="1031"/>
      <c r="X110" s="1031"/>
      <c r="Y110" s="1031"/>
      <c r="Z110" s="1031"/>
      <c r="AA110" s="1032" t="s">
        <v>1177</v>
      </c>
      <c r="AB110" s="1032"/>
      <c r="AC110" s="1032"/>
      <c r="AD110" s="1032"/>
      <c r="AE110" s="1032"/>
      <c r="AF110" s="1032"/>
    </row>
    <row r="111" spans="1:32" ht="15.15" customHeight="1" thickTop="1" thickBot="1" x14ac:dyDescent="0.3">
      <c r="A111" s="1030" t="s">
        <v>1410</v>
      </c>
      <c r="B111" s="1030"/>
      <c r="C111" s="1030"/>
      <c r="D111" s="1030"/>
      <c r="E111" s="1030"/>
      <c r="F111" s="1030"/>
      <c r="G111" s="1030"/>
      <c r="H111" s="1030"/>
      <c r="I111" s="1030"/>
      <c r="J111" s="1030"/>
      <c r="K111" s="1031" t="s">
        <v>466</v>
      </c>
      <c r="L111" s="1031"/>
      <c r="M111" s="1031"/>
      <c r="N111" s="1031"/>
      <c r="O111" s="1031" t="s">
        <v>1177</v>
      </c>
      <c r="P111" s="1031"/>
      <c r="Q111" s="1031"/>
      <c r="R111" s="1031"/>
      <c r="S111" s="1031"/>
      <c r="T111" s="1031"/>
      <c r="U111" s="1031" t="s">
        <v>1177</v>
      </c>
      <c r="V111" s="1031"/>
      <c r="W111" s="1031"/>
      <c r="X111" s="1031"/>
      <c r="Y111" s="1031"/>
      <c r="Z111" s="1031"/>
      <c r="AA111" s="1032" t="s">
        <v>1177</v>
      </c>
      <c r="AB111" s="1032"/>
      <c r="AC111" s="1032"/>
      <c r="AD111" s="1032"/>
      <c r="AE111" s="1032"/>
      <c r="AF111" s="1032"/>
    </row>
    <row r="112" spans="1:32" ht="15.15" customHeight="1" thickTop="1" thickBot="1" x14ac:dyDescent="0.3">
      <c r="A112" s="1030" t="s">
        <v>1411</v>
      </c>
      <c r="B112" s="1030"/>
      <c r="C112" s="1030"/>
      <c r="D112" s="1030"/>
      <c r="E112" s="1030"/>
      <c r="F112" s="1030"/>
      <c r="G112" s="1030"/>
      <c r="H112" s="1030"/>
      <c r="I112" s="1030"/>
      <c r="J112" s="1030"/>
      <c r="K112" s="1031" t="s">
        <v>1412</v>
      </c>
      <c r="L112" s="1031"/>
      <c r="M112" s="1031"/>
      <c r="N112" s="1031"/>
      <c r="O112" s="1031" t="s">
        <v>1413</v>
      </c>
      <c r="P112" s="1031"/>
      <c r="Q112" s="1031"/>
      <c r="R112" s="1031"/>
      <c r="S112" s="1031"/>
      <c r="T112" s="1031"/>
      <c r="U112" s="1031" t="s">
        <v>1414</v>
      </c>
      <c r="V112" s="1031"/>
      <c r="W112" s="1031"/>
      <c r="X112" s="1031"/>
      <c r="Y112" s="1031"/>
      <c r="Z112" s="1031"/>
      <c r="AA112" s="1032" t="s">
        <v>1415</v>
      </c>
      <c r="AB112" s="1032"/>
      <c r="AC112" s="1032"/>
      <c r="AD112" s="1032"/>
      <c r="AE112" s="1032"/>
      <c r="AF112" s="1032"/>
    </row>
    <row r="113" spans="1:32" ht="25.35" customHeight="1" thickTop="1" thickBot="1" x14ac:dyDescent="0.3">
      <c r="A113" s="1030" t="s">
        <v>1416</v>
      </c>
      <c r="B113" s="1030"/>
      <c r="C113" s="1030"/>
      <c r="D113" s="1030"/>
      <c r="E113" s="1030"/>
      <c r="F113" s="1030"/>
      <c r="G113" s="1030"/>
      <c r="H113" s="1030"/>
      <c r="I113" s="1030"/>
      <c r="J113" s="1030"/>
      <c r="K113" s="1031" t="s">
        <v>1417</v>
      </c>
      <c r="L113" s="1031"/>
      <c r="M113" s="1031"/>
      <c r="N113" s="1031"/>
      <c r="O113" s="1031" t="s">
        <v>1418</v>
      </c>
      <c r="P113" s="1031"/>
      <c r="Q113" s="1031"/>
      <c r="R113" s="1031"/>
      <c r="S113" s="1031"/>
      <c r="T113" s="1031"/>
      <c r="U113" s="1031" t="s">
        <v>1419</v>
      </c>
      <c r="V113" s="1031"/>
      <c r="W113" s="1031"/>
      <c r="X113" s="1031"/>
      <c r="Y113" s="1031"/>
      <c r="Z113" s="1031"/>
      <c r="AA113" s="1032" t="s">
        <v>1420</v>
      </c>
      <c r="AB113" s="1032"/>
      <c r="AC113" s="1032"/>
      <c r="AD113" s="1032"/>
      <c r="AE113" s="1032"/>
      <c r="AF113" s="1032"/>
    </row>
    <row r="114" spans="1:32" ht="15.15" customHeight="1" thickTop="1" thickBot="1" x14ac:dyDescent="0.3">
      <c r="A114" s="1030" t="s">
        <v>1421</v>
      </c>
      <c r="B114" s="1030"/>
      <c r="C114" s="1030"/>
      <c r="D114" s="1030"/>
      <c r="E114" s="1030"/>
      <c r="F114" s="1030"/>
      <c r="G114" s="1030"/>
      <c r="H114" s="1030"/>
      <c r="I114" s="1030"/>
      <c r="J114" s="1030"/>
      <c r="K114" s="1031" t="s">
        <v>1422</v>
      </c>
      <c r="L114" s="1031"/>
      <c r="M114" s="1031"/>
      <c r="N114" s="1031"/>
      <c r="O114" s="1031" t="s">
        <v>1193</v>
      </c>
      <c r="P114" s="1031"/>
      <c r="Q114" s="1031"/>
      <c r="R114" s="1031"/>
      <c r="S114" s="1031"/>
      <c r="T114" s="1031"/>
      <c r="U114" s="1031" t="s">
        <v>1193</v>
      </c>
      <c r="V114" s="1031"/>
      <c r="W114" s="1031"/>
      <c r="X114" s="1031"/>
      <c r="Y114" s="1031"/>
      <c r="Z114" s="1031"/>
      <c r="AA114" s="1032" t="s">
        <v>1193</v>
      </c>
      <c r="AB114" s="1032"/>
      <c r="AC114" s="1032"/>
      <c r="AD114" s="1032"/>
      <c r="AE114" s="1032"/>
      <c r="AF114" s="1032"/>
    </row>
    <row r="115" spans="1:32" ht="46.35" customHeight="1" thickTop="1" thickBot="1" x14ac:dyDescent="0.3">
      <c r="A115" s="1030" t="s">
        <v>1423</v>
      </c>
      <c r="B115" s="1030"/>
      <c r="C115" s="1030"/>
      <c r="D115" s="1030"/>
      <c r="E115" s="1030"/>
      <c r="F115" s="1030"/>
      <c r="G115" s="1030"/>
      <c r="H115" s="1030"/>
      <c r="I115" s="1030"/>
      <c r="J115" s="1030"/>
      <c r="K115" s="1031" t="s">
        <v>1424</v>
      </c>
      <c r="L115" s="1031"/>
      <c r="M115" s="1031"/>
      <c r="N115" s="1031"/>
      <c r="O115" s="1031" t="s">
        <v>1425</v>
      </c>
      <c r="P115" s="1031"/>
      <c r="Q115" s="1031"/>
      <c r="R115" s="1031"/>
      <c r="S115" s="1031"/>
      <c r="T115" s="1031"/>
      <c r="U115" s="1031" t="s">
        <v>1425</v>
      </c>
      <c r="V115" s="1031"/>
      <c r="W115" s="1031"/>
      <c r="X115" s="1031"/>
      <c r="Y115" s="1031"/>
      <c r="Z115" s="1031"/>
      <c r="AA115" s="1032" t="s">
        <v>1011</v>
      </c>
      <c r="AB115" s="1032"/>
      <c r="AC115" s="1032"/>
      <c r="AD115" s="1032"/>
      <c r="AE115" s="1032"/>
      <c r="AF115" s="1032"/>
    </row>
    <row r="116" spans="1:32" ht="46.35" customHeight="1" thickTop="1" thickBot="1" x14ac:dyDescent="0.3">
      <c r="A116" s="1030" t="s">
        <v>1426</v>
      </c>
      <c r="B116" s="1030"/>
      <c r="C116" s="1030"/>
      <c r="D116" s="1030"/>
      <c r="E116" s="1030"/>
      <c r="F116" s="1030"/>
      <c r="G116" s="1030"/>
      <c r="H116" s="1030"/>
      <c r="I116" s="1030"/>
      <c r="J116" s="1030"/>
      <c r="K116" s="1031" t="s">
        <v>1427</v>
      </c>
      <c r="L116" s="1031"/>
      <c r="M116" s="1031"/>
      <c r="N116" s="1031"/>
      <c r="O116" s="1031" t="s">
        <v>1193</v>
      </c>
      <c r="P116" s="1031"/>
      <c r="Q116" s="1031"/>
      <c r="R116" s="1031"/>
      <c r="S116" s="1031"/>
      <c r="T116" s="1031"/>
      <c r="U116" s="1031" t="s">
        <v>1193</v>
      </c>
      <c r="V116" s="1031"/>
      <c r="W116" s="1031"/>
      <c r="X116" s="1031"/>
      <c r="Y116" s="1031"/>
      <c r="Z116" s="1031"/>
      <c r="AA116" s="1032" t="s">
        <v>1193</v>
      </c>
      <c r="AB116" s="1032"/>
      <c r="AC116" s="1032"/>
      <c r="AD116" s="1032"/>
      <c r="AE116" s="1032"/>
      <c r="AF116" s="1032"/>
    </row>
    <row r="117" spans="1:32" ht="15.15" customHeight="1" thickTop="1" thickBot="1" x14ac:dyDescent="0.3">
      <c r="A117" s="1030" t="s">
        <v>1428</v>
      </c>
      <c r="B117" s="1030"/>
      <c r="C117" s="1030"/>
      <c r="D117" s="1030"/>
      <c r="E117" s="1030"/>
      <c r="F117" s="1030"/>
      <c r="G117" s="1030"/>
      <c r="H117" s="1030"/>
      <c r="I117" s="1030"/>
      <c r="J117" s="1030"/>
      <c r="K117" s="1031" t="s">
        <v>1429</v>
      </c>
      <c r="L117" s="1031"/>
      <c r="M117" s="1031"/>
      <c r="N117" s="1031"/>
      <c r="O117" s="1031" t="s">
        <v>1193</v>
      </c>
      <c r="P117" s="1031"/>
      <c r="Q117" s="1031"/>
      <c r="R117" s="1031"/>
      <c r="S117" s="1031"/>
      <c r="T117" s="1031"/>
      <c r="U117" s="1031" t="s">
        <v>1430</v>
      </c>
      <c r="V117" s="1031"/>
      <c r="W117" s="1031"/>
      <c r="X117" s="1031"/>
      <c r="Y117" s="1031"/>
      <c r="Z117" s="1031"/>
      <c r="AA117" s="1032" t="s">
        <v>1193</v>
      </c>
      <c r="AB117" s="1032"/>
      <c r="AC117" s="1032"/>
      <c r="AD117" s="1032"/>
      <c r="AE117" s="1032"/>
      <c r="AF117" s="1032"/>
    </row>
    <row r="118" spans="1:32" ht="15.15" customHeight="1" thickTop="1" thickBot="1" x14ac:dyDescent="0.3">
      <c r="A118" s="1030" t="s">
        <v>1431</v>
      </c>
      <c r="B118" s="1030"/>
      <c r="C118" s="1030"/>
      <c r="D118" s="1030"/>
      <c r="E118" s="1030"/>
      <c r="F118" s="1030"/>
      <c r="G118" s="1030"/>
      <c r="H118" s="1030"/>
      <c r="I118" s="1030"/>
      <c r="J118" s="1030"/>
      <c r="K118" s="1031" t="s">
        <v>1432</v>
      </c>
      <c r="L118" s="1031"/>
      <c r="M118" s="1031"/>
      <c r="N118" s="1031"/>
      <c r="O118" s="1031" t="s">
        <v>1433</v>
      </c>
      <c r="P118" s="1031"/>
      <c r="Q118" s="1031"/>
      <c r="R118" s="1031"/>
      <c r="S118" s="1031"/>
      <c r="T118" s="1031"/>
      <c r="U118" s="1031" t="s">
        <v>1434</v>
      </c>
      <c r="V118" s="1031"/>
      <c r="W118" s="1031"/>
      <c r="X118" s="1031"/>
      <c r="Y118" s="1031"/>
      <c r="Z118" s="1031"/>
      <c r="AA118" s="1032" t="s">
        <v>1435</v>
      </c>
      <c r="AB118" s="1032"/>
      <c r="AC118" s="1032"/>
      <c r="AD118" s="1032"/>
      <c r="AE118" s="1032"/>
      <c r="AF118" s="1032"/>
    </row>
    <row r="119" spans="1:32" ht="15.15" customHeight="1" thickTop="1" thickBot="1" x14ac:dyDescent="0.3">
      <c r="A119" s="1030" t="s">
        <v>1436</v>
      </c>
      <c r="B119" s="1030"/>
      <c r="C119" s="1030"/>
      <c r="D119" s="1030"/>
      <c r="E119" s="1030"/>
      <c r="F119" s="1030"/>
      <c r="G119" s="1030"/>
      <c r="H119" s="1030"/>
      <c r="I119" s="1030"/>
      <c r="J119" s="1030"/>
      <c r="K119" s="1031" t="s">
        <v>1437</v>
      </c>
      <c r="L119" s="1031"/>
      <c r="M119" s="1031"/>
      <c r="N119" s="1031"/>
      <c r="O119" s="1031" t="s">
        <v>1193</v>
      </c>
      <c r="P119" s="1031"/>
      <c r="Q119" s="1031"/>
      <c r="R119" s="1031"/>
      <c r="S119" s="1031"/>
      <c r="T119" s="1031"/>
      <c r="U119" s="1031" t="s">
        <v>1193</v>
      </c>
      <c r="V119" s="1031"/>
      <c r="W119" s="1031"/>
      <c r="X119" s="1031"/>
      <c r="Y119" s="1031"/>
      <c r="Z119" s="1031"/>
      <c r="AA119" s="1032" t="s">
        <v>1193</v>
      </c>
      <c r="AB119" s="1032"/>
      <c r="AC119" s="1032"/>
      <c r="AD119" s="1032"/>
      <c r="AE119" s="1032"/>
      <c r="AF119" s="1032"/>
    </row>
    <row r="120" spans="1:32" ht="13.8" thickTop="1" x14ac:dyDescent="0.25">
      <c r="A120" s="780"/>
      <c r="B120" s="780"/>
      <c r="C120" s="780"/>
      <c r="D120" s="780"/>
      <c r="E120" s="780"/>
      <c r="F120" s="780"/>
      <c r="G120" s="780"/>
      <c r="H120" s="780"/>
      <c r="I120" s="780"/>
      <c r="J120" s="780"/>
      <c r="K120" s="780"/>
      <c r="L120" s="780"/>
      <c r="M120" s="780"/>
      <c r="N120" s="780"/>
      <c r="O120" s="780"/>
      <c r="P120" s="780"/>
      <c r="Q120" s="780"/>
      <c r="R120" s="780"/>
      <c r="S120" s="780"/>
      <c r="T120" s="780"/>
      <c r="U120" s="780"/>
    </row>
  </sheetData>
  <sheetProtection selectLockedCells="1" selectUnlockedCells="1"/>
  <mergeCells count="572">
    <mergeCell ref="A116:J116"/>
    <mergeCell ref="K116:N116"/>
    <mergeCell ref="O116:T116"/>
    <mergeCell ref="U116:Z116"/>
    <mergeCell ref="AA116:AF116"/>
    <mergeCell ref="A119:J119"/>
    <mergeCell ref="K119:N119"/>
    <mergeCell ref="O119:T119"/>
    <mergeCell ref="U119:Z119"/>
    <mergeCell ref="AA119:AF119"/>
    <mergeCell ref="A117:J117"/>
    <mergeCell ref="K117:N117"/>
    <mergeCell ref="O117:T117"/>
    <mergeCell ref="U117:Z117"/>
    <mergeCell ref="AA117:AF117"/>
    <mergeCell ref="A118:J118"/>
    <mergeCell ref="K118:N118"/>
    <mergeCell ref="O118:T118"/>
    <mergeCell ref="U118:Z118"/>
    <mergeCell ref="AA118:AF118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4:AF4"/>
    <mergeCell ref="A5:AF5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</mergeCells>
  <conditionalFormatting sqref="A8:A119">
    <cfRule type="cellIs" dxfId="1" priority="1" stopIfTrue="1" operator="equal">
      <formula>#REF!</formula>
    </cfRule>
  </conditionalFormatting>
  <conditionalFormatting sqref="K8:K119 O8:O119 U8:U119 AA8:AA119">
    <cfRule type="cellIs" dxfId="0" priority="2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2"/>
  <sheetViews>
    <sheetView workbookViewId="0">
      <selection activeCell="G1" sqref="G1"/>
    </sheetView>
  </sheetViews>
  <sheetFormatPr defaultColWidth="9.109375" defaultRowHeight="13.2" x14ac:dyDescent="0.25"/>
  <cols>
    <col min="1" max="1" width="5.6640625" style="40" customWidth="1"/>
    <col min="2" max="2" width="4.5546875" style="40" customWidth="1"/>
    <col min="3" max="3" width="27.33203125" style="40" customWidth="1"/>
    <col min="4" max="4" width="18.33203125" style="40" customWidth="1"/>
    <col min="5" max="5" width="7.44140625" style="40" customWidth="1"/>
    <col min="6" max="6" width="26.5546875" style="40" customWidth="1"/>
    <col min="7" max="7" width="16.6640625" style="40" customWidth="1"/>
    <col min="8" max="8" width="19.33203125" style="40" customWidth="1"/>
    <col min="9" max="16384" width="9.109375" style="40"/>
  </cols>
  <sheetData>
    <row r="1" spans="1:8" x14ac:dyDescent="0.25">
      <c r="C1" s="41" t="s">
        <v>141</v>
      </c>
      <c r="D1" s="41"/>
      <c r="E1" s="42"/>
      <c r="F1" s="42"/>
      <c r="G1" t="s">
        <v>1551</v>
      </c>
    </row>
    <row r="2" spans="1:8" x14ac:dyDescent="0.25">
      <c r="C2" s="42"/>
      <c r="D2" s="42" t="s">
        <v>1445</v>
      </c>
      <c r="E2" s="42"/>
      <c r="F2" s="42"/>
      <c r="G2"/>
      <c r="H2" s="43"/>
    </row>
    <row r="3" spans="1:8" x14ac:dyDescent="0.25">
      <c r="C3" s="40" t="s">
        <v>142</v>
      </c>
      <c r="G3" s="23" t="s">
        <v>119</v>
      </c>
      <c r="H3" s="43"/>
    </row>
    <row r="4" spans="1:8" x14ac:dyDescent="0.25">
      <c r="G4" s="23"/>
      <c r="H4" s="43"/>
    </row>
    <row r="5" spans="1:8" x14ac:dyDescent="0.25">
      <c r="B5" s="40" t="s">
        <v>143</v>
      </c>
      <c r="C5" s="40" t="s">
        <v>106</v>
      </c>
      <c r="D5" s="40" t="s">
        <v>107</v>
      </c>
      <c r="E5" s="40" t="s">
        <v>144</v>
      </c>
      <c r="F5" s="40" t="s">
        <v>145</v>
      </c>
      <c r="G5" s="23" t="s">
        <v>110</v>
      </c>
      <c r="H5" s="43"/>
    </row>
    <row r="6" spans="1:8" x14ac:dyDescent="0.25">
      <c r="A6" s="27">
        <v>1</v>
      </c>
      <c r="B6" s="1035" t="s">
        <v>146</v>
      </c>
      <c r="C6" s="1035"/>
      <c r="D6" s="1035"/>
      <c r="E6" s="1035" t="s">
        <v>147</v>
      </c>
      <c r="F6" s="1035"/>
      <c r="G6" s="1035"/>
    </row>
    <row r="7" spans="1:8" x14ac:dyDescent="0.25">
      <c r="A7" s="27">
        <v>2</v>
      </c>
      <c r="B7" s="44" t="s">
        <v>148</v>
      </c>
      <c r="C7" s="44" t="s">
        <v>149</v>
      </c>
      <c r="D7" s="44"/>
      <c r="E7" s="44" t="s">
        <v>148</v>
      </c>
      <c r="F7" s="44" t="s">
        <v>150</v>
      </c>
      <c r="G7" s="44"/>
    </row>
    <row r="8" spans="1:8" x14ac:dyDescent="0.25">
      <c r="A8" s="27">
        <v>3</v>
      </c>
      <c r="B8" s="45" t="s">
        <v>151</v>
      </c>
      <c r="C8" s="45" t="s">
        <v>152</v>
      </c>
      <c r="D8" s="54">
        <f>'1d'!C21</f>
        <v>585522452</v>
      </c>
      <c r="E8" s="45" t="s">
        <v>151</v>
      </c>
      <c r="F8" s="45" t="s">
        <v>153</v>
      </c>
      <c r="G8" s="54">
        <f>'2 e'!C6</f>
        <v>384356367</v>
      </c>
    </row>
    <row r="9" spans="1:8" x14ac:dyDescent="0.25">
      <c r="A9" s="27">
        <v>4</v>
      </c>
      <c r="B9" s="45" t="s">
        <v>154</v>
      </c>
      <c r="C9" s="45" t="s">
        <v>155</v>
      </c>
      <c r="D9" s="54">
        <f>'1d'!C40</f>
        <v>384409857</v>
      </c>
      <c r="E9" s="45" t="s">
        <v>154</v>
      </c>
      <c r="F9" s="45" t="s">
        <v>156</v>
      </c>
      <c r="G9" s="54">
        <f>'2 e'!C7</f>
        <v>64507643</v>
      </c>
    </row>
    <row r="10" spans="1:8" x14ac:dyDescent="0.25">
      <c r="A10" s="27">
        <v>5</v>
      </c>
      <c r="B10" s="45" t="s">
        <v>157</v>
      </c>
      <c r="C10" s="45" t="s">
        <v>158</v>
      </c>
      <c r="D10" s="54">
        <f>'1d'!C62</f>
        <v>42805672</v>
      </c>
      <c r="E10" s="45" t="s">
        <v>157</v>
      </c>
      <c r="F10" s="45" t="s">
        <v>159</v>
      </c>
      <c r="G10" s="54">
        <f>'2 e'!C8</f>
        <v>341032187</v>
      </c>
    </row>
    <row r="11" spans="1:8" x14ac:dyDescent="0.25">
      <c r="A11" s="27">
        <v>6</v>
      </c>
      <c r="B11" s="45" t="s">
        <v>160</v>
      </c>
      <c r="C11" s="45" t="s">
        <v>161</v>
      </c>
      <c r="D11" s="54">
        <f>'1d'!C68</f>
        <v>1462730</v>
      </c>
      <c r="E11" s="45" t="s">
        <v>160</v>
      </c>
      <c r="F11" s="45" t="s">
        <v>162</v>
      </c>
      <c r="G11" s="54">
        <f>'2 e'!C16</f>
        <v>3883829</v>
      </c>
    </row>
    <row r="12" spans="1:8" x14ac:dyDescent="0.25">
      <c r="A12" s="27">
        <v>7</v>
      </c>
      <c r="B12" s="45" t="s">
        <v>163</v>
      </c>
      <c r="C12" s="45"/>
      <c r="D12" s="54"/>
      <c r="E12" s="45" t="s">
        <v>163</v>
      </c>
      <c r="F12" s="45" t="s">
        <v>164</v>
      </c>
      <c r="G12" s="55">
        <f>'2 e'!C26</f>
        <v>195491184</v>
      </c>
    </row>
    <row r="13" spans="1:8" x14ac:dyDescent="0.25">
      <c r="A13" s="27">
        <v>8</v>
      </c>
      <c r="B13" s="45" t="s">
        <v>165</v>
      </c>
      <c r="C13" s="45"/>
      <c r="D13" s="54"/>
      <c r="E13" s="45" t="s">
        <v>165</v>
      </c>
      <c r="F13" s="45"/>
      <c r="G13" s="54"/>
    </row>
    <row r="14" spans="1:8" x14ac:dyDescent="0.25">
      <c r="A14" s="27">
        <v>9</v>
      </c>
      <c r="B14" s="45"/>
      <c r="C14" s="45"/>
      <c r="D14" s="54"/>
      <c r="E14" s="45" t="s">
        <v>166</v>
      </c>
      <c r="F14" s="45"/>
      <c r="G14" s="54"/>
    </row>
    <row r="15" spans="1:8" x14ac:dyDescent="0.25">
      <c r="A15" s="27">
        <v>10</v>
      </c>
      <c r="B15" s="45"/>
      <c r="C15" s="45"/>
      <c r="D15" s="54"/>
      <c r="E15" s="45"/>
      <c r="F15" s="45"/>
      <c r="G15" s="54"/>
    </row>
    <row r="16" spans="1:8" x14ac:dyDescent="0.25">
      <c r="A16" s="27">
        <v>11</v>
      </c>
      <c r="B16" s="514"/>
      <c r="C16" s="514" t="s">
        <v>545</v>
      </c>
      <c r="D16" s="515">
        <f>SUM(D8:D15)</f>
        <v>1014200711</v>
      </c>
      <c r="E16" s="514"/>
      <c r="F16" s="514" t="s">
        <v>546</v>
      </c>
      <c r="G16" s="515">
        <f>SUM(G8:G14)</f>
        <v>989271210</v>
      </c>
      <c r="H16" s="222">
        <f>D16-G16</f>
        <v>24929501</v>
      </c>
    </row>
    <row r="17" spans="1:8" x14ac:dyDescent="0.25">
      <c r="A17" s="27">
        <v>12</v>
      </c>
      <c r="B17" s="45"/>
      <c r="C17" s="45"/>
      <c r="D17" s="54"/>
      <c r="E17" s="45"/>
      <c r="F17" s="45" t="s">
        <v>167</v>
      </c>
      <c r="G17" s="54">
        <f>D16</f>
        <v>1014200711</v>
      </c>
    </row>
    <row r="18" spans="1:8" x14ac:dyDescent="0.25">
      <c r="A18" s="27">
        <v>13</v>
      </c>
      <c r="B18" s="45"/>
      <c r="C18" s="45"/>
      <c r="D18" s="54"/>
      <c r="E18" s="45"/>
      <c r="F18" s="45" t="s">
        <v>168</v>
      </c>
      <c r="G18" s="54">
        <f>G16-G17</f>
        <v>-24929501</v>
      </c>
    </row>
    <row r="19" spans="1:8" x14ac:dyDescent="0.25">
      <c r="A19" s="27">
        <v>14</v>
      </c>
      <c r="B19" s="45"/>
      <c r="C19" s="47"/>
      <c r="D19" s="54"/>
      <c r="E19" s="45"/>
      <c r="F19" s="45"/>
      <c r="G19" s="54"/>
    </row>
    <row r="20" spans="1:8" x14ac:dyDescent="0.25">
      <c r="A20" s="27">
        <v>15</v>
      </c>
      <c r="B20" s="514" t="s">
        <v>169</v>
      </c>
      <c r="C20" s="514" t="s">
        <v>170</v>
      </c>
      <c r="D20" s="515"/>
      <c r="E20" s="514" t="s">
        <v>169</v>
      </c>
      <c r="F20" s="514" t="s">
        <v>171</v>
      </c>
      <c r="G20" s="515"/>
    </row>
    <row r="21" spans="1:8" x14ac:dyDescent="0.25">
      <c r="A21" s="27">
        <v>16</v>
      </c>
      <c r="B21" s="45" t="s">
        <v>172</v>
      </c>
      <c r="C21" s="45" t="s">
        <v>173</v>
      </c>
      <c r="D21" s="54">
        <f>'1d'!C29</f>
        <v>586053106</v>
      </c>
      <c r="E21" s="45" t="s">
        <v>172</v>
      </c>
      <c r="F21" s="45" t="s">
        <v>117</v>
      </c>
      <c r="G21" s="54">
        <f>'2 e'!C32</f>
        <v>758679214</v>
      </c>
    </row>
    <row r="22" spans="1:8" x14ac:dyDescent="0.25">
      <c r="A22" s="27">
        <v>17</v>
      </c>
      <c r="B22" s="45" t="s">
        <v>174</v>
      </c>
      <c r="C22" s="45" t="s">
        <v>175</v>
      </c>
      <c r="D22" s="54">
        <f>'1d'!C65</f>
        <v>9721200</v>
      </c>
      <c r="E22" s="45" t="s">
        <v>174</v>
      </c>
      <c r="F22" s="45" t="s">
        <v>115</v>
      </c>
      <c r="G22" s="54">
        <f>'2 e'!C37</f>
        <v>102520500</v>
      </c>
    </row>
    <row r="23" spans="1:8" x14ac:dyDescent="0.25">
      <c r="A23" s="27">
        <v>18</v>
      </c>
      <c r="B23" s="45" t="s">
        <v>176</v>
      </c>
      <c r="C23" s="45" t="s">
        <v>177</v>
      </c>
      <c r="D23" s="54">
        <f>'1d'!C72</f>
        <v>1698987</v>
      </c>
      <c r="E23" s="45" t="s">
        <v>176</v>
      </c>
      <c r="F23" s="45" t="s">
        <v>178</v>
      </c>
      <c r="G23" s="54">
        <f>'2 e'!C42</f>
        <v>7603593</v>
      </c>
    </row>
    <row r="24" spans="1:8" x14ac:dyDescent="0.25">
      <c r="A24" s="27">
        <v>19</v>
      </c>
      <c r="B24" s="45" t="s">
        <v>179</v>
      </c>
      <c r="C24" s="45"/>
      <c r="D24" s="54"/>
      <c r="E24" s="45" t="s">
        <v>179</v>
      </c>
      <c r="F24" s="45"/>
      <c r="G24" s="54"/>
    </row>
    <row r="25" spans="1:8" x14ac:dyDescent="0.25">
      <c r="A25" s="27">
        <v>20</v>
      </c>
      <c r="B25" s="45" t="s">
        <v>180</v>
      </c>
      <c r="C25" s="45"/>
      <c r="D25" s="54"/>
      <c r="E25" s="45" t="s">
        <v>180</v>
      </c>
      <c r="F25" s="45"/>
      <c r="G25" s="54"/>
    </row>
    <row r="26" spans="1:8" x14ac:dyDescent="0.25">
      <c r="A26" s="27">
        <v>21</v>
      </c>
      <c r="B26" s="45" t="s">
        <v>181</v>
      </c>
      <c r="C26" s="45"/>
      <c r="D26" s="54"/>
      <c r="E26" s="45"/>
      <c r="F26" s="45"/>
      <c r="G26" s="54"/>
    </row>
    <row r="27" spans="1:8" x14ac:dyDescent="0.25">
      <c r="A27" s="27">
        <v>22</v>
      </c>
      <c r="B27" s="45" t="s">
        <v>182</v>
      </c>
      <c r="C27" s="45"/>
      <c r="D27" s="54"/>
      <c r="E27" s="45"/>
      <c r="F27" s="45"/>
      <c r="G27" s="54"/>
    </row>
    <row r="28" spans="1:8" x14ac:dyDescent="0.25">
      <c r="A28" s="27">
        <v>23</v>
      </c>
      <c r="B28" s="45" t="s">
        <v>183</v>
      </c>
      <c r="C28" s="45"/>
      <c r="D28" s="54"/>
      <c r="E28" s="45"/>
      <c r="F28" s="45"/>
      <c r="G28" s="54"/>
    </row>
    <row r="29" spans="1:8" x14ac:dyDescent="0.25">
      <c r="A29" s="27">
        <v>24</v>
      </c>
      <c r="B29" s="514"/>
      <c r="C29" s="514" t="s">
        <v>547</v>
      </c>
      <c r="D29" s="515">
        <f>SUM(D21:D28)</f>
        <v>597473293</v>
      </c>
      <c r="E29" s="514"/>
      <c r="F29" s="514" t="s">
        <v>548</v>
      </c>
      <c r="G29" s="515">
        <f>SUM(G21:G26)</f>
        <v>868803307</v>
      </c>
      <c r="H29" s="222">
        <f>D29-G29</f>
        <v>-271330014</v>
      </c>
    </row>
    <row r="30" spans="1:8" x14ac:dyDescent="0.25">
      <c r="A30" s="27">
        <v>25</v>
      </c>
      <c r="B30" s="45"/>
      <c r="C30" s="45"/>
      <c r="D30" s="54"/>
      <c r="E30" s="45"/>
      <c r="F30" s="45" t="s">
        <v>184</v>
      </c>
      <c r="G30" s="54">
        <f>D29</f>
        <v>597473293</v>
      </c>
    </row>
    <row r="31" spans="1:8" x14ac:dyDescent="0.25">
      <c r="A31" s="27">
        <v>26</v>
      </c>
      <c r="B31" s="45"/>
      <c r="C31" s="45"/>
      <c r="D31" s="54"/>
      <c r="E31" s="45"/>
      <c r="F31" s="45" t="s">
        <v>185</v>
      </c>
      <c r="G31" s="54">
        <f>G29-G30</f>
        <v>271330014</v>
      </c>
    </row>
    <row r="32" spans="1:8" x14ac:dyDescent="0.25">
      <c r="A32" s="27">
        <v>27</v>
      </c>
      <c r="B32" s="45"/>
      <c r="D32" s="54"/>
      <c r="E32" s="45"/>
      <c r="F32" s="45"/>
      <c r="G32" s="54"/>
    </row>
    <row r="33" spans="1:8" ht="13.8" thickBot="1" x14ac:dyDescent="0.3">
      <c r="A33" s="27">
        <v>28</v>
      </c>
      <c r="B33" s="516"/>
      <c r="C33" s="516" t="s">
        <v>549</v>
      </c>
      <c r="D33" s="517">
        <f>D16+D29</f>
        <v>1611674004</v>
      </c>
      <c r="E33" s="516"/>
      <c r="F33" s="516" t="s">
        <v>550</v>
      </c>
      <c r="G33" s="517">
        <f>SUM(G16+G29)</f>
        <v>1858074517</v>
      </c>
      <c r="H33" s="223">
        <f>D33-G33</f>
        <v>-246400513</v>
      </c>
    </row>
    <row r="34" spans="1:8" x14ac:dyDescent="0.25">
      <c r="C34" s="40" t="s">
        <v>341</v>
      </c>
      <c r="D34" s="57">
        <f>'1d'!C77</f>
        <v>495216655</v>
      </c>
      <c r="F34" s="40" t="s">
        <v>186</v>
      </c>
      <c r="G34" s="56">
        <f>'2 e'!C45</f>
        <v>495216655</v>
      </c>
      <c r="H34" s="222">
        <f>D34+D35+D37-G34-G35</f>
        <v>1006803229</v>
      </c>
    </row>
    <row r="35" spans="1:8" x14ac:dyDescent="0.25">
      <c r="C35" s="40" t="s">
        <v>342</v>
      </c>
      <c r="D35" s="57">
        <f>'1d'!C75</f>
        <v>977706022</v>
      </c>
      <c r="F35" s="40" t="s">
        <v>187</v>
      </c>
      <c r="G35" s="56">
        <f>'2 e'!C44</f>
        <v>30902793</v>
      </c>
    </row>
    <row r="36" spans="1:8" x14ac:dyDescent="0.25">
      <c r="C36" s="40" t="s">
        <v>551</v>
      </c>
      <c r="D36" s="57">
        <f>'1d'!C76</f>
        <v>32784225</v>
      </c>
      <c r="G36" s="56"/>
    </row>
    <row r="37" spans="1:8" x14ac:dyDescent="0.25">
      <c r="C37" s="40" t="s">
        <v>382</v>
      </c>
      <c r="D37" s="57">
        <f>'1d'!C74</f>
        <v>60000000</v>
      </c>
      <c r="G37" s="56"/>
    </row>
    <row r="38" spans="1:8" x14ac:dyDescent="0.25">
      <c r="C38" s="40" t="s">
        <v>552</v>
      </c>
      <c r="D38" s="57">
        <f>SUM(D34:D37)</f>
        <v>1565706902</v>
      </c>
      <c r="E38" s="57">
        <f t="shared" ref="E38:G38" si="0">SUM(E34:E37)</f>
        <v>0</v>
      </c>
      <c r="F38" s="40" t="s">
        <v>553</v>
      </c>
      <c r="G38" s="57">
        <f t="shared" si="0"/>
        <v>526119448</v>
      </c>
    </row>
    <row r="39" spans="1:8" x14ac:dyDescent="0.25">
      <c r="C39" s="238" t="s">
        <v>188</v>
      </c>
      <c r="D39" s="237">
        <f>D33+D38</f>
        <v>3177380906</v>
      </c>
      <c r="E39" s="238"/>
      <c r="F39" s="238" t="s">
        <v>189</v>
      </c>
      <c r="G39" s="237">
        <f>G33+G38</f>
        <v>2384193965</v>
      </c>
    </row>
    <row r="40" spans="1:8" x14ac:dyDescent="0.25">
      <c r="D40" s="57"/>
      <c r="G40" s="56"/>
    </row>
    <row r="41" spans="1:8" x14ac:dyDescent="0.25">
      <c r="D41" s="57"/>
      <c r="F41" s="222"/>
      <c r="G41" s="56"/>
    </row>
    <row r="42" spans="1:8" x14ac:dyDescent="0.25">
      <c r="D42" s="57"/>
    </row>
  </sheetData>
  <mergeCells count="2">
    <mergeCell ref="B6:D6"/>
    <mergeCell ref="E6:G6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0"/>
  <sheetViews>
    <sheetView workbookViewId="0">
      <pane ySplit="5" topLeftCell="A6" activePane="bottomLeft" state="frozen"/>
      <selection sqref="A1:I1"/>
      <selection pane="bottomLeft" activeCell="C1" sqref="C1"/>
    </sheetView>
  </sheetViews>
  <sheetFormatPr defaultRowHeight="13.2" x14ac:dyDescent="0.25"/>
  <cols>
    <col min="1" max="1" width="8.109375" customWidth="1"/>
    <col min="2" max="2" width="41" customWidth="1"/>
    <col min="3" max="5" width="13.6640625" customWidth="1"/>
    <col min="257" max="257" width="8.109375" customWidth="1"/>
    <col min="258" max="258" width="41" customWidth="1"/>
    <col min="259" max="261" width="32.88671875" customWidth="1"/>
    <col min="513" max="513" width="8.109375" customWidth="1"/>
    <col min="514" max="514" width="41" customWidth="1"/>
    <col min="515" max="517" width="32.88671875" customWidth="1"/>
    <col min="769" max="769" width="8.109375" customWidth="1"/>
    <col min="770" max="770" width="41" customWidth="1"/>
    <col min="771" max="773" width="32.88671875" customWidth="1"/>
    <col min="1025" max="1025" width="8.109375" customWidth="1"/>
    <col min="1026" max="1026" width="41" customWidth="1"/>
    <col min="1027" max="1029" width="32.88671875" customWidth="1"/>
    <col min="1281" max="1281" width="8.109375" customWidth="1"/>
    <col min="1282" max="1282" width="41" customWidth="1"/>
    <col min="1283" max="1285" width="32.88671875" customWidth="1"/>
    <col min="1537" max="1537" width="8.109375" customWidth="1"/>
    <col min="1538" max="1538" width="41" customWidth="1"/>
    <col min="1539" max="1541" width="32.88671875" customWidth="1"/>
    <col min="1793" max="1793" width="8.109375" customWidth="1"/>
    <col min="1794" max="1794" width="41" customWidth="1"/>
    <col min="1795" max="1797" width="32.88671875" customWidth="1"/>
    <col min="2049" max="2049" width="8.109375" customWidth="1"/>
    <col min="2050" max="2050" width="41" customWidth="1"/>
    <col min="2051" max="2053" width="32.88671875" customWidth="1"/>
    <col min="2305" max="2305" width="8.109375" customWidth="1"/>
    <col min="2306" max="2306" width="41" customWidth="1"/>
    <col min="2307" max="2309" width="32.88671875" customWidth="1"/>
    <col min="2561" max="2561" width="8.109375" customWidth="1"/>
    <col min="2562" max="2562" width="41" customWidth="1"/>
    <col min="2563" max="2565" width="32.88671875" customWidth="1"/>
    <col min="2817" max="2817" width="8.109375" customWidth="1"/>
    <col min="2818" max="2818" width="41" customWidth="1"/>
    <col min="2819" max="2821" width="32.88671875" customWidth="1"/>
    <col min="3073" max="3073" width="8.109375" customWidth="1"/>
    <col min="3074" max="3074" width="41" customWidth="1"/>
    <col min="3075" max="3077" width="32.88671875" customWidth="1"/>
    <col min="3329" max="3329" width="8.109375" customWidth="1"/>
    <col min="3330" max="3330" width="41" customWidth="1"/>
    <col min="3331" max="3333" width="32.88671875" customWidth="1"/>
    <col min="3585" max="3585" width="8.109375" customWidth="1"/>
    <col min="3586" max="3586" width="41" customWidth="1"/>
    <col min="3587" max="3589" width="32.88671875" customWidth="1"/>
    <col min="3841" max="3841" width="8.109375" customWidth="1"/>
    <col min="3842" max="3842" width="41" customWidth="1"/>
    <col min="3843" max="3845" width="32.88671875" customWidth="1"/>
    <col min="4097" max="4097" width="8.109375" customWidth="1"/>
    <col min="4098" max="4098" width="41" customWidth="1"/>
    <col min="4099" max="4101" width="32.88671875" customWidth="1"/>
    <col min="4353" max="4353" width="8.109375" customWidth="1"/>
    <col min="4354" max="4354" width="41" customWidth="1"/>
    <col min="4355" max="4357" width="32.88671875" customWidth="1"/>
    <col min="4609" max="4609" width="8.109375" customWidth="1"/>
    <col min="4610" max="4610" width="41" customWidth="1"/>
    <col min="4611" max="4613" width="32.88671875" customWidth="1"/>
    <col min="4865" max="4865" width="8.109375" customWidth="1"/>
    <col min="4866" max="4866" width="41" customWidth="1"/>
    <col min="4867" max="4869" width="32.88671875" customWidth="1"/>
    <col min="5121" max="5121" width="8.109375" customWidth="1"/>
    <col min="5122" max="5122" width="41" customWidth="1"/>
    <col min="5123" max="5125" width="32.88671875" customWidth="1"/>
    <col min="5377" max="5377" width="8.109375" customWidth="1"/>
    <col min="5378" max="5378" width="41" customWidth="1"/>
    <col min="5379" max="5381" width="32.88671875" customWidth="1"/>
    <col min="5633" max="5633" width="8.109375" customWidth="1"/>
    <col min="5634" max="5634" width="41" customWidth="1"/>
    <col min="5635" max="5637" width="32.88671875" customWidth="1"/>
    <col min="5889" max="5889" width="8.109375" customWidth="1"/>
    <col min="5890" max="5890" width="41" customWidth="1"/>
    <col min="5891" max="5893" width="32.88671875" customWidth="1"/>
    <col min="6145" max="6145" width="8.109375" customWidth="1"/>
    <col min="6146" max="6146" width="41" customWidth="1"/>
    <col min="6147" max="6149" width="32.88671875" customWidth="1"/>
    <col min="6401" max="6401" width="8.109375" customWidth="1"/>
    <col min="6402" max="6402" width="41" customWidth="1"/>
    <col min="6403" max="6405" width="32.88671875" customWidth="1"/>
    <col min="6657" max="6657" width="8.109375" customWidth="1"/>
    <col min="6658" max="6658" width="41" customWidth="1"/>
    <col min="6659" max="6661" width="32.88671875" customWidth="1"/>
    <col min="6913" max="6913" width="8.109375" customWidth="1"/>
    <col min="6914" max="6914" width="41" customWidth="1"/>
    <col min="6915" max="6917" width="32.88671875" customWidth="1"/>
    <col min="7169" max="7169" width="8.109375" customWidth="1"/>
    <col min="7170" max="7170" width="41" customWidth="1"/>
    <col min="7171" max="7173" width="32.88671875" customWidth="1"/>
    <col min="7425" max="7425" width="8.109375" customWidth="1"/>
    <col min="7426" max="7426" width="41" customWidth="1"/>
    <col min="7427" max="7429" width="32.88671875" customWidth="1"/>
    <col min="7681" max="7681" width="8.109375" customWidth="1"/>
    <col min="7682" max="7682" width="41" customWidth="1"/>
    <col min="7683" max="7685" width="32.88671875" customWidth="1"/>
    <col min="7937" max="7937" width="8.109375" customWidth="1"/>
    <col min="7938" max="7938" width="41" customWidth="1"/>
    <col min="7939" max="7941" width="32.88671875" customWidth="1"/>
    <col min="8193" max="8193" width="8.109375" customWidth="1"/>
    <col min="8194" max="8194" width="41" customWidth="1"/>
    <col min="8195" max="8197" width="32.88671875" customWidth="1"/>
    <col min="8449" max="8449" width="8.109375" customWidth="1"/>
    <col min="8450" max="8450" width="41" customWidth="1"/>
    <col min="8451" max="8453" width="32.88671875" customWidth="1"/>
    <col min="8705" max="8705" width="8.109375" customWidth="1"/>
    <col min="8706" max="8706" width="41" customWidth="1"/>
    <col min="8707" max="8709" width="32.88671875" customWidth="1"/>
    <col min="8961" max="8961" width="8.109375" customWidth="1"/>
    <col min="8962" max="8962" width="41" customWidth="1"/>
    <col min="8963" max="8965" width="32.88671875" customWidth="1"/>
    <col min="9217" max="9217" width="8.109375" customWidth="1"/>
    <col min="9218" max="9218" width="41" customWidth="1"/>
    <col min="9219" max="9221" width="32.88671875" customWidth="1"/>
    <col min="9473" max="9473" width="8.109375" customWidth="1"/>
    <col min="9474" max="9474" width="41" customWidth="1"/>
    <col min="9475" max="9477" width="32.88671875" customWidth="1"/>
    <col min="9729" max="9729" width="8.109375" customWidth="1"/>
    <col min="9730" max="9730" width="41" customWidth="1"/>
    <col min="9731" max="9733" width="32.88671875" customWidth="1"/>
    <col min="9985" max="9985" width="8.109375" customWidth="1"/>
    <col min="9986" max="9986" width="41" customWidth="1"/>
    <col min="9987" max="9989" width="32.88671875" customWidth="1"/>
    <col min="10241" max="10241" width="8.109375" customWidth="1"/>
    <col min="10242" max="10242" width="41" customWidth="1"/>
    <col min="10243" max="10245" width="32.88671875" customWidth="1"/>
    <col min="10497" max="10497" width="8.109375" customWidth="1"/>
    <col min="10498" max="10498" width="41" customWidth="1"/>
    <col min="10499" max="10501" width="32.88671875" customWidth="1"/>
    <col min="10753" max="10753" width="8.109375" customWidth="1"/>
    <col min="10754" max="10754" width="41" customWidth="1"/>
    <col min="10755" max="10757" width="32.88671875" customWidth="1"/>
    <col min="11009" max="11009" width="8.109375" customWidth="1"/>
    <col min="11010" max="11010" width="41" customWidth="1"/>
    <col min="11011" max="11013" width="32.88671875" customWidth="1"/>
    <col min="11265" max="11265" width="8.109375" customWidth="1"/>
    <col min="11266" max="11266" width="41" customWidth="1"/>
    <col min="11267" max="11269" width="32.88671875" customWidth="1"/>
    <col min="11521" max="11521" width="8.109375" customWidth="1"/>
    <col min="11522" max="11522" width="41" customWidth="1"/>
    <col min="11523" max="11525" width="32.88671875" customWidth="1"/>
    <col min="11777" max="11777" width="8.109375" customWidth="1"/>
    <col min="11778" max="11778" width="41" customWidth="1"/>
    <col min="11779" max="11781" width="32.88671875" customWidth="1"/>
    <col min="12033" max="12033" width="8.109375" customWidth="1"/>
    <col min="12034" max="12034" width="41" customWidth="1"/>
    <col min="12035" max="12037" width="32.88671875" customWidth="1"/>
    <col min="12289" max="12289" width="8.109375" customWidth="1"/>
    <col min="12290" max="12290" width="41" customWidth="1"/>
    <col min="12291" max="12293" width="32.88671875" customWidth="1"/>
    <col min="12545" max="12545" width="8.109375" customWidth="1"/>
    <col min="12546" max="12546" width="41" customWidth="1"/>
    <col min="12547" max="12549" width="32.88671875" customWidth="1"/>
    <col min="12801" max="12801" width="8.109375" customWidth="1"/>
    <col min="12802" max="12802" width="41" customWidth="1"/>
    <col min="12803" max="12805" width="32.88671875" customWidth="1"/>
    <col min="13057" max="13057" width="8.109375" customWidth="1"/>
    <col min="13058" max="13058" width="41" customWidth="1"/>
    <col min="13059" max="13061" width="32.88671875" customWidth="1"/>
    <col min="13313" max="13313" width="8.109375" customWidth="1"/>
    <col min="13314" max="13314" width="41" customWidth="1"/>
    <col min="13315" max="13317" width="32.88671875" customWidth="1"/>
    <col min="13569" max="13569" width="8.109375" customWidth="1"/>
    <col min="13570" max="13570" width="41" customWidth="1"/>
    <col min="13571" max="13573" width="32.88671875" customWidth="1"/>
    <col min="13825" max="13825" width="8.109375" customWidth="1"/>
    <col min="13826" max="13826" width="41" customWidth="1"/>
    <col min="13827" max="13829" width="32.88671875" customWidth="1"/>
    <col min="14081" max="14081" width="8.109375" customWidth="1"/>
    <col min="14082" max="14082" width="41" customWidth="1"/>
    <col min="14083" max="14085" width="32.88671875" customWidth="1"/>
    <col min="14337" max="14337" width="8.109375" customWidth="1"/>
    <col min="14338" max="14338" width="41" customWidth="1"/>
    <col min="14339" max="14341" width="32.88671875" customWidth="1"/>
    <col min="14593" max="14593" width="8.109375" customWidth="1"/>
    <col min="14594" max="14594" width="41" customWidth="1"/>
    <col min="14595" max="14597" width="32.88671875" customWidth="1"/>
    <col min="14849" max="14849" width="8.109375" customWidth="1"/>
    <col min="14850" max="14850" width="41" customWidth="1"/>
    <col min="14851" max="14853" width="32.88671875" customWidth="1"/>
    <col min="15105" max="15105" width="8.109375" customWidth="1"/>
    <col min="15106" max="15106" width="41" customWidth="1"/>
    <col min="15107" max="15109" width="32.88671875" customWidth="1"/>
    <col min="15361" max="15361" width="8.109375" customWidth="1"/>
    <col min="15362" max="15362" width="41" customWidth="1"/>
    <col min="15363" max="15365" width="32.88671875" customWidth="1"/>
    <col min="15617" max="15617" width="8.109375" customWidth="1"/>
    <col min="15618" max="15618" width="41" customWidth="1"/>
    <col min="15619" max="15621" width="32.88671875" customWidth="1"/>
    <col min="15873" max="15873" width="8.109375" customWidth="1"/>
    <col min="15874" max="15874" width="41" customWidth="1"/>
    <col min="15875" max="15877" width="32.88671875" customWidth="1"/>
    <col min="16129" max="16129" width="8.109375" customWidth="1"/>
    <col min="16130" max="16130" width="41" customWidth="1"/>
    <col min="16131" max="16133" width="32.88671875" customWidth="1"/>
  </cols>
  <sheetData>
    <row r="1" spans="1:5" s="645" customFormat="1" x14ac:dyDescent="0.25">
      <c r="B1" s="122" t="s">
        <v>265</v>
      </c>
      <c r="C1" s="645" t="s">
        <v>1552</v>
      </c>
    </row>
    <row r="2" spans="1:5" s="645" customFormat="1" x14ac:dyDescent="0.25">
      <c r="B2" s="122" t="s">
        <v>364</v>
      </c>
      <c r="D2" s="75" t="s">
        <v>119</v>
      </c>
    </row>
    <row r="3" spans="1:5" x14ac:dyDescent="0.25">
      <c r="A3" s="985" t="s">
        <v>864</v>
      </c>
      <c r="B3" s="986"/>
      <c r="C3" s="986"/>
      <c r="D3" s="986"/>
      <c r="E3" s="986"/>
    </row>
    <row r="4" spans="1:5" ht="30" x14ac:dyDescent="0.25">
      <c r="A4" s="781"/>
      <c r="B4" s="781" t="s">
        <v>593</v>
      </c>
      <c r="C4" s="781" t="s">
        <v>710</v>
      </c>
      <c r="D4" s="781" t="s">
        <v>711</v>
      </c>
      <c r="E4" s="781" t="s">
        <v>712</v>
      </c>
    </row>
    <row r="5" spans="1:5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</row>
    <row r="6" spans="1:5" x14ac:dyDescent="0.25">
      <c r="A6" s="782" t="s">
        <v>598</v>
      </c>
      <c r="B6" s="783" t="s">
        <v>865</v>
      </c>
      <c r="C6" s="784">
        <v>364667505</v>
      </c>
      <c r="D6" s="784">
        <v>0</v>
      </c>
      <c r="E6" s="784">
        <v>387189735</v>
      </c>
    </row>
    <row r="7" spans="1:5" ht="26.4" x14ac:dyDescent="0.25">
      <c r="A7" s="782" t="s">
        <v>600</v>
      </c>
      <c r="B7" s="783" t="s">
        <v>866</v>
      </c>
      <c r="C7" s="784">
        <v>18927311</v>
      </c>
      <c r="D7" s="784">
        <v>0</v>
      </c>
      <c r="E7" s="784">
        <v>17497580</v>
      </c>
    </row>
    <row r="8" spans="1:5" ht="26.4" x14ac:dyDescent="0.25">
      <c r="A8" s="782" t="s">
        <v>642</v>
      </c>
      <c r="B8" s="783" t="s">
        <v>867</v>
      </c>
      <c r="C8" s="784">
        <v>10159643</v>
      </c>
      <c r="D8" s="784">
        <v>0</v>
      </c>
      <c r="E8" s="784">
        <v>13159631</v>
      </c>
    </row>
    <row r="9" spans="1:5" ht="26.4" x14ac:dyDescent="0.25">
      <c r="A9" s="785" t="s">
        <v>602</v>
      </c>
      <c r="B9" s="786" t="s">
        <v>868</v>
      </c>
      <c r="C9" s="787">
        <v>393754459</v>
      </c>
      <c r="D9" s="787">
        <v>0</v>
      </c>
      <c r="E9" s="787">
        <v>417846946</v>
      </c>
    </row>
    <row r="10" spans="1:5" ht="26.4" x14ac:dyDescent="0.25">
      <c r="A10" s="782" t="s">
        <v>650</v>
      </c>
      <c r="B10" s="783" t="s">
        <v>869</v>
      </c>
      <c r="C10" s="784">
        <v>885946310</v>
      </c>
      <c r="D10" s="784">
        <v>0</v>
      </c>
      <c r="E10" s="784">
        <v>929508823</v>
      </c>
    </row>
    <row r="11" spans="1:5" ht="26.4" x14ac:dyDescent="0.25">
      <c r="A11" s="782" t="s">
        <v>659</v>
      </c>
      <c r="B11" s="783" t="s">
        <v>870</v>
      </c>
      <c r="C11" s="784">
        <v>81937360</v>
      </c>
      <c r="D11" s="784">
        <v>0</v>
      </c>
      <c r="E11" s="784">
        <v>73347194</v>
      </c>
    </row>
    <row r="12" spans="1:5" ht="26.4" x14ac:dyDescent="0.25">
      <c r="A12" s="782" t="s">
        <v>652</v>
      </c>
      <c r="B12" s="783" t="s">
        <v>871</v>
      </c>
      <c r="C12" s="784">
        <v>16027901</v>
      </c>
      <c r="D12" s="784">
        <v>0</v>
      </c>
      <c r="E12" s="784">
        <v>19918902</v>
      </c>
    </row>
    <row r="13" spans="1:5" ht="26.4" x14ac:dyDescent="0.25">
      <c r="A13" s="782" t="s">
        <v>654</v>
      </c>
      <c r="B13" s="783" t="s">
        <v>872</v>
      </c>
      <c r="C13" s="784">
        <v>47231755</v>
      </c>
      <c r="D13" s="784">
        <v>0</v>
      </c>
      <c r="E13" s="784">
        <v>17823444</v>
      </c>
    </row>
    <row r="14" spans="1:5" ht="26.4" x14ac:dyDescent="0.25">
      <c r="A14" s="785" t="s">
        <v>656</v>
      </c>
      <c r="B14" s="786" t="s">
        <v>873</v>
      </c>
      <c r="C14" s="787">
        <v>1031143326</v>
      </c>
      <c r="D14" s="787">
        <v>0</v>
      </c>
      <c r="E14" s="787">
        <v>1040598363</v>
      </c>
    </row>
    <row r="15" spans="1:5" x14ac:dyDescent="0.25">
      <c r="A15" s="782" t="s">
        <v>660</v>
      </c>
      <c r="B15" s="783" t="s">
        <v>874</v>
      </c>
      <c r="C15" s="784">
        <v>36554120</v>
      </c>
      <c r="D15" s="784">
        <v>0</v>
      </c>
      <c r="E15" s="784">
        <v>32692425</v>
      </c>
    </row>
    <row r="16" spans="1:5" x14ac:dyDescent="0.25">
      <c r="A16" s="782" t="s">
        <v>661</v>
      </c>
      <c r="B16" s="783" t="s">
        <v>875</v>
      </c>
      <c r="C16" s="784">
        <v>120387334</v>
      </c>
      <c r="D16" s="784">
        <v>0</v>
      </c>
      <c r="E16" s="784">
        <v>102320307</v>
      </c>
    </row>
    <row r="17" spans="1:5" x14ac:dyDescent="0.25">
      <c r="A17" s="782" t="s">
        <v>663</v>
      </c>
      <c r="B17" s="783" t="s">
        <v>876</v>
      </c>
      <c r="C17" s="784">
        <v>3613141</v>
      </c>
      <c r="D17" s="784">
        <v>0</v>
      </c>
      <c r="E17" s="784">
        <v>4416808</v>
      </c>
    </row>
    <row r="18" spans="1:5" x14ac:dyDescent="0.25">
      <c r="A18" s="785" t="s">
        <v>664</v>
      </c>
      <c r="B18" s="786" t="s">
        <v>877</v>
      </c>
      <c r="C18" s="787">
        <v>160554595</v>
      </c>
      <c r="D18" s="787">
        <v>0</v>
      </c>
      <c r="E18" s="787">
        <v>139429540</v>
      </c>
    </row>
    <row r="19" spans="1:5" x14ac:dyDescent="0.25">
      <c r="A19" s="782" t="s">
        <v>723</v>
      </c>
      <c r="B19" s="783" t="s">
        <v>878</v>
      </c>
      <c r="C19" s="784">
        <v>329679780</v>
      </c>
      <c r="D19" s="784">
        <v>0</v>
      </c>
      <c r="E19" s="784">
        <v>338046118</v>
      </c>
    </row>
    <row r="20" spans="1:5" x14ac:dyDescent="0.25">
      <c r="A20" s="782" t="s">
        <v>879</v>
      </c>
      <c r="B20" s="783" t="s">
        <v>880</v>
      </c>
      <c r="C20" s="784">
        <v>49765075</v>
      </c>
      <c r="D20" s="784">
        <v>0</v>
      </c>
      <c r="E20" s="784">
        <v>46310306</v>
      </c>
    </row>
    <row r="21" spans="1:5" x14ac:dyDescent="0.25">
      <c r="A21" s="782" t="s">
        <v>604</v>
      </c>
      <c r="B21" s="783" t="s">
        <v>881</v>
      </c>
      <c r="C21" s="784">
        <v>70361859</v>
      </c>
      <c r="D21" s="784">
        <v>0</v>
      </c>
      <c r="E21" s="784">
        <v>64583643</v>
      </c>
    </row>
    <row r="22" spans="1:5" x14ac:dyDescent="0.25">
      <c r="A22" s="785" t="s">
        <v>606</v>
      </c>
      <c r="B22" s="786" t="s">
        <v>882</v>
      </c>
      <c r="C22" s="787">
        <v>449806714</v>
      </c>
      <c r="D22" s="787">
        <v>0</v>
      </c>
      <c r="E22" s="787">
        <v>448940067</v>
      </c>
    </row>
    <row r="23" spans="1:5" x14ac:dyDescent="0.25">
      <c r="A23" s="785" t="s">
        <v>726</v>
      </c>
      <c r="B23" s="786" t="s">
        <v>883</v>
      </c>
      <c r="C23" s="787">
        <v>103959173</v>
      </c>
      <c r="D23" s="787">
        <v>0</v>
      </c>
      <c r="E23" s="787">
        <v>107591576</v>
      </c>
    </row>
    <row r="24" spans="1:5" x14ac:dyDescent="0.25">
      <c r="A24" s="785" t="s">
        <v>672</v>
      </c>
      <c r="B24" s="786" t="s">
        <v>884</v>
      </c>
      <c r="C24" s="787">
        <v>826356861</v>
      </c>
      <c r="D24" s="787">
        <v>0</v>
      </c>
      <c r="E24" s="787">
        <v>921220661</v>
      </c>
    </row>
    <row r="25" spans="1:5" ht="26.4" x14ac:dyDescent="0.25">
      <c r="A25" s="785" t="s">
        <v>674</v>
      </c>
      <c r="B25" s="786" t="s">
        <v>885</v>
      </c>
      <c r="C25" s="787">
        <v>-115779558</v>
      </c>
      <c r="D25" s="787">
        <v>0</v>
      </c>
      <c r="E25" s="787">
        <v>-158736535</v>
      </c>
    </row>
    <row r="26" spans="1:5" ht="26.4" x14ac:dyDescent="0.25">
      <c r="A26" s="782" t="s">
        <v>610</v>
      </c>
      <c r="B26" s="783" t="s">
        <v>886</v>
      </c>
      <c r="C26" s="784">
        <v>2490457</v>
      </c>
      <c r="D26" s="784">
        <v>0</v>
      </c>
      <c r="E26" s="784">
        <v>2730529</v>
      </c>
    </row>
    <row r="27" spans="1:5" ht="26.4" x14ac:dyDescent="0.25">
      <c r="A27" s="785" t="s">
        <v>887</v>
      </c>
      <c r="B27" s="786" t="s">
        <v>888</v>
      </c>
      <c r="C27" s="787">
        <v>2490457</v>
      </c>
      <c r="D27" s="787">
        <v>0</v>
      </c>
      <c r="E27" s="787">
        <v>2730529</v>
      </c>
    </row>
    <row r="28" spans="1:5" ht="26.4" x14ac:dyDescent="0.25">
      <c r="A28" s="785" t="s">
        <v>690</v>
      </c>
      <c r="B28" s="786" t="s">
        <v>889</v>
      </c>
      <c r="C28" s="787">
        <v>2490457</v>
      </c>
      <c r="D28" s="787">
        <v>0</v>
      </c>
      <c r="E28" s="787">
        <v>2730529</v>
      </c>
    </row>
    <row r="29" spans="1:5" x14ac:dyDescent="0.25">
      <c r="A29" s="785" t="s">
        <v>890</v>
      </c>
      <c r="B29" s="786" t="s">
        <v>891</v>
      </c>
      <c r="C29" s="787">
        <v>-113289101</v>
      </c>
      <c r="D29" s="787">
        <v>0</v>
      </c>
      <c r="E29" s="787">
        <v>-156006006</v>
      </c>
    </row>
    <row r="30" spans="1:5" x14ac:dyDescent="0.25">
      <c r="A30" s="817"/>
      <c r="B30" s="817"/>
      <c r="C30" s="817"/>
      <c r="D30" s="817"/>
      <c r="E30" s="817"/>
    </row>
  </sheetData>
  <mergeCells count="1">
    <mergeCell ref="A3:E3"/>
  </mergeCells>
  <pageMargins left="0.75" right="0.75" top="1" bottom="1" header="0.5" footer="0.5"/>
  <pageSetup scale="9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9"/>
  <sheetViews>
    <sheetView workbookViewId="0">
      <selection activeCell="C5" sqref="C5"/>
    </sheetView>
  </sheetViews>
  <sheetFormatPr defaultColWidth="9.109375" defaultRowHeight="13.2" x14ac:dyDescent="0.25"/>
  <cols>
    <col min="1" max="1" width="9.109375" style="72"/>
    <col min="2" max="2" width="29.44140625" style="72" customWidth="1"/>
    <col min="3" max="3" width="17.33203125" style="72" customWidth="1"/>
    <col min="4" max="4" width="13.88671875" style="72" customWidth="1"/>
    <col min="5" max="16384" width="9.109375" style="72"/>
  </cols>
  <sheetData>
    <row r="1" spans="1:6" x14ac:dyDescent="0.25">
      <c r="B1" s="73" t="s">
        <v>193</v>
      </c>
    </row>
    <row r="2" spans="1:6" x14ac:dyDescent="0.25">
      <c r="A2" s="73"/>
      <c r="B2" s="122" t="s">
        <v>364</v>
      </c>
      <c r="C2" s="73"/>
      <c r="D2" s="73"/>
    </row>
    <row r="3" spans="1:6" ht="13.8" x14ac:dyDescent="0.25">
      <c r="A3" s="1036" t="s">
        <v>194</v>
      </c>
      <c r="B3" s="1036"/>
      <c r="C3" s="1036"/>
      <c r="D3" s="1036"/>
    </row>
    <row r="4" spans="1:6" x14ac:dyDescent="0.25">
      <c r="C4" s="74"/>
      <c r="D4" s="74"/>
      <c r="E4" s="74"/>
    </row>
    <row r="5" spans="1:6" x14ac:dyDescent="0.25">
      <c r="C5" s="645" t="s">
        <v>1553</v>
      </c>
    </row>
    <row r="6" spans="1:6" x14ac:dyDescent="0.25">
      <c r="C6" s="75" t="s">
        <v>119</v>
      </c>
    </row>
    <row r="8" spans="1:6" x14ac:dyDescent="0.25">
      <c r="A8" s="72" t="s">
        <v>143</v>
      </c>
      <c r="B8" s="72" t="s">
        <v>121</v>
      </c>
      <c r="C8" s="72" t="s">
        <v>107</v>
      </c>
      <c r="D8" s="72" t="s">
        <v>144</v>
      </c>
      <c r="F8" s="76"/>
    </row>
    <row r="9" spans="1:6" x14ac:dyDescent="0.25">
      <c r="A9" s="632" t="s">
        <v>195</v>
      </c>
      <c r="B9" s="633" t="s">
        <v>196</v>
      </c>
      <c r="C9" s="633" t="s">
        <v>197</v>
      </c>
      <c r="D9" s="633" t="s">
        <v>198</v>
      </c>
    </row>
    <row r="10" spans="1:6" x14ac:dyDescent="0.25">
      <c r="A10" s="77"/>
      <c r="B10" s="78"/>
      <c r="C10" s="79" t="s">
        <v>199</v>
      </c>
      <c r="D10" s="79" t="s">
        <v>200</v>
      </c>
    </row>
    <row r="11" spans="1:6" x14ac:dyDescent="0.25">
      <c r="A11" s="77"/>
      <c r="B11" s="78"/>
      <c r="C11" s="79" t="s">
        <v>333</v>
      </c>
      <c r="D11" s="79" t="s">
        <v>334</v>
      </c>
    </row>
    <row r="12" spans="1:6" x14ac:dyDescent="0.25">
      <c r="A12" s="80" t="s">
        <v>201</v>
      </c>
      <c r="B12" s="634" t="s">
        <v>202</v>
      </c>
      <c r="C12" s="634" t="s">
        <v>203</v>
      </c>
      <c r="D12" s="634" t="s">
        <v>204</v>
      </c>
    </row>
    <row r="13" spans="1:6" x14ac:dyDescent="0.25">
      <c r="A13" s="635" t="s">
        <v>201</v>
      </c>
      <c r="B13" s="636" t="s">
        <v>205</v>
      </c>
      <c r="C13" s="637">
        <v>1842340</v>
      </c>
      <c r="D13" s="638">
        <v>469107</v>
      </c>
    </row>
    <row r="14" spans="1:6" x14ac:dyDescent="0.25">
      <c r="A14" s="635" t="s">
        <v>202</v>
      </c>
      <c r="B14" s="636" t="s">
        <v>206</v>
      </c>
      <c r="C14" s="639">
        <v>6863480</v>
      </c>
      <c r="D14" s="638">
        <v>6350401</v>
      </c>
    </row>
    <row r="15" spans="1:6" x14ac:dyDescent="0.25">
      <c r="A15" s="635" t="s">
        <v>203</v>
      </c>
      <c r="B15" s="636" t="s">
        <v>207</v>
      </c>
      <c r="C15" s="639">
        <v>5272890</v>
      </c>
      <c r="D15" s="638">
        <v>3751624</v>
      </c>
    </row>
    <row r="16" spans="1:6" x14ac:dyDescent="0.25">
      <c r="A16" s="635" t="s">
        <v>204</v>
      </c>
      <c r="B16" s="636"/>
      <c r="C16" s="639"/>
      <c r="D16" s="638"/>
    </row>
    <row r="17" spans="1:4" x14ac:dyDescent="0.25">
      <c r="A17" s="635" t="s">
        <v>208</v>
      </c>
      <c r="B17" s="636"/>
      <c r="C17" s="639"/>
      <c r="D17" s="638"/>
    </row>
    <row r="18" spans="1:4" x14ac:dyDescent="0.25">
      <c r="A18" s="635" t="s">
        <v>209</v>
      </c>
      <c r="B18" s="636"/>
      <c r="C18" s="640"/>
      <c r="D18" s="641"/>
    </row>
    <row r="19" spans="1:4" x14ac:dyDescent="0.25">
      <c r="A19" s="642">
        <v>7</v>
      </c>
      <c r="B19" s="643" t="s">
        <v>114</v>
      </c>
      <c r="C19" s="644">
        <f>SUM(C13:C18)</f>
        <v>13978710</v>
      </c>
      <c r="D19" s="644">
        <f>SUM(D13:D18)</f>
        <v>10571132</v>
      </c>
    </row>
  </sheetData>
  <mergeCells count="1"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42"/>
  <sheetViews>
    <sheetView workbookViewId="0">
      <selection activeCell="I3" sqref="I3"/>
    </sheetView>
  </sheetViews>
  <sheetFormatPr defaultColWidth="9.109375" defaultRowHeight="13.2" x14ac:dyDescent="0.25"/>
  <cols>
    <col min="1" max="1" width="7" style="24" customWidth="1"/>
    <col min="2" max="2" width="34" style="24" customWidth="1"/>
    <col min="3" max="3" width="9.88671875" style="24" customWidth="1"/>
    <col min="4" max="4" width="9.6640625" style="24" customWidth="1"/>
    <col min="5" max="6" width="16" style="24" customWidth="1"/>
    <col min="7" max="7" width="14.44140625" style="24" customWidth="1"/>
    <col min="8" max="8" width="14.6640625" style="24" customWidth="1"/>
    <col min="9" max="10" width="10.88671875" style="24" customWidth="1"/>
    <col min="11" max="12" width="10.33203125" style="24" customWidth="1"/>
    <col min="13" max="13" width="15.88671875" style="24" customWidth="1"/>
    <col min="14" max="14" width="15.109375" style="24" customWidth="1"/>
    <col min="15" max="16384" width="9.109375" style="24"/>
  </cols>
  <sheetData>
    <row r="1" spans="1:13" x14ac:dyDescent="0.25">
      <c r="B1" s="39"/>
    </row>
    <row r="2" spans="1:13" x14ac:dyDescent="0.25">
      <c r="C2" s="51" t="s">
        <v>370</v>
      </c>
      <c r="I2" s="81"/>
      <c r="J2" s="81"/>
      <c r="K2" s="81"/>
      <c r="L2" s="81"/>
      <c r="M2" s="81"/>
    </row>
    <row r="3" spans="1:13" ht="15.6" x14ac:dyDescent="0.3">
      <c r="C3" s="20" t="s">
        <v>0</v>
      </c>
      <c r="I3" s="645" t="s">
        <v>1554</v>
      </c>
      <c r="J3" s="22"/>
      <c r="K3" s="81"/>
      <c r="L3" s="81"/>
      <c r="M3" s="81"/>
    </row>
    <row r="4" spans="1:13" x14ac:dyDescent="0.25">
      <c r="I4" s="23" t="s">
        <v>190</v>
      </c>
      <c r="J4" s="23"/>
      <c r="K4" s="81"/>
      <c r="L4" s="81"/>
      <c r="M4" s="81"/>
    </row>
    <row r="5" spans="1:13" ht="15.6" x14ac:dyDescent="0.3">
      <c r="A5" s="1037" t="s">
        <v>210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</row>
    <row r="6" spans="1:13" ht="15.6" x14ac:dyDescent="0.3">
      <c r="A6" s="1037" t="s">
        <v>211</v>
      </c>
      <c r="B6" s="1037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</row>
    <row r="7" spans="1:13" ht="15.6" x14ac:dyDescent="0.3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</row>
    <row r="8" spans="1:13" s="82" customFormat="1" x14ac:dyDescent="0.25">
      <c r="A8" s="24" t="s">
        <v>143</v>
      </c>
      <c r="B8" s="24" t="s">
        <v>121</v>
      </c>
      <c r="C8" s="24" t="s">
        <v>107</v>
      </c>
      <c r="D8" s="24" t="s">
        <v>144</v>
      </c>
      <c r="E8" s="24"/>
      <c r="F8" s="24" t="s">
        <v>145</v>
      </c>
      <c r="G8" s="19" t="s">
        <v>110</v>
      </c>
      <c r="H8" s="23" t="s">
        <v>111</v>
      </c>
      <c r="I8" s="21" t="s">
        <v>112</v>
      </c>
      <c r="J8" s="21"/>
      <c r="K8" s="21" t="s">
        <v>138</v>
      </c>
      <c r="L8" s="21"/>
      <c r="M8" s="21" t="s">
        <v>139</v>
      </c>
    </row>
    <row r="9" spans="1:13" x14ac:dyDescent="0.25">
      <c r="A9" s="647" t="s">
        <v>195</v>
      </c>
      <c r="B9" s="648"/>
      <c r="C9" s="649" t="s">
        <v>212</v>
      </c>
      <c r="D9" s="648" t="s">
        <v>213</v>
      </c>
      <c r="E9" s="650"/>
      <c r="F9" s="650">
        <v>2020</v>
      </c>
      <c r="G9" s="1038"/>
      <c r="H9" s="1039"/>
      <c r="I9" s="1039"/>
      <c r="J9" s="1039"/>
      <c r="K9" s="1039"/>
      <c r="L9" s="1039"/>
      <c r="M9" s="1040"/>
    </row>
    <row r="10" spans="1:13" x14ac:dyDescent="0.25">
      <c r="A10" s="83"/>
      <c r="B10" s="84" t="s">
        <v>214</v>
      </c>
      <c r="C10" s="85" t="s">
        <v>215</v>
      </c>
      <c r="D10" s="84" t="s">
        <v>216</v>
      </c>
      <c r="E10" s="84" t="s">
        <v>359</v>
      </c>
      <c r="F10" s="84" t="s">
        <v>217</v>
      </c>
      <c r="G10" s="84" t="s">
        <v>263</v>
      </c>
      <c r="H10" s="85" t="s">
        <v>335</v>
      </c>
      <c r="I10" s="85" t="s">
        <v>358</v>
      </c>
      <c r="J10" s="86" t="s">
        <v>446</v>
      </c>
      <c r="K10" s="86">
        <v>2024</v>
      </c>
      <c r="L10" s="86"/>
      <c r="M10" s="87" t="s">
        <v>38</v>
      </c>
    </row>
    <row r="11" spans="1:13" x14ac:dyDescent="0.25">
      <c r="A11" s="88"/>
      <c r="B11" s="89"/>
      <c r="C11" s="651" t="s">
        <v>216</v>
      </c>
      <c r="D11" s="89"/>
      <c r="E11" s="89"/>
      <c r="F11" s="89" t="s">
        <v>218</v>
      </c>
      <c r="G11" s="89"/>
      <c r="H11" s="652"/>
      <c r="I11" s="652"/>
      <c r="J11" s="653"/>
      <c r="K11" s="654"/>
      <c r="L11" s="654" t="s">
        <v>447</v>
      </c>
      <c r="M11" s="90"/>
    </row>
    <row r="12" spans="1:13" ht="13.8" thickBot="1" x14ac:dyDescent="0.3">
      <c r="A12" s="655">
        <v>1</v>
      </c>
      <c r="B12" s="91">
        <v>2</v>
      </c>
      <c r="C12" s="655">
        <v>3</v>
      </c>
      <c r="D12" s="91">
        <v>4</v>
      </c>
      <c r="E12" s="655">
        <v>5</v>
      </c>
      <c r="F12" s="91">
        <v>6</v>
      </c>
      <c r="G12" s="655">
        <v>7</v>
      </c>
      <c r="H12" s="91">
        <v>8</v>
      </c>
      <c r="I12" s="655">
        <v>9</v>
      </c>
      <c r="J12" s="226"/>
      <c r="K12" s="91">
        <v>10</v>
      </c>
      <c r="L12" s="226"/>
      <c r="M12" s="655">
        <v>11</v>
      </c>
    </row>
    <row r="13" spans="1:13" ht="13.8" thickBot="1" x14ac:dyDescent="0.3">
      <c r="A13" s="217">
        <v>2</v>
      </c>
      <c r="B13" s="92" t="s">
        <v>219</v>
      </c>
      <c r="C13" s="93"/>
      <c r="D13" s="93"/>
      <c r="E13" s="93"/>
      <c r="F13" s="93"/>
      <c r="G13" s="94"/>
      <c r="H13" s="94"/>
      <c r="I13" s="94"/>
      <c r="J13" s="95"/>
      <c r="K13" s="95"/>
      <c r="L13" s="242"/>
      <c r="M13" s="96"/>
    </row>
    <row r="14" spans="1:13" x14ac:dyDescent="0.25">
      <c r="A14" s="655">
        <v>3</v>
      </c>
      <c r="B14" s="63"/>
      <c r="C14" s="97"/>
      <c r="D14" s="97"/>
      <c r="E14" s="97"/>
      <c r="F14" s="97"/>
      <c r="G14" s="98"/>
      <c r="H14" s="98"/>
      <c r="I14" s="98"/>
      <c r="J14" s="656"/>
      <c r="K14" s="656"/>
      <c r="L14" s="656"/>
      <c r="M14" s="63"/>
    </row>
    <row r="15" spans="1:13" x14ac:dyDescent="0.25">
      <c r="A15" s="217">
        <v>4</v>
      </c>
      <c r="B15" s="657"/>
      <c r="C15" s="658"/>
      <c r="D15" s="658"/>
      <c r="E15" s="658"/>
      <c r="F15" s="658"/>
      <c r="G15" s="659"/>
      <c r="H15" s="659"/>
      <c r="I15" s="659"/>
      <c r="J15" s="660"/>
      <c r="K15" s="660"/>
      <c r="L15" s="660"/>
      <c r="M15" s="657"/>
    </row>
    <row r="16" spans="1:13" x14ac:dyDescent="0.25">
      <c r="A16" s="655">
        <v>5</v>
      </c>
      <c r="B16" s="657"/>
      <c r="C16" s="658"/>
      <c r="D16" s="658"/>
      <c r="E16" s="658"/>
      <c r="F16" s="658"/>
      <c r="G16" s="659"/>
      <c r="H16" s="659"/>
      <c r="I16" s="659"/>
      <c r="J16" s="660"/>
      <c r="K16" s="660"/>
      <c r="L16" s="660"/>
      <c r="M16" s="657"/>
    </row>
    <row r="17" spans="1:14" ht="13.8" thickBot="1" x14ac:dyDescent="0.3">
      <c r="A17" s="217">
        <v>6</v>
      </c>
      <c r="B17" s="661"/>
      <c r="C17" s="662"/>
      <c r="D17" s="662"/>
      <c r="E17" s="662"/>
      <c r="F17" s="662"/>
      <c r="G17" s="663"/>
      <c r="H17" s="663"/>
      <c r="I17" s="663"/>
      <c r="J17" s="664"/>
      <c r="K17" s="664"/>
      <c r="L17" s="664"/>
      <c r="M17" s="661"/>
    </row>
    <row r="18" spans="1:14" ht="13.8" thickBot="1" x14ac:dyDescent="0.3">
      <c r="A18" s="655">
        <v>7</v>
      </c>
      <c r="B18" s="92" t="s">
        <v>220</v>
      </c>
      <c r="C18" s="93"/>
      <c r="D18" s="93"/>
      <c r="E18" s="93"/>
      <c r="F18" s="93"/>
      <c r="G18" s="99"/>
      <c r="H18" s="99"/>
      <c r="I18" s="99"/>
      <c r="J18" s="100"/>
      <c r="K18" s="100"/>
      <c r="L18" s="243"/>
      <c r="M18" s="96"/>
    </row>
    <row r="19" spans="1:14" ht="26.4" x14ac:dyDescent="0.25">
      <c r="A19" s="217">
        <v>8</v>
      </c>
      <c r="B19" s="665" t="s">
        <v>336</v>
      </c>
      <c r="C19" s="218">
        <v>2018</v>
      </c>
      <c r="D19" s="218">
        <v>2021</v>
      </c>
      <c r="E19" s="219">
        <v>308815216</v>
      </c>
      <c r="F19" s="219">
        <v>78606598</v>
      </c>
      <c r="G19" s="220">
        <v>228714744</v>
      </c>
      <c r="H19" s="220">
        <v>1493874</v>
      </c>
      <c r="I19" s="220"/>
      <c r="J19" s="220"/>
      <c r="K19" s="220"/>
      <c r="L19" s="220"/>
      <c r="M19" s="221">
        <f>SUM(F19:L19)</f>
        <v>308815216</v>
      </c>
    </row>
    <row r="20" spans="1:14" ht="26.4" x14ac:dyDescent="0.25">
      <c r="A20" s="655">
        <v>9</v>
      </c>
      <c r="B20" s="665" t="s">
        <v>340</v>
      </c>
      <c r="C20" s="658">
        <v>2018</v>
      </c>
      <c r="D20" s="658">
        <v>2021</v>
      </c>
      <c r="E20" s="666">
        <v>993981370</v>
      </c>
      <c r="F20" s="666">
        <v>530303358</v>
      </c>
      <c r="G20" s="667">
        <v>391891771</v>
      </c>
      <c r="H20" s="667">
        <v>71786241</v>
      </c>
      <c r="I20" s="668"/>
      <c r="J20" s="668"/>
      <c r="K20" s="668"/>
      <c r="L20" s="668"/>
      <c r="M20" s="669">
        <f t="shared" ref="M20:M26" si="0">SUM(F20:L20)</f>
        <v>993981370</v>
      </c>
    </row>
    <row r="21" spans="1:14" ht="24" x14ac:dyDescent="0.25">
      <c r="A21" s="217">
        <v>10</v>
      </c>
      <c r="B21" s="670" t="s">
        <v>346</v>
      </c>
      <c r="C21" s="658">
        <v>2018</v>
      </c>
      <c r="D21" s="658">
        <v>2021</v>
      </c>
      <c r="E21" s="666">
        <v>18925488</v>
      </c>
      <c r="F21" s="666"/>
      <c r="G21" s="667"/>
      <c r="H21" s="667">
        <v>19749920</v>
      </c>
      <c r="I21" s="668"/>
      <c r="J21" s="668"/>
      <c r="K21" s="668"/>
      <c r="L21" s="668"/>
      <c r="M21" s="669">
        <f t="shared" si="0"/>
        <v>19749920</v>
      </c>
    </row>
    <row r="22" spans="1:14" x14ac:dyDescent="0.25">
      <c r="A22" s="655">
        <v>11</v>
      </c>
      <c r="B22" s="671" t="s">
        <v>385</v>
      </c>
      <c r="C22" s="658">
        <v>2018</v>
      </c>
      <c r="D22" s="658">
        <v>2021</v>
      </c>
      <c r="E22" s="666">
        <v>65512000</v>
      </c>
      <c r="F22" s="666">
        <v>4826000</v>
      </c>
      <c r="G22" s="667"/>
      <c r="H22" s="667">
        <v>60686000</v>
      </c>
      <c r="I22" s="668"/>
      <c r="J22" s="668"/>
      <c r="K22" s="672"/>
      <c r="L22" s="672"/>
      <c r="M22" s="669">
        <f t="shared" si="0"/>
        <v>65512000</v>
      </c>
    </row>
    <row r="23" spans="1:14" x14ac:dyDescent="0.25">
      <c r="A23" s="217">
        <v>12</v>
      </c>
      <c r="B23" s="673" t="s">
        <v>384</v>
      </c>
      <c r="C23" s="662">
        <v>2019</v>
      </c>
      <c r="D23" s="662">
        <v>2022</v>
      </c>
      <c r="E23" s="674">
        <v>274069715</v>
      </c>
      <c r="F23" s="662"/>
      <c r="G23" s="675"/>
      <c r="H23" s="675">
        <v>18560705</v>
      </c>
      <c r="I23" s="676">
        <v>127754505</v>
      </c>
      <c r="J23" s="677">
        <v>127754505</v>
      </c>
      <c r="K23" s="678"/>
      <c r="L23" s="679"/>
      <c r="M23" s="669">
        <f t="shared" si="0"/>
        <v>274069715</v>
      </c>
    </row>
    <row r="24" spans="1:14" x14ac:dyDescent="0.25">
      <c r="A24" s="655">
        <v>13</v>
      </c>
      <c r="B24" s="673"/>
      <c r="C24" s="662"/>
      <c r="D24" s="662"/>
      <c r="E24" s="674"/>
      <c r="F24" s="662"/>
      <c r="G24" s="675"/>
      <c r="H24" s="676"/>
      <c r="I24" s="676"/>
      <c r="J24" s="677"/>
      <c r="K24" s="678"/>
      <c r="L24" s="679"/>
      <c r="M24" s="669"/>
    </row>
    <row r="25" spans="1:14" ht="11.25" customHeight="1" x14ac:dyDescent="0.25">
      <c r="A25" s="217">
        <v>14</v>
      </c>
      <c r="B25" s="673"/>
      <c r="C25" s="662"/>
      <c r="D25" s="662"/>
      <c r="E25" s="674"/>
      <c r="F25" s="662"/>
      <c r="G25" s="675"/>
      <c r="H25" s="676"/>
      <c r="I25" s="676"/>
      <c r="J25" s="677"/>
      <c r="K25" s="678"/>
      <c r="L25" s="679"/>
      <c r="M25" s="669"/>
    </row>
    <row r="26" spans="1:14" ht="13.8" thickBot="1" x14ac:dyDescent="0.3">
      <c r="A26" s="655">
        <v>15</v>
      </c>
      <c r="B26" s="663"/>
      <c r="C26" s="662"/>
      <c r="D26" s="662"/>
      <c r="E26" s="662"/>
      <c r="F26" s="662"/>
      <c r="G26" s="680"/>
      <c r="H26" s="680"/>
      <c r="I26" s="680"/>
      <c r="J26" s="678"/>
      <c r="K26" s="678"/>
      <c r="L26" s="305"/>
      <c r="M26" s="244">
        <f t="shared" si="0"/>
        <v>0</v>
      </c>
    </row>
    <row r="27" spans="1:14" ht="13.8" thickBot="1" x14ac:dyDescent="0.3">
      <c r="A27" s="217">
        <v>16</v>
      </c>
      <c r="B27" s="101" t="s">
        <v>221</v>
      </c>
      <c r="C27" s="102"/>
      <c r="D27" s="102"/>
      <c r="E27" s="103">
        <f>SUM(E19:E26)</f>
        <v>1661303789</v>
      </c>
      <c r="F27" s="103">
        <f t="shared" ref="F27:M27" si="1">SUM(F19:F26)</f>
        <v>613735956</v>
      </c>
      <c r="G27" s="103">
        <f t="shared" si="1"/>
        <v>620606515</v>
      </c>
      <c r="H27" s="103">
        <f t="shared" si="1"/>
        <v>172276740</v>
      </c>
      <c r="I27" s="103">
        <f t="shared" si="1"/>
        <v>127754505</v>
      </c>
      <c r="J27" s="103">
        <f t="shared" si="1"/>
        <v>127754505</v>
      </c>
      <c r="K27" s="103">
        <f t="shared" si="1"/>
        <v>0</v>
      </c>
      <c r="L27" s="103"/>
      <c r="M27" s="103">
        <f t="shared" si="1"/>
        <v>1662128221</v>
      </c>
      <c r="N27" s="104"/>
    </row>
    <row r="30" spans="1:14" x14ac:dyDescent="0.25">
      <c r="B30" s="104"/>
      <c r="H30" s="104"/>
      <c r="I30" s="104"/>
      <c r="J30" s="104"/>
      <c r="K30" s="104"/>
      <c r="L30" s="104"/>
    </row>
    <row r="31" spans="1:14" x14ac:dyDescent="0.25">
      <c r="B31" s="104"/>
      <c r="G31" s="303"/>
      <c r="H31" s="304"/>
      <c r="I31" s="304"/>
      <c r="J31" s="104"/>
      <c r="K31" s="104"/>
      <c r="L31" s="104"/>
    </row>
    <row r="32" spans="1:14" x14ac:dyDescent="0.25">
      <c r="A32" s="81"/>
      <c r="B32" s="105"/>
      <c r="H32" s="104"/>
      <c r="I32" s="104"/>
      <c r="J32" s="104"/>
      <c r="K32" s="104"/>
      <c r="L32" s="104"/>
    </row>
    <row r="35" spans="2:12" x14ac:dyDescent="0.25">
      <c r="B35" s="104"/>
      <c r="I35" s="104"/>
      <c r="J35" s="104"/>
      <c r="K35" s="104"/>
      <c r="L35" s="104"/>
    </row>
    <row r="36" spans="2:12" x14ac:dyDescent="0.25">
      <c r="B36" s="104"/>
      <c r="I36" s="104"/>
      <c r="J36" s="104"/>
      <c r="K36" s="104"/>
      <c r="L36" s="104"/>
    </row>
    <row r="37" spans="2:12" x14ac:dyDescent="0.25">
      <c r="B37" s="104"/>
      <c r="I37" s="104"/>
      <c r="J37" s="104"/>
      <c r="K37" s="104"/>
      <c r="L37" s="104"/>
    </row>
    <row r="40" spans="2:12" x14ac:dyDescent="0.25">
      <c r="B40" s="104"/>
    </row>
    <row r="41" spans="2:12" x14ac:dyDescent="0.25">
      <c r="B41" s="104"/>
    </row>
    <row r="42" spans="2:12" x14ac:dyDescent="0.25">
      <c r="B42" s="104"/>
    </row>
  </sheetData>
  <mergeCells count="3">
    <mergeCell ref="A5:M5"/>
    <mergeCell ref="A6:M6"/>
    <mergeCell ref="G9:M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8"/>
  <sheetViews>
    <sheetView workbookViewId="0">
      <selection activeCell="F2" sqref="F2"/>
    </sheetView>
  </sheetViews>
  <sheetFormatPr defaultColWidth="9.109375" defaultRowHeight="13.2" x14ac:dyDescent="0.25"/>
  <cols>
    <col min="1" max="1" width="9.109375" style="24"/>
    <col min="2" max="2" width="45.33203125" style="24" customWidth="1"/>
    <col min="3" max="3" width="16.5546875" style="24" customWidth="1"/>
    <col min="4" max="4" width="13.6640625" style="24" customWidth="1"/>
    <col min="5" max="5" width="16.33203125" style="24" customWidth="1"/>
    <col min="6" max="6" width="15.88671875" style="24" customWidth="1"/>
    <col min="7" max="7" width="14" style="24" customWidth="1"/>
    <col min="8" max="8" width="13.6640625" style="24" bestFit="1" customWidth="1"/>
    <col min="9" max="9" width="14.6640625" style="24" bestFit="1" customWidth="1"/>
    <col min="10" max="10" width="17.44140625" style="24" customWidth="1"/>
    <col min="11" max="16384" width="9.109375" style="24"/>
  </cols>
  <sheetData>
    <row r="1" spans="1:10" x14ac:dyDescent="0.25">
      <c r="B1" s="39" t="s">
        <v>193</v>
      </c>
      <c r="F1" s="106"/>
    </row>
    <row r="2" spans="1:10" x14ac:dyDescent="0.25">
      <c r="A2" s="39"/>
      <c r="B2" s="51" t="s">
        <v>370</v>
      </c>
      <c r="D2" s="39"/>
      <c r="F2" s="645" t="s">
        <v>1555</v>
      </c>
    </row>
    <row r="3" spans="1:10" x14ac:dyDescent="0.25">
      <c r="A3" s="39"/>
      <c r="B3" s="39"/>
      <c r="D3" s="39"/>
      <c r="F3" s="23" t="s">
        <v>119</v>
      </c>
    </row>
    <row r="4" spans="1:10" ht="36" customHeight="1" x14ac:dyDescent="0.25">
      <c r="A4" s="1041" t="s">
        <v>257</v>
      </c>
      <c r="B4" s="1041"/>
      <c r="C4" s="1041"/>
      <c r="D4" s="1041"/>
    </row>
    <row r="6" spans="1:10" x14ac:dyDescent="0.25">
      <c r="A6" s="24" t="s">
        <v>143</v>
      </c>
      <c r="B6" s="24" t="s">
        <v>121</v>
      </c>
      <c r="C6" s="24" t="s">
        <v>107</v>
      </c>
      <c r="D6" s="24" t="s">
        <v>108</v>
      </c>
      <c r="E6" s="19" t="s">
        <v>145</v>
      </c>
      <c r="F6" s="24" t="s">
        <v>222</v>
      </c>
    </row>
    <row r="7" spans="1:10" ht="24" x14ac:dyDescent="0.25">
      <c r="A7" s="107" t="s">
        <v>258</v>
      </c>
      <c r="B7" s="681" t="s">
        <v>259</v>
      </c>
      <c r="C7" s="682" t="s">
        <v>260</v>
      </c>
      <c r="D7" s="683" t="s">
        <v>261</v>
      </c>
      <c r="E7" s="684" t="s">
        <v>262</v>
      </c>
      <c r="F7" s="685" t="s">
        <v>337</v>
      </c>
      <c r="G7" s="686" t="s">
        <v>338</v>
      </c>
      <c r="H7" s="687" t="s">
        <v>140</v>
      </c>
      <c r="I7" s="687" t="s">
        <v>191</v>
      </c>
      <c r="J7" s="687" t="s">
        <v>339</v>
      </c>
    </row>
    <row r="8" spans="1:10" x14ac:dyDescent="0.25">
      <c r="A8" s="688">
        <v>1</v>
      </c>
      <c r="B8" s="665" t="s">
        <v>336</v>
      </c>
      <c r="C8" s="689">
        <v>299439242</v>
      </c>
      <c r="D8" s="689">
        <v>9375974</v>
      </c>
      <c r="E8" s="690">
        <f>C8+D8</f>
        <v>308815216</v>
      </c>
      <c r="F8" s="690">
        <f t="shared" ref="F8:F15" si="0">SUM(G8:J8)</f>
        <v>308815216</v>
      </c>
      <c r="G8" s="603">
        <v>2518502</v>
      </c>
      <c r="H8" s="603">
        <v>404845</v>
      </c>
      <c r="I8" s="603">
        <v>76332188</v>
      </c>
      <c r="J8" s="603">
        <v>229559681</v>
      </c>
    </row>
    <row r="9" spans="1:10" x14ac:dyDescent="0.25">
      <c r="A9" s="688">
        <v>2</v>
      </c>
      <c r="B9" s="691" t="s">
        <v>340</v>
      </c>
      <c r="C9" s="689">
        <v>993981370</v>
      </c>
      <c r="D9" s="689"/>
      <c r="E9" s="690">
        <f t="shared" ref="E9:E14" si="1">C9+D9</f>
        <v>993981370</v>
      </c>
      <c r="F9" s="690">
        <f t="shared" si="0"/>
        <v>993981370</v>
      </c>
      <c r="G9" s="603"/>
      <c r="H9" s="603"/>
      <c r="I9" s="603">
        <v>214984215</v>
      </c>
      <c r="J9" s="603">
        <v>778997155</v>
      </c>
    </row>
    <row r="10" spans="1:10" x14ac:dyDescent="0.25">
      <c r="A10" s="688">
        <v>4</v>
      </c>
      <c r="B10" s="670" t="s">
        <v>346</v>
      </c>
      <c r="C10" s="689">
        <v>13889322</v>
      </c>
      <c r="D10" s="689">
        <v>5860598</v>
      </c>
      <c r="E10" s="690">
        <f t="shared" si="1"/>
        <v>19749920</v>
      </c>
      <c r="F10" s="690">
        <f t="shared" si="0"/>
        <v>19749920</v>
      </c>
      <c r="G10" s="603"/>
      <c r="H10" s="603"/>
      <c r="I10" s="603"/>
      <c r="J10" s="666">
        <v>19749920</v>
      </c>
    </row>
    <row r="11" spans="1:10" x14ac:dyDescent="0.25">
      <c r="A11" s="688">
        <v>5</v>
      </c>
      <c r="B11" s="673" t="s">
        <v>384</v>
      </c>
      <c r="C11" s="689">
        <v>274069715</v>
      </c>
      <c r="D11" s="689"/>
      <c r="E11" s="690">
        <f t="shared" si="1"/>
        <v>274069715</v>
      </c>
      <c r="F11" s="690">
        <f t="shared" si="0"/>
        <v>274069715</v>
      </c>
      <c r="G11" s="603">
        <v>6476596</v>
      </c>
      <c r="H11" s="603">
        <v>1133404</v>
      </c>
      <c r="I11" s="603">
        <v>53612575</v>
      </c>
      <c r="J11" s="666">
        <v>212847140</v>
      </c>
    </row>
    <row r="12" spans="1:10" x14ac:dyDescent="0.25">
      <c r="A12" s="688">
        <v>6</v>
      </c>
      <c r="B12" s="673"/>
      <c r="C12" s="692"/>
      <c r="D12" s="689"/>
      <c r="E12" s="690"/>
      <c r="F12" s="690"/>
      <c r="G12" s="603"/>
      <c r="H12" s="603"/>
      <c r="I12" s="603"/>
      <c r="J12" s="666"/>
    </row>
    <row r="13" spans="1:10" x14ac:dyDescent="0.25">
      <c r="A13" s="688">
        <v>7</v>
      </c>
      <c r="B13" s="673"/>
      <c r="C13" s="689"/>
      <c r="D13" s="689"/>
      <c r="E13" s="690">
        <f t="shared" si="1"/>
        <v>0</v>
      </c>
      <c r="F13" s="690">
        <f t="shared" si="0"/>
        <v>0</v>
      </c>
      <c r="G13" s="603"/>
      <c r="H13" s="603"/>
      <c r="I13" s="603"/>
      <c r="J13" s="666"/>
    </row>
    <row r="14" spans="1:10" x14ac:dyDescent="0.25">
      <c r="A14" s="688">
        <v>8</v>
      </c>
      <c r="B14" s="670"/>
      <c r="C14" s="689"/>
      <c r="D14" s="689"/>
      <c r="E14" s="690">
        <f t="shared" si="1"/>
        <v>0</v>
      </c>
      <c r="F14" s="690">
        <f t="shared" si="0"/>
        <v>0</v>
      </c>
      <c r="G14" s="603"/>
      <c r="H14" s="603"/>
      <c r="I14" s="603"/>
      <c r="J14" s="666"/>
    </row>
    <row r="15" spans="1:10" x14ac:dyDescent="0.25">
      <c r="A15" s="688">
        <v>9</v>
      </c>
      <c r="B15" s="693" t="s">
        <v>114</v>
      </c>
      <c r="C15" s="694">
        <f>SUM(C8:C14)</f>
        <v>1581379649</v>
      </c>
      <c r="D15" s="694">
        <f>SUM(D8:D14)</f>
        <v>15236572</v>
      </c>
      <c r="E15" s="695">
        <f>SUM(E8:E14)</f>
        <v>1596616221</v>
      </c>
      <c r="F15" s="690">
        <f t="shared" si="0"/>
        <v>1596616221</v>
      </c>
      <c r="G15" s="696">
        <f>SUM(G8:G14)</f>
        <v>8995098</v>
      </c>
      <c r="H15" s="696">
        <f>SUM(H8:H14)</f>
        <v>1538249</v>
      </c>
      <c r="I15" s="696">
        <f>SUM(I8:I14)</f>
        <v>344928978</v>
      </c>
      <c r="J15" s="696">
        <f>SUM(J8:J14)</f>
        <v>1241153896</v>
      </c>
    </row>
    <row r="18" spans="6:7" x14ac:dyDescent="0.25">
      <c r="F18" s="303"/>
      <c r="G18" s="303"/>
    </row>
  </sheetData>
  <mergeCells count="1">
    <mergeCell ref="A4:D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79"/>
  <sheetViews>
    <sheetView workbookViewId="0">
      <pane ySplit="6" topLeftCell="A10" activePane="bottomLeft" state="frozen"/>
      <selection activeCell="F2" sqref="F2"/>
      <selection pane="bottomLeft" activeCell="F2" sqref="F2"/>
    </sheetView>
  </sheetViews>
  <sheetFormatPr defaultRowHeight="13.2" x14ac:dyDescent="0.25"/>
  <cols>
    <col min="1" max="1" width="5.6640625" style="631" customWidth="1"/>
    <col min="2" max="2" width="50" style="631" customWidth="1"/>
    <col min="3" max="3" width="14.6640625" style="631" customWidth="1"/>
    <col min="4" max="8" width="12.6640625" style="631" customWidth="1"/>
    <col min="9" max="9" width="6.44140625" style="631" customWidth="1"/>
    <col min="10" max="255" width="9.109375" style="631"/>
    <col min="256" max="256" width="5.6640625" style="631" customWidth="1"/>
    <col min="257" max="257" width="50" style="631" customWidth="1"/>
    <col min="258" max="258" width="28.88671875" style="631" customWidth="1"/>
    <col min="259" max="511" width="9.109375" style="631"/>
    <col min="512" max="512" width="5.6640625" style="631" customWidth="1"/>
    <col min="513" max="513" width="50" style="631" customWidth="1"/>
    <col min="514" max="514" width="28.88671875" style="631" customWidth="1"/>
    <col min="515" max="767" width="9.109375" style="631"/>
    <col min="768" max="768" width="5.6640625" style="631" customWidth="1"/>
    <col min="769" max="769" width="50" style="631" customWidth="1"/>
    <col min="770" max="770" width="28.88671875" style="631" customWidth="1"/>
    <col min="771" max="1023" width="9.109375" style="631"/>
    <col min="1024" max="1024" width="5.6640625" style="631" customWidth="1"/>
    <col min="1025" max="1025" width="50" style="631" customWidth="1"/>
    <col min="1026" max="1026" width="28.88671875" style="631" customWidth="1"/>
    <col min="1027" max="1279" width="9.109375" style="631"/>
    <col min="1280" max="1280" width="5.6640625" style="631" customWidth="1"/>
    <col min="1281" max="1281" width="50" style="631" customWidth="1"/>
    <col min="1282" max="1282" width="28.88671875" style="631" customWidth="1"/>
    <col min="1283" max="1535" width="9.109375" style="631"/>
    <col min="1536" max="1536" width="5.6640625" style="631" customWidth="1"/>
    <col min="1537" max="1537" width="50" style="631" customWidth="1"/>
    <col min="1538" max="1538" width="28.88671875" style="631" customWidth="1"/>
    <col min="1539" max="1791" width="9.109375" style="631"/>
    <col min="1792" max="1792" width="5.6640625" style="631" customWidth="1"/>
    <col min="1793" max="1793" width="50" style="631" customWidth="1"/>
    <col min="1794" max="1794" width="28.88671875" style="631" customWidth="1"/>
    <col min="1795" max="2047" width="9.109375" style="631"/>
    <col min="2048" max="2048" width="5.6640625" style="631" customWidth="1"/>
    <col min="2049" max="2049" width="50" style="631" customWidth="1"/>
    <col min="2050" max="2050" width="28.88671875" style="631" customWidth="1"/>
    <col min="2051" max="2303" width="9.109375" style="631"/>
    <col min="2304" max="2304" width="5.6640625" style="631" customWidth="1"/>
    <col min="2305" max="2305" width="50" style="631" customWidth="1"/>
    <col min="2306" max="2306" width="28.88671875" style="631" customWidth="1"/>
    <col min="2307" max="2559" width="9.109375" style="631"/>
    <col min="2560" max="2560" width="5.6640625" style="631" customWidth="1"/>
    <col min="2561" max="2561" width="50" style="631" customWidth="1"/>
    <col min="2562" max="2562" width="28.88671875" style="631" customWidth="1"/>
    <col min="2563" max="2815" width="9.109375" style="631"/>
    <col min="2816" max="2816" width="5.6640625" style="631" customWidth="1"/>
    <col min="2817" max="2817" width="50" style="631" customWidth="1"/>
    <col min="2818" max="2818" width="28.88671875" style="631" customWidth="1"/>
    <col min="2819" max="3071" width="9.109375" style="631"/>
    <col min="3072" max="3072" width="5.6640625" style="631" customWidth="1"/>
    <col min="3073" max="3073" width="50" style="631" customWidth="1"/>
    <col min="3074" max="3074" width="28.88671875" style="631" customWidth="1"/>
    <col min="3075" max="3327" width="9.109375" style="631"/>
    <col min="3328" max="3328" width="5.6640625" style="631" customWidth="1"/>
    <col min="3329" max="3329" width="50" style="631" customWidth="1"/>
    <col min="3330" max="3330" width="28.88671875" style="631" customWidth="1"/>
    <col min="3331" max="3583" width="9.109375" style="631"/>
    <col min="3584" max="3584" width="5.6640625" style="631" customWidth="1"/>
    <col min="3585" max="3585" width="50" style="631" customWidth="1"/>
    <col min="3586" max="3586" width="28.88671875" style="631" customWidth="1"/>
    <col min="3587" max="3839" width="9.109375" style="631"/>
    <col min="3840" max="3840" width="5.6640625" style="631" customWidth="1"/>
    <col min="3841" max="3841" width="50" style="631" customWidth="1"/>
    <col min="3842" max="3842" width="28.88671875" style="631" customWidth="1"/>
    <col min="3843" max="4095" width="9.109375" style="631"/>
    <col min="4096" max="4096" width="5.6640625" style="631" customWidth="1"/>
    <col min="4097" max="4097" width="50" style="631" customWidth="1"/>
    <col min="4098" max="4098" width="28.88671875" style="631" customWidth="1"/>
    <col min="4099" max="4351" width="9.109375" style="631"/>
    <col min="4352" max="4352" width="5.6640625" style="631" customWidth="1"/>
    <col min="4353" max="4353" width="50" style="631" customWidth="1"/>
    <col min="4354" max="4354" width="28.88671875" style="631" customWidth="1"/>
    <col min="4355" max="4607" width="9.109375" style="631"/>
    <col min="4608" max="4608" width="5.6640625" style="631" customWidth="1"/>
    <col min="4609" max="4609" width="50" style="631" customWidth="1"/>
    <col min="4610" max="4610" width="28.88671875" style="631" customWidth="1"/>
    <col min="4611" max="4863" width="9.109375" style="631"/>
    <col min="4864" max="4864" width="5.6640625" style="631" customWidth="1"/>
    <col min="4865" max="4865" width="50" style="631" customWidth="1"/>
    <col min="4866" max="4866" width="28.88671875" style="631" customWidth="1"/>
    <col min="4867" max="5119" width="9.109375" style="631"/>
    <col min="5120" max="5120" width="5.6640625" style="631" customWidth="1"/>
    <col min="5121" max="5121" width="50" style="631" customWidth="1"/>
    <col min="5122" max="5122" width="28.88671875" style="631" customWidth="1"/>
    <col min="5123" max="5375" width="9.109375" style="631"/>
    <col min="5376" max="5376" width="5.6640625" style="631" customWidth="1"/>
    <col min="5377" max="5377" width="50" style="631" customWidth="1"/>
    <col min="5378" max="5378" width="28.88671875" style="631" customWidth="1"/>
    <col min="5379" max="5631" width="9.109375" style="631"/>
    <col min="5632" max="5632" width="5.6640625" style="631" customWidth="1"/>
    <col min="5633" max="5633" width="50" style="631" customWidth="1"/>
    <col min="5634" max="5634" width="28.88671875" style="631" customWidth="1"/>
    <col min="5635" max="5887" width="9.109375" style="631"/>
    <col min="5888" max="5888" width="5.6640625" style="631" customWidth="1"/>
    <col min="5889" max="5889" width="50" style="631" customWidth="1"/>
    <col min="5890" max="5890" width="28.88671875" style="631" customWidth="1"/>
    <col min="5891" max="6143" width="9.109375" style="631"/>
    <col min="6144" max="6144" width="5.6640625" style="631" customWidth="1"/>
    <col min="6145" max="6145" width="50" style="631" customWidth="1"/>
    <col min="6146" max="6146" width="28.88671875" style="631" customWidth="1"/>
    <col min="6147" max="6399" width="9.109375" style="631"/>
    <col min="6400" max="6400" width="5.6640625" style="631" customWidth="1"/>
    <col min="6401" max="6401" width="50" style="631" customWidth="1"/>
    <col min="6402" max="6402" width="28.88671875" style="631" customWidth="1"/>
    <col min="6403" max="6655" width="9.109375" style="631"/>
    <col min="6656" max="6656" width="5.6640625" style="631" customWidth="1"/>
    <col min="6657" max="6657" width="50" style="631" customWidth="1"/>
    <col min="6658" max="6658" width="28.88671875" style="631" customWidth="1"/>
    <col min="6659" max="6911" width="9.109375" style="631"/>
    <col min="6912" max="6912" width="5.6640625" style="631" customWidth="1"/>
    <col min="6913" max="6913" width="50" style="631" customWidth="1"/>
    <col min="6914" max="6914" width="28.88671875" style="631" customWidth="1"/>
    <col min="6915" max="7167" width="9.109375" style="631"/>
    <col min="7168" max="7168" width="5.6640625" style="631" customWidth="1"/>
    <col min="7169" max="7169" width="50" style="631" customWidth="1"/>
    <col min="7170" max="7170" width="28.88671875" style="631" customWidth="1"/>
    <col min="7171" max="7423" width="9.109375" style="631"/>
    <col min="7424" max="7424" width="5.6640625" style="631" customWidth="1"/>
    <col min="7425" max="7425" width="50" style="631" customWidth="1"/>
    <col min="7426" max="7426" width="28.88671875" style="631" customWidth="1"/>
    <col min="7427" max="7679" width="9.109375" style="631"/>
    <col min="7680" max="7680" width="5.6640625" style="631" customWidth="1"/>
    <col min="7681" max="7681" width="50" style="631" customWidth="1"/>
    <col min="7682" max="7682" width="28.88671875" style="631" customWidth="1"/>
    <col min="7683" max="7935" width="9.109375" style="631"/>
    <col min="7936" max="7936" width="5.6640625" style="631" customWidth="1"/>
    <col min="7937" max="7937" width="50" style="631" customWidth="1"/>
    <col min="7938" max="7938" width="28.88671875" style="631" customWidth="1"/>
    <col min="7939" max="8191" width="9.109375" style="631"/>
    <col min="8192" max="8192" width="5.6640625" style="631" customWidth="1"/>
    <col min="8193" max="8193" width="50" style="631" customWidth="1"/>
    <col min="8194" max="8194" width="28.88671875" style="631" customWidth="1"/>
    <col min="8195" max="8447" width="9.109375" style="631"/>
    <col min="8448" max="8448" width="5.6640625" style="631" customWidth="1"/>
    <col min="8449" max="8449" width="50" style="631" customWidth="1"/>
    <col min="8450" max="8450" width="28.88671875" style="631" customWidth="1"/>
    <col min="8451" max="8703" width="9.109375" style="631"/>
    <col min="8704" max="8704" width="5.6640625" style="631" customWidth="1"/>
    <col min="8705" max="8705" width="50" style="631" customWidth="1"/>
    <col min="8706" max="8706" width="28.88671875" style="631" customWidth="1"/>
    <col min="8707" max="8959" width="9.109375" style="631"/>
    <col min="8960" max="8960" width="5.6640625" style="631" customWidth="1"/>
    <col min="8961" max="8961" width="50" style="631" customWidth="1"/>
    <col min="8962" max="8962" width="28.88671875" style="631" customWidth="1"/>
    <col min="8963" max="9215" width="9.109375" style="631"/>
    <col min="9216" max="9216" width="5.6640625" style="631" customWidth="1"/>
    <col min="9217" max="9217" width="50" style="631" customWidth="1"/>
    <col min="9218" max="9218" width="28.88671875" style="631" customWidth="1"/>
    <col min="9219" max="9471" width="9.109375" style="631"/>
    <col min="9472" max="9472" width="5.6640625" style="631" customWidth="1"/>
    <col min="9473" max="9473" width="50" style="631" customWidth="1"/>
    <col min="9474" max="9474" width="28.88671875" style="631" customWidth="1"/>
    <col min="9475" max="9727" width="9.109375" style="631"/>
    <col min="9728" max="9728" width="5.6640625" style="631" customWidth="1"/>
    <col min="9729" max="9729" width="50" style="631" customWidth="1"/>
    <col min="9730" max="9730" width="28.88671875" style="631" customWidth="1"/>
    <col min="9731" max="9983" width="9.109375" style="631"/>
    <col min="9984" max="9984" width="5.6640625" style="631" customWidth="1"/>
    <col min="9985" max="9985" width="50" style="631" customWidth="1"/>
    <col min="9986" max="9986" width="28.88671875" style="631" customWidth="1"/>
    <col min="9987" max="10239" width="9.109375" style="631"/>
    <col min="10240" max="10240" width="5.6640625" style="631" customWidth="1"/>
    <col min="10241" max="10241" width="50" style="631" customWidth="1"/>
    <col min="10242" max="10242" width="28.88671875" style="631" customWidth="1"/>
    <col min="10243" max="10495" width="9.109375" style="631"/>
    <col min="10496" max="10496" width="5.6640625" style="631" customWidth="1"/>
    <col min="10497" max="10497" width="50" style="631" customWidth="1"/>
    <col min="10498" max="10498" width="28.88671875" style="631" customWidth="1"/>
    <col min="10499" max="10751" width="9.109375" style="631"/>
    <col min="10752" max="10752" width="5.6640625" style="631" customWidth="1"/>
    <col min="10753" max="10753" width="50" style="631" customWidth="1"/>
    <col min="10754" max="10754" width="28.88671875" style="631" customWidth="1"/>
    <col min="10755" max="11007" width="9.109375" style="631"/>
    <col min="11008" max="11008" width="5.6640625" style="631" customWidth="1"/>
    <col min="11009" max="11009" width="50" style="631" customWidth="1"/>
    <col min="11010" max="11010" width="28.88671875" style="631" customWidth="1"/>
    <col min="11011" max="11263" width="9.109375" style="631"/>
    <col min="11264" max="11264" width="5.6640625" style="631" customWidth="1"/>
    <col min="11265" max="11265" width="50" style="631" customWidth="1"/>
    <col min="11266" max="11266" width="28.88671875" style="631" customWidth="1"/>
    <col min="11267" max="11519" width="9.109375" style="631"/>
    <col min="11520" max="11520" width="5.6640625" style="631" customWidth="1"/>
    <col min="11521" max="11521" width="50" style="631" customWidth="1"/>
    <col min="11522" max="11522" width="28.88671875" style="631" customWidth="1"/>
    <col min="11523" max="11775" width="9.109375" style="631"/>
    <col min="11776" max="11776" width="5.6640625" style="631" customWidth="1"/>
    <col min="11777" max="11777" width="50" style="631" customWidth="1"/>
    <col min="11778" max="11778" width="28.88671875" style="631" customWidth="1"/>
    <col min="11779" max="12031" width="9.109375" style="631"/>
    <col min="12032" max="12032" width="5.6640625" style="631" customWidth="1"/>
    <col min="12033" max="12033" width="50" style="631" customWidth="1"/>
    <col min="12034" max="12034" width="28.88671875" style="631" customWidth="1"/>
    <col min="12035" max="12287" width="9.109375" style="631"/>
    <col min="12288" max="12288" width="5.6640625" style="631" customWidth="1"/>
    <col min="12289" max="12289" width="50" style="631" customWidth="1"/>
    <col min="12290" max="12290" width="28.88671875" style="631" customWidth="1"/>
    <col min="12291" max="12543" width="9.109375" style="631"/>
    <col min="12544" max="12544" width="5.6640625" style="631" customWidth="1"/>
    <col min="12545" max="12545" width="50" style="631" customWidth="1"/>
    <col min="12546" max="12546" width="28.88671875" style="631" customWidth="1"/>
    <col min="12547" max="12799" width="9.109375" style="631"/>
    <col min="12800" max="12800" width="5.6640625" style="631" customWidth="1"/>
    <col min="12801" max="12801" width="50" style="631" customWidth="1"/>
    <col min="12802" max="12802" width="28.88671875" style="631" customWidth="1"/>
    <col min="12803" max="13055" width="9.109375" style="631"/>
    <col min="13056" max="13056" width="5.6640625" style="631" customWidth="1"/>
    <col min="13057" max="13057" width="50" style="631" customWidth="1"/>
    <col min="13058" max="13058" width="28.88671875" style="631" customWidth="1"/>
    <col min="13059" max="13311" width="9.109375" style="631"/>
    <col min="13312" max="13312" width="5.6640625" style="631" customWidth="1"/>
    <col min="13313" max="13313" width="50" style="631" customWidth="1"/>
    <col min="13314" max="13314" width="28.88671875" style="631" customWidth="1"/>
    <col min="13315" max="13567" width="9.109375" style="631"/>
    <col min="13568" max="13568" width="5.6640625" style="631" customWidth="1"/>
    <col min="13569" max="13569" width="50" style="631" customWidth="1"/>
    <col min="13570" max="13570" width="28.88671875" style="631" customWidth="1"/>
    <col min="13571" max="13823" width="9.109375" style="631"/>
    <col min="13824" max="13824" width="5.6640625" style="631" customWidth="1"/>
    <col min="13825" max="13825" width="50" style="631" customWidth="1"/>
    <col min="13826" max="13826" width="28.88671875" style="631" customWidth="1"/>
    <col min="13827" max="14079" width="9.109375" style="631"/>
    <col min="14080" max="14080" width="5.6640625" style="631" customWidth="1"/>
    <col min="14081" max="14081" width="50" style="631" customWidth="1"/>
    <col min="14082" max="14082" width="28.88671875" style="631" customWidth="1"/>
    <col min="14083" max="14335" width="9.109375" style="631"/>
    <col min="14336" max="14336" width="5.6640625" style="631" customWidth="1"/>
    <col min="14337" max="14337" width="50" style="631" customWidth="1"/>
    <col min="14338" max="14338" width="28.88671875" style="631" customWidth="1"/>
    <col min="14339" max="14591" width="9.109375" style="631"/>
    <col min="14592" max="14592" width="5.6640625" style="631" customWidth="1"/>
    <col min="14593" max="14593" width="50" style="631" customWidth="1"/>
    <col min="14594" max="14594" width="28.88671875" style="631" customWidth="1"/>
    <col min="14595" max="14847" width="9.109375" style="631"/>
    <col min="14848" max="14848" width="5.6640625" style="631" customWidth="1"/>
    <col min="14849" max="14849" width="50" style="631" customWidth="1"/>
    <col min="14850" max="14850" width="28.88671875" style="631" customWidth="1"/>
    <col min="14851" max="15103" width="9.109375" style="631"/>
    <col min="15104" max="15104" width="5.6640625" style="631" customWidth="1"/>
    <col min="15105" max="15105" width="50" style="631" customWidth="1"/>
    <col min="15106" max="15106" width="28.88671875" style="631" customWidth="1"/>
    <col min="15107" max="15359" width="9.109375" style="631"/>
    <col min="15360" max="15360" width="5.6640625" style="631" customWidth="1"/>
    <col min="15361" max="15361" width="50" style="631" customWidth="1"/>
    <col min="15362" max="15362" width="28.88671875" style="631" customWidth="1"/>
    <col min="15363" max="15615" width="9.109375" style="631"/>
    <col min="15616" max="15616" width="5.6640625" style="631" customWidth="1"/>
    <col min="15617" max="15617" width="50" style="631" customWidth="1"/>
    <col min="15618" max="15618" width="28.88671875" style="631" customWidth="1"/>
    <col min="15619" max="15871" width="9.109375" style="631"/>
    <col min="15872" max="15872" width="5.6640625" style="631" customWidth="1"/>
    <col min="15873" max="15873" width="50" style="631" customWidth="1"/>
    <col min="15874" max="15874" width="28.88671875" style="631" customWidth="1"/>
    <col min="15875" max="16127" width="9.109375" style="631"/>
    <col min="16128" max="16128" width="5.6640625" style="631" customWidth="1"/>
    <col min="16129" max="16129" width="50" style="631" customWidth="1"/>
    <col min="16130" max="16130" width="28.88671875" style="631" customWidth="1"/>
    <col min="16131" max="16384" width="9.109375" style="631"/>
  </cols>
  <sheetData>
    <row r="1" spans="1:9" x14ac:dyDescent="0.25">
      <c r="B1" s="122" t="s">
        <v>265</v>
      </c>
    </row>
    <row r="2" spans="1:9" x14ac:dyDescent="0.25">
      <c r="B2" s="122" t="s">
        <v>933</v>
      </c>
      <c r="F2" s="645" t="s">
        <v>1556</v>
      </c>
    </row>
    <row r="3" spans="1:9" x14ac:dyDescent="0.25">
      <c r="C3" s="464"/>
      <c r="F3" s="631" t="s">
        <v>76</v>
      </c>
    </row>
    <row r="4" spans="1:9" x14ac:dyDescent="0.25">
      <c r="B4" s="124"/>
      <c r="C4" s="697" t="s">
        <v>327</v>
      </c>
    </row>
    <row r="5" spans="1:9" ht="26.4" x14ac:dyDescent="0.25">
      <c r="A5" s="698" t="s">
        <v>1</v>
      </c>
      <c r="B5" s="699" t="s">
        <v>2</v>
      </c>
      <c r="C5" s="700" t="s">
        <v>934</v>
      </c>
      <c r="D5" s="700" t="s">
        <v>39</v>
      </c>
      <c r="E5" s="700" t="s">
        <v>267</v>
      </c>
      <c r="F5" s="700" t="s">
        <v>41</v>
      </c>
      <c r="G5" s="700" t="s">
        <v>113</v>
      </c>
      <c r="H5" s="700" t="s">
        <v>42</v>
      </c>
    </row>
    <row r="6" spans="1:9" ht="26.4" x14ac:dyDescent="0.25">
      <c r="A6" s="701">
        <v>1</v>
      </c>
      <c r="B6" s="702" t="s">
        <v>43</v>
      </c>
      <c r="C6" s="703">
        <f>SUM(D6:H6)</f>
        <v>108620388</v>
      </c>
      <c r="D6" s="704">
        <v>108620388</v>
      </c>
      <c r="E6" s="704"/>
      <c r="F6" s="704"/>
      <c r="G6" s="704"/>
      <c r="H6" s="704"/>
      <c r="I6" s="307">
        <f>C6/'[2]1b'!C6*100</f>
        <v>100</v>
      </c>
    </row>
    <row r="7" spans="1:9" ht="26.4" x14ac:dyDescent="0.25">
      <c r="A7" s="701">
        <v>2</v>
      </c>
      <c r="B7" s="702" t="s">
        <v>268</v>
      </c>
      <c r="C7" s="703">
        <f t="shared" ref="C7:C70" si="0">SUM(D7:H7)</f>
        <v>144158533</v>
      </c>
      <c r="D7" s="704">
        <v>144158533</v>
      </c>
      <c r="E7" s="704"/>
      <c r="F7" s="704"/>
      <c r="G7" s="704"/>
      <c r="H7" s="704"/>
      <c r="I7" s="307">
        <f>C7/'[2]1b'!C7*100</f>
        <v>100</v>
      </c>
    </row>
    <row r="8" spans="1:9" ht="26.4" x14ac:dyDescent="0.25">
      <c r="A8" s="701">
        <v>3</v>
      </c>
      <c r="B8" s="702" t="s">
        <v>461</v>
      </c>
      <c r="C8" s="703">
        <f t="shared" si="0"/>
        <v>105915656</v>
      </c>
      <c r="D8" s="704">
        <v>105915656</v>
      </c>
      <c r="E8" s="704"/>
      <c r="F8" s="704"/>
      <c r="G8" s="704"/>
      <c r="H8" s="704"/>
      <c r="I8" s="307">
        <f>C8/'[2]1b'!C8*100</f>
        <v>100</v>
      </c>
    </row>
    <row r="9" spans="1:9" ht="26.4" x14ac:dyDescent="0.25">
      <c r="A9" s="701">
        <v>4</v>
      </c>
      <c r="B9" s="702" t="s">
        <v>269</v>
      </c>
      <c r="C9" s="703">
        <f t="shared" si="0"/>
        <v>8755652</v>
      </c>
      <c r="D9" s="704">
        <v>8755652</v>
      </c>
      <c r="E9" s="704"/>
      <c r="F9" s="704"/>
      <c r="G9" s="704"/>
      <c r="H9" s="704"/>
      <c r="I9" s="307">
        <f>C9/'[2]1b'!C9*100</f>
        <v>100</v>
      </c>
    </row>
    <row r="10" spans="1:9" ht="26.4" x14ac:dyDescent="0.25">
      <c r="A10" s="701">
        <v>5</v>
      </c>
      <c r="B10" s="702" t="s">
        <v>270</v>
      </c>
      <c r="C10" s="703">
        <f t="shared" si="0"/>
        <v>3966193</v>
      </c>
      <c r="D10" s="704">
        <v>3966193</v>
      </c>
      <c r="E10" s="704"/>
      <c r="F10" s="704"/>
      <c r="G10" s="704"/>
      <c r="H10" s="704"/>
      <c r="I10" s="307">
        <f>C10/'[2]1b'!C10*100</f>
        <v>100</v>
      </c>
    </row>
    <row r="11" spans="1:9" x14ac:dyDescent="0.25">
      <c r="A11" s="701">
        <v>6</v>
      </c>
      <c r="B11" s="702" t="s">
        <v>271</v>
      </c>
      <c r="C11" s="703">
        <f t="shared" si="0"/>
        <v>971050</v>
      </c>
      <c r="D11" s="704">
        <v>971050</v>
      </c>
      <c r="E11" s="704"/>
      <c r="F11" s="704"/>
      <c r="G11" s="704"/>
      <c r="H11" s="704"/>
      <c r="I11" s="307">
        <f>C11/'[2]1b'!C11*100</f>
        <v>100</v>
      </c>
    </row>
    <row r="12" spans="1:9" x14ac:dyDescent="0.25">
      <c r="A12" s="701">
        <v>7</v>
      </c>
      <c r="B12" s="702" t="s">
        <v>44</v>
      </c>
      <c r="C12" s="703">
        <f t="shared" si="0"/>
        <v>372387472</v>
      </c>
      <c r="D12" s="705">
        <f>SUM(D6:D11)</f>
        <v>372387472</v>
      </c>
      <c r="E12" s="705">
        <f>SUM(E6:E11)</f>
        <v>0</v>
      </c>
      <c r="F12" s="705">
        <f>SUM(F6:F11)</f>
        <v>0</v>
      </c>
      <c r="G12" s="705">
        <f>SUM(G6:G11)</f>
        <v>0</v>
      </c>
      <c r="H12" s="705">
        <f>SUM(H6:H11)</f>
        <v>0</v>
      </c>
      <c r="I12" s="307">
        <f>C12/'[2]1b'!C12*100</f>
        <v>100</v>
      </c>
    </row>
    <row r="13" spans="1:9" s="125" customFormat="1" x14ac:dyDescent="0.25">
      <c r="A13" s="701">
        <v>8</v>
      </c>
      <c r="B13" s="706" t="s">
        <v>272</v>
      </c>
      <c r="C13" s="703">
        <f t="shared" si="0"/>
        <v>0</v>
      </c>
      <c r="D13" s="707"/>
      <c r="E13" s="707"/>
      <c r="F13" s="707"/>
      <c r="G13" s="707"/>
      <c r="H13" s="707"/>
      <c r="I13" s="307" t="e">
        <f>C13/'[2]1b'!C13*100</f>
        <v>#DIV/0!</v>
      </c>
    </row>
    <row r="14" spans="1:9" ht="26.4" x14ac:dyDescent="0.25">
      <c r="A14" s="701">
        <v>9</v>
      </c>
      <c r="B14" s="702" t="s">
        <v>45</v>
      </c>
      <c r="C14" s="703">
        <f t="shared" si="0"/>
        <v>90488171</v>
      </c>
      <c r="D14" s="705">
        <f>SUM(D15:D19)</f>
        <v>21717800</v>
      </c>
      <c r="E14" s="705">
        <f>SUM(E15:E19)</f>
        <v>2063270</v>
      </c>
      <c r="F14" s="705">
        <f>SUM(F15:F19)</f>
        <v>62605974</v>
      </c>
      <c r="G14" s="705">
        <f>SUM(G15:G19)</f>
        <v>4101127</v>
      </c>
      <c r="H14" s="705">
        <f>SUM(H15:H19)</f>
        <v>0</v>
      </c>
      <c r="I14" s="307">
        <f>C14/'[2]1b'!C14*100</f>
        <v>28.690075662861155</v>
      </c>
    </row>
    <row r="15" spans="1:9" x14ac:dyDescent="0.25">
      <c r="A15" s="701">
        <v>10</v>
      </c>
      <c r="B15" s="702" t="s">
        <v>273</v>
      </c>
      <c r="C15" s="703">
        <f t="shared" si="0"/>
        <v>9594270</v>
      </c>
      <c r="D15" s="704">
        <v>4396000</v>
      </c>
      <c r="E15" s="704">
        <v>2063270</v>
      </c>
      <c r="F15" s="704"/>
      <c r="G15" s="704">
        <v>3135000</v>
      </c>
      <c r="H15" s="704"/>
      <c r="I15" s="307">
        <f>C15/'[2]1b'!C15*100</f>
        <v>153.64234529064393</v>
      </c>
    </row>
    <row r="16" spans="1:9" x14ac:dyDescent="0.25">
      <c r="A16" s="701">
        <v>11</v>
      </c>
      <c r="B16" s="702" t="s">
        <v>274</v>
      </c>
      <c r="C16" s="703">
        <f t="shared" si="0"/>
        <v>966127</v>
      </c>
      <c r="D16" s="704"/>
      <c r="E16" s="704"/>
      <c r="F16" s="704"/>
      <c r="G16" s="704">
        <v>966127</v>
      </c>
      <c r="H16" s="704"/>
      <c r="I16" s="307">
        <f>C16/'[2]1b'!C16*100</f>
        <v>0.42360630536565147</v>
      </c>
    </row>
    <row r="17" spans="1:9" x14ac:dyDescent="0.25">
      <c r="A17" s="701">
        <v>12</v>
      </c>
      <c r="B17" s="702" t="s">
        <v>275</v>
      </c>
      <c r="C17" s="703">
        <f t="shared" si="0"/>
        <v>17321800</v>
      </c>
      <c r="D17" s="704">
        <v>17321800</v>
      </c>
      <c r="E17" s="704"/>
      <c r="F17" s="704"/>
      <c r="G17" s="704"/>
      <c r="H17" s="704"/>
      <c r="I17" s="307">
        <f>C17/'[2]1b'!C17*100</f>
        <v>102.35292727315701</v>
      </c>
    </row>
    <row r="18" spans="1:9" x14ac:dyDescent="0.25">
      <c r="A18" s="701">
        <v>13</v>
      </c>
      <c r="B18" s="702" t="s">
        <v>276</v>
      </c>
      <c r="C18" s="703">
        <f t="shared" si="0"/>
        <v>62605974</v>
      </c>
      <c r="D18" s="704"/>
      <c r="E18" s="704"/>
      <c r="F18" s="704">
        <v>62605974</v>
      </c>
      <c r="G18" s="704"/>
      <c r="H18" s="704"/>
      <c r="I18" s="307">
        <f>C18/'[2]1b'!C18*100</f>
        <v>97.579717749699739</v>
      </c>
    </row>
    <row r="19" spans="1:9" x14ac:dyDescent="0.25">
      <c r="A19" s="701">
        <v>14</v>
      </c>
      <c r="B19" s="702" t="s">
        <v>277</v>
      </c>
      <c r="C19" s="703">
        <f t="shared" si="0"/>
        <v>0</v>
      </c>
      <c r="D19" s="704"/>
      <c r="E19" s="704"/>
      <c r="F19" s="704"/>
      <c r="G19" s="704"/>
      <c r="H19" s="704"/>
      <c r="I19" s="307" t="e">
        <f>C19/'[2]1b'!C19*100</f>
        <v>#DIV/0!</v>
      </c>
    </row>
    <row r="20" spans="1:9" ht="26.4" x14ac:dyDescent="0.25">
      <c r="A20" s="701">
        <v>15</v>
      </c>
      <c r="B20" s="708" t="s">
        <v>46</v>
      </c>
      <c r="C20" s="703">
        <f t="shared" si="0"/>
        <v>462875643</v>
      </c>
      <c r="D20" s="709">
        <f>D12+D14</f>
        <v>394105272</v>
      </c>
      <c r="E20" s="709">
        <f>E12+E14</f>
        <v>2063270</v>
      </c>
      <c r="F20" s="709">
        <f>F12+F14</f>
        <v>62605974</v>
      </c>
      <c r="G20" s="709">
        <f>G12+G14</f>
        <v>4101127</v>
      </c>
      <c r="H20" s="709">
        <f>H12+H14</f>
        <v>0</v>
      </c>
      <c r="I20" s="307">
        <f>C20/'[2]1b'!C20*100</f>
        <v>67.299337426494063</v>
      </c>
    </row>
    <row r="21" spans="1:9" x14ac:dyDescent="0.25">
      <c r="A21" s="701">
        <v>16</v>
      </c>
      <c r="B21" s="702" t="s">
        <v>47</v>
      </c>
      <c r="C21" s="703">
        <f t="shared" si="0"/>
        <v>95035862</v>
      </c>
      <c r="D21" s="705">
        <f>D22</f>
        <v>95035862</v>
      </c>
      <c r="E21" s="705">
        <f>E22</f>
        <v>0</v>
      </c>
      <c r="F21" s="705">
        <f>F22</f>
        <v>0</v>
      </c>
      <c r="G21" s="705">
        <f>G22</f>
        <v>0</v>
      </c>
      <c r="H21" s="705">
        <f>H22</f>
        <v>0</v>
      </c>
      <c r="I21" s="307">
        <f>C21/'[2]1b'!C21*100</f>
        <v>100</v>
      </c>
    </row>
    <row r="22" spans="1:9" x14ac:dyDescent="0.25">
      <c r="A22" s="701">
        <v>17</v>
      </c>
      <c r="B22" s="702" t="s">
        <v>278</v>
      </c>
      <c r="C22" s="703">
        <f t="shared" si="0"/>
        <v>95035862</v>
      </c>
      <c r="D22" s="710">
        <v>95035862</v>
      </c>
      <c r="E22" s="710"/>
      <c r="F22" s="710"/>
      <c r="G22" s="710"/>
      <c r="H22" s="710"/>
      <c r="I22" s="307">
        <f>C22/'[2]1b'!C22*100</f>
        <v>100</v>
      </c>
    </row>
    <row r="23" spans="1:9" x14ac:dyDescent="0.25">
      <c r="A23" s="701">
        <v>18</v>
      </c>
      <c r="B23" s="702" t="s">
        <v>279</v>
      </c>
      <c r="C23" s="703">
        <f t="shared" si="0"/>
        <v>648218225</v>
      </c>
      <c r="D23" s="705">
        <f>SUM(D24:D27)</f>
        <v>648218225</v>
      </c>
      <c r="E23" s="705">
        <f>SUM(E24:E27)</f>
        <v>0</v>
      </c>
      <c r="F23" s="705">
        <f>SUM(F24:F27)</f>
        <v>0</v>
      </c>
      <c r="G23" s="705">
        <f>SUM(G24:G27)</f>
        <v>0</v>
      </c>
      <c r="H23" s="705">
        <f>SUM(H24:H27)</f>
        <v>0</v>
      </c>
      <c r="I23" s="307">
        <f>C23/'[2]1b'!C23*100</f>
        <v>62.188469960734402</v>
      </c>
    </row>
    <row r="24" spans="1:9" x14ac:dyDescent="0.25">
      <c r="A24" s="701">
        <v>19</v>
      </c>
      <c r="B24" s="702" t="s">
        <v>280</v>
      </c>
      <c r="C24" s="703">
        <f t="shared" si="0"/>
        <v>0</v>
      </c>
      <c r="D24" s="704"/>
      <c r="E24" s="704"/>
      <c r="F24" s="704"/>
      <c r="G24" s="704"/>
      <c r="H24" s="704"/>
      <c r="I24" s="307">
        <f>C24/'[2]1b'!C24*100</f>
        <v>0</v>
      </c>
    </row>
    <row r="25" spans="1:9" x14ac:dyDescent="0.25">
      <c r="A25" s="701">
        <v>20</v>
      </c>
      <c r="B25" s="702" t="s">
        <v>281</v>
      </c>
      <c r="C25" s="703">
        <f t="shared" si="0"/>
        <v>648218225</v>
      </c>
      <c r="D25" s="704">
        <v>648218225</v>
      </c>
      <c r="E25" s="704"/>
      <c r="F25" s="704"/>
      <c r="G25" s="704"/>
      <c r="H25" s="704"/>
      <c r="I25" s="307">
        <f>C25/'[2]1b'!C25*100</f>
        <v>63.050390076455763</v>
      </c>
    </row>
    <row r="26" spans="1:9" x14ac:dyDescent="0.25">
      <c r="A26" s="701">
        <v>21</v>
      </c>
      <c r="B26" s="702" t="s">
        <v>282</v>
      </c>
      <c r="C26" s="703">
        <f t="shared" si="0"/>
        <v>0</v>
      </c>
      <c r="D26" s="700"/>
      <c r="E26" s="700"/>
      <c r="F26" s="700"/>
      <c r="G26" s="700"/>
      <c r="H26" s="700"/>
      <c r="I26" s="307" t="e">
        <f>C26/'[2]1b'!C26*100</f>
        <v>#DIV/0!</v>
      </c>
    </row>
    <row r="27" spans="1:9" x14ac:dyDescent="0.25">
      <c r="A27" s="701">
        <v>22</v>
      </c>
      <c r="B27" s="479" t="s">
        <v>283</v>
      </c>
      <c r="C27" s="703">
        <f t="shared" si="0"/>
        <v>0</v>
      </c>
      <c r="D27" s="700"/>
      <c r="E27" s="700"/>
      <c r="F27" s="700"/>
      <c r="G27" s="700"/>
      <c r="H27" s="700"/>
      <c r="I27" s="307" t="e">
        <f>C27/'[2]1b'!C27*100</f>
        <v>#DIV/0!</v>
      </c>
    </row>
    <row r="28" spans="1:9" ht="26.4" x14ac:dyDescent="0.25">
      <c r="A28" s="701">
        <v>23</v>
      </c>
      <c r="B28" s="708" t="s">
        <v>48</v>
      </c>
      <c r="C28" s="703">
        <f t="shared" si="0"/>
        <v>743254087</v>
      </c>
      <c r="D28" s="709">
        <f>D21+D23</f>
        <v>743254087</v>
      </c>
      <c r="E28" s="709">
        <f>E21+E23</f>
        <v>0</v>
      </c>
      <c r="F28" s="709">
        <f>F21+F23</f>
        <v>0</v>
      </c>
      <c r="G28" s="709">
        <f>G21+G23</f>
        <v>0</v>
      </c>
      <c r="H28" s="709">
        <f>H21+H23</f>
        <v>0</v>
      </c>
      <c r="I28" s="307">
        <f>C28/'[2]1b'!C28*100</f>
        <v>65.347879791324274</v>
      </c>
    </row>
    <row r="29" spans="1:9" x14ac:dyDescent="0.25">
      <c r="A29" s="701">
        <v>24</v>
      </c>
      <c r="B29" s="702" t="s">
        <v>49</v>
      </c>
      <c r="C29" s="703">
        <f t="shared" si="0"/>
        <v>109972853</v>
      </c>
      <c r="D29" s="705">
        <f>SUM(D30:D31)</f>
        <v>109972853</v>
      </c>
      <c r="E29" s="705">
        <f>SUM(E30:E31)</f>
        <v>0</v>
      </c>
      <c r="F29" s="705">
        <f>SUM(F30:F31)</f>
        <v>0</v>
      </c>
      <c r="G29" s="705">
        <f>SUM(G30:G31)</f>
        <v>0</v>
      </c>
      <c r="H29" s="705">
        <f>SUM(H30:H31)</f>
        <v>0</v>
      </c>
      <c r="I29" s="307">
        <f>C29/'[2]1b'!C29*100</f>
        <v>99.793877495462795</v>
      </c>
    </row>
    <row r="30" spans="1:9" x14ac:dyDescent="0.25">
      <c r="A30" s="701">
        <v>25</v>
      </c>
      <c r="B30" s="702" t="s">
        <v>50</v>
      </c>
      <c r="C30" s="703">
        <f t="shared" si="0"/>
        <v>108306197</v>
      </c>
      <c r="D30" s="704">
        <v>108306197</v>
      </c>
      <c r="E30" s="704"/>
      <c r="F30" s="704"/>
      <c r="G30" s="704"/>
      <c r="H30" s="704"/>
      <c r="I30" s="307">
        <f>C30/'[2]1b'!C30*100</f>
        <v>98.281485480943743</v>
      </c>
    </row>
    <row r="31" spans="1:9" ht="16.5" customHeight="1" x14ac:dyDescent="0.25">
      <c r="A31" s="701">
        <v>26</v>
      </c>
      <c r="B31" s="702" t="s">
        <v>51</v>
      </c>
      <c r="C31" s="703">
        <f t="shared" si="0"/>
        <v>1666656</v>
      </c>
      <c r="D31" s="704">
        <v>1666656</v>
      </c>
      <c r="E31" s="704"/>
      <c r="F31" s="704"/>
      <c r="G31" s="704"/>
      <c r="H31" s="704"/>
      <c r="I31" s="307" t="e">
        <f>C31/'[2]1b'!C31*100</f>
        <v>#DIV/0!</v>
      </c>
    </row>
    <row r="32" spans="1:9" ht="18.75" customHeight="1" x14ac:dyDescent="0.25">
      <c r="A32" s="701">
        <v>27</v>
      </c>
      <c r="B32" s="702" t="s">
        <v>52</v>
      </c>
      <c r="C32" s="703">
        <f t="shared" si="0"/>
        <v>238577541</v>
      </c>
      <c r="D32" s="704">
        <v>238577541</v>
      </c>
      <c r="E32" s="704"/>
      <c r="F32" s="704"/>
      <c r="G32" s="704"/>
      <c r="H32" s="704"/>
      <c r="I32" s="307">
        <f>C32/'[2]1b'!C32*100</f>
        <v>131.81079613259666</v>
      </c>
    </row>
    <row r="33" spans="1:9" x14ac:dyDescent="0.25">
      <c r="A33" s="701">
        <v>28</v>
      </c>
      <c r="B33" s="702" t="s">
        <v>284</v>
      </c>
      <c r="C33" s="703">
        <f t="shared" si="0"/>
        <v>12262634</v>
      </c>
      <c r="D33" s="704">
        <v>12262634</v>
      </c>
      <c r="E33" s="704"/>
      <c r="F33" s="704"/>
      <c r="G33" s="704"/>
      <c r="H33" s="704"/>
      <c r="I33" s="307">
        <f>C33/'[2]1b'!C33*100</f>
        <v>103.92062711864408</v>
      </c>
    </row>
    <row r="34" spans="1:9" ht="26.4" x14ac:dyDescent="0.25">
      <c r="A34" s="701">
        <v>29</v>
      </c>
      <c r="B34" s="702" t="s">
        <v>285</v>
      </c>
      <c r="C34" s="703">
        <f t="shared" si="0"/>
        <v>0</v>
      </c>
      <c r="D34" s="704"/>
      <c r="E34" s="704"/>
      <c r="F34" s="704"/>
      <c r="G34" s="704"/>
      <c r="H34" s="704"/>
      <c r="I34" s="307" t="e">
        <f>C34/'[2]1b'!C34*100</f>
        <v>#DIV/0!</v>
      </c>
    </row>
    <row r="35" spans="1:9" x14ac:dyDescent="0.25">
      <c r="A35" s="701">
        <v>30</v>
      </c>
      <c r="B35" s="702" t="s">
        <v>53</v>
      </c>
      <c r="C35" s="703">
        <f t="shared" si="0"/>
        <v>250840175</v>
      </c>
      <c r="D35" s="705">
        <f>SUM(D32:D34)</f>
        <v>250840175</v>
      </c>
      <c r="E35" s="705">
        <f>SUM(E32:E34)</f>
        <v>0</v>
      </c>
      <c r="F35" s="705">
        <f>SUM(F32:F34)</f>
        <v>0</v>
      </c>
      <c r="G35" s="705">
        <f>SUM(G32:G34)</f>
        <v>0</v>
      </c>
      <c r="H35" s="705">
        <f>SUM(H32:H34)</f>
        <v>0</v>
      </c>
      <c r="I35" s="307">
        <f>C35/'[2]1b'!C35*100</f>
        <v>130.10382520746887</v>
      </c>
    </row>
    <row r="36" spans="1:9" x14ac:dyDescent="0.25">
      <c r="A36" s="701">
        <v>31</v>
      </c>
      <c r="B36" s="702" t="s">
        <v>54</v>
      </c>
      <c r="C36" s="703">
        <f t="shared" si="0"/>
        <v>501652</v>
      </c>
      <c r="D36" s="705">
        <v>481652</v>
      </c>
      <c r="E36" s="705">
        <v>20000</v>
      </c>
      <c r="F36" s="705">
        <f>SUM(F37:F38)</f>
        <v>0</v>
      </c>
      <c r="G36" s="705">
        <f>SUM(G37:G38)</f>
        <v>0</v>
      </c>
      <c r="H36" s="705">
        <f>SUM(H37:H38)</f>
        <v>0</v>
      </c>
      <c r="I36" s="307">
        <f>C36/'[2]1b'!C36*100</f>
        <v>125.413</v>
      </c>
    </row>
    <row r="37" spans="1:9" ht="39.6" x14ac:dyDescent="0.25">
      <c r="A37" s="701">
        <v>32</v>
      </c>
      <c r="B37" s="702" t="s">
        <v>286</v>
      </c>
      <c r="C37" s="703">
        <f t="shared" si="0"/>
        <v>47713</v>
      </c>
      <c r="D37" s="704">
        <v>47713</v>
      </c>
      <c r="E37" s="704"/>
      <c r="F37" s="704"/>
      <c r="G37" s="704"/>
      <c r="H37" s="704"/>
      <c r="I37" s="307">
        <f>C37/'[2]1b'!C37*100</f>
        <v>95.426000000000002</v>
      </c>
    </row>
    <row r="38" spans="1:9" x14ac:dyDescent="0.25">
      <c r="A38" s="701">
        <v>33</v>
      </c>
      <c r="B38" s="702" t="s">
        <v>287</v>
      </c>
      <c r="C38" s="703">
        <f t="shared" si="0"/>
        <v>309499</v>
      </c>
      <c r="D38" s="704">
        <v>309499</v>
      </c>
      <c r="E38" s="704"/>
      <c r="F38" s="704"/>
      <c r="G38" s="704"/>
      <c r="H38" s="704"/>
      <c r="I38" s="307">
        <f>C38/'[2]1b'!C38*100</f>
        <v>88.428285714285721</v>
      </c>
    </row>
    <row r="39" spans="1:9" x14ac:dyDescent="0.25">
      <c r="A39" s="701">
        <v>34</v>
      </c>
      <c r="B39" s="708" t="s">
        <v>55</v>
      </c>
      <c r="C39" s="703">
        <f t="shared" si="0"/>
        <v>361314680</v>
      </c>
      <c r="D39" s="709">
        <f>D29+D35+D36</f>
        <v>361294680</v>
      </c>
      <c r="E39" s="709">
        <f>E29+E35+E36</f>
        <v>20000</v>
      </c>
      <c r="F39" s="709">
        <f>F29+F35+F36</f>
        <v>0</v>
      </c>
      <c r="G39" s="709">
        <f>G29+G35+G36</f>
        <v>0</v>
      </c>
      <c r="H39" s="709">
        <f>H29+H35+H36</f>
        <v>0</v>
      </c>
      <c r="I39" s="307">
        <f>C39/'[2]1b'!C39*100</f>
        <v>119.0885563612393</v>
      </c>
    </row>
    <row r="40" spans="1:9" x14ac:dyDescent="0.25">
      <c r="A40" s="701">
        <v>35</v>
      </c>
      <c r="B40" s="706" t="s">
        <v>288</v>
      </c>
      <c r="C40" s="703">
        <f t="shared" si="0"/>
        <v>21900</v>
      </c>
      <c r="D40" s="711"/>
      <c r="E40" s="711"/>
      <c r="F40" s="711"/>
      <c r="G40" s="711">
        <v>21900</v>
      </c>
      <c r="H40" s="711"/>
      <c r="I40" s="307" t="e">
        <f>C40/'[2]1b'!C40*100</f>
        <v>#DIV/0!</v>
      </c>
    </row>
    <row r="41" spans="1:9" x14ac:dyDescent="0.25">
      <c r="A41" s="701">
        <v>36</v>
      </c>
      <c r="B41" s="712" t="s">
        <v>56</v>
      </c>
      <c r="C41" s="703">
        <f t="shared" si="0"/>
        <v>9816431</v>
      </c>
      <c r="D41" s="713">
        <f>SUM(D42:D45)</f>
        <v>0</v>
      </c>
      <c r="E41" s="713">
        <f>SUM(E42:E45)</f>
        <v>299184</v>
      </c>
      <c r="F41" s="713">
        <v>697028</v>
      </c>
      <c r="G41" s="713">
        <v>2583020</v>
      </c>
      <c r="H41" s="713">
        <v>6237199</v>
      </c>
      <c r="I41" s="307">
        <f>C41/'[2]1b'!C41*100</f>
        <v>122.14358806668729</v>
      </c>
    </row>
    <row r="42" spans="1:9" x14ac:dyDescent="0.25">
      <c r="A42" s="701">
        <v>37</v>
      </c>
      <c r="B42" s="712" t="s">
        <v>289</v>
      </c>
      <c r="C42" s="703">
        <f t="shared" si="0"/>
        <v>0</v>
      </c>
      <c r="D42" s="710"/>
      <c r="E42" s="710"/>
      <c r="F42" s="710"/>
      <c r="G42" s="710"/>
      <c r="H42" s="710"/>
      <c r="I42" s="307" t="e">
        <f>C42/'[2]1b'!C42*100</f>
        <v>#DIV/0!</v>
      </c>
    </row>
    <row r="43" spans="1:9" x14ac:dyDescent="0.25">
      <c r="A43" s="701">
        <v>38</v>
      </c>
      <c r="B43" s="712" t="s">
        <v>57</v>
      </c>
      <c r="C43" s="703">
        <f t="shared" si="0"/>
        <v>242571</v>
      </c>
      <c r="D43" s="714"/>
      <c r="E43" s="714">
        <v>192913</v>
      </c>
      <c r="F43" s="714">
        <v>49658</v>
      </c>
      <c r="G43" s="714"/>
      <c r="H43" s="714"/>
      <c r="I43" s="307">
        <f>C43/'[2]1b'!C43*100</f>
        <v>9.0850561797752807</v>
      </c>
    </row>
    <row r="44" spans="1:9" x14ac:dyDescent="0.25">
      <c r="A44" s="701">
        <v>39</v>
      </c>
      <c r="B44" s="712" t="s">
        <v>290</v>
      </c>
      <c r="C44" s="703">
        <f t="shared" si="0"/>
        <v>0</v>
      </c>
      <c r="D44" s="714"/>
      <c r="E44" s="714"/>
      <c r="F44" s="714"/>
      <c r="G44" s="714"/>
      <c r="H44" s="714"/>
      <c r="I44" s="307">
        <f>C44/'[2]1b'!C44*100</f>
        <v>0</v>
      </c>
    </row>
    <row r="45" spans="1:9" x14ac:dyDescent="0.25">
      <c r="A45" s="701">
        <v>40</v>
      </c>
      <c r="B45" s="712" t="s">
        <v>291</v>
      </c>
      <c r="C45" s="703">
        <f t="shared" si="0"/>
        <v>106271</v>
      </c>
      <c r="D45" s="714"/>
      <c r="E45" s="714">
        <v>106271</v>
      </c>
      <c r="F45" s="714"/>
      <c r="G45" s="714"/>
      <c r="H45" s="714"/>
      <c r="I45" s="307">
        <f>C45/'[2]1b'!C45*100</f>
        <v>2.3520982989445205</v>
      </c>
    </row>
    <row r="46" spans="1:9" x14ac:dyDescent="0.25">
      <c r="A46" s="701">
        <v>41</v>
      </c>
      <c r="B46" s="702" t="s">
        <v>58</v>
      </c>
      <c r="C46" s="703">
        <f t="shared" si="0"/>
        <v>4371226</v>
      </c>
      <c r="D46" s="713">
        <f>SUM(D47:D48)</f>
        <v>1243255</v>
      </c>
      <c r="E46" s="713">
        <f>SUM(E47:E48)</f>
        <v>1537342</v>
      </c>
      <c r="F46" s="713">
        <f>SUM(F47:F48)</f>
        <v>1590584</v>
      </c>
      <c r="G46" s="713">
        <f>SUM(G47:G48)</f>
        <v>45</v>
      </c>
      <c r="H46" s="713">
        <f>SUM(H47:H48)</f>
        <v>0</v>
      </c>
      <c r="I46" s="307">
        <f>C46/'[2]1b'!C46*100</f>
        <v>91.933934655198271</v>
      </c>
    </row>
    <row r="47" spans="1:9" x14ac:dyDescent="0.25">
      <c r="A47" s="701">
        <v>42</v>
      </c>
      <c r="B47" s="702" t="s">
        <v>59</v>
      </c>
      <c r="C47" s="703">
        <f t="shared" si="0"/>
        <v>3133967</v>
      </c>
      <c r="D47" s="704">
        <v>1238270</v>
      </c>
      <c r="E47" s="704">
        <v>1524225</v>
      </c>
      <c r="F47" s="704">
        <v>371472</v>
      </c>
      <c r="G47" s="704"/>
      <c r="H47" s="704"/>
      <c r="I47" s="307">
        <f>C47/'[2]1b'!C47*100</f>
        <v>90.400799366091604</v>
      </c>
    </row>
    <row r="48" spans="1:9" x14ac:dyDescent="0.25">
      <c r="A48" s="701">
        <v>43</v>
      </c>
      <c r="B48" s="702" t="s">
        <v>60</v>
      </c>
      <c r="C48" s="703">
        <f t="shared" si="0"/>
        <v>1237259</v>
      </c>
      <c r="D48" s="704">
        <v>4985</v>
      </c>
      <c r="E48" s="704">
        <v>13117</v>
      </c>
      <c r="F48" s="704">
        <v>1219112</v>
      </c>
      <c r="G48" s="704">
        <v>45</v>
      </c>
      <c r="H48" s="704"/>
      <c r="I48" s="307">
        <f>C48/'[2]1b'!C48*100</f>
        <v>96.060481366459626</v>
      </c>
    </row>
    <row r="49" spans="1:9" x14ac:dyDescent="0.25">
      <c r="A49" s="701">
        <v>44</v>
      </c>
      <c r="B49" s="702" t="s">
        <v>292</v>
      </c>
      <c r="C49" s="703">
        <f t="shared" si="0"/>
        <v>16618459</v>
      </c>
      <c r="D49" s="713">
        <f>SUM(D50:D53)</f>
        <v>16618459</v>
      </c>
      <c r="E49" s="713">
        <f>SUM(E50:E53)</f>
        <v>0</v>
      </c>
      <c r="F49" s="713">
        <f>SUM(F50:F53)</f>
        <v>0</v>
      </c>
      <c r="G49" s="713">
        <f>SUM(G50:G53)</f>
        <v>0</v>
      </c>
      <c r="H49" s="713">
        <f>SUM(H50:H53)</f>
        <v>0</v>
      </c>
      <c r="I49" s="307">
        <f>C49/'[2]1b'!C49*100</f>
        <v>146.40934350905081</v>
      </c>
    </row>
    <row r="50" spans="1:9" ht="26.4" x14ac:dyDescent="0.25">
      <c r="A50" s="701">
        <v>45</v>
      </c>
      <c r="B50" s="702" t="s">
        <v>293</v>
      </c>
      <c r="C50" s="703">
        <f t="shared" si="0"/>
        <v>4961730</v>
      </c>
      <c r="D50" s="704">
        <v>4961730</v>
      </c>
      <c r="E50" s="704"/>
      <c r="F50" s="704"/>
      <c r="G50" s="704"/>
      <c r="H50" s="704"/>
      <c r="I50" s="307" t="e">
        <f>C50/'[2]1b'!C50*100</f>
        <v>#DIV/0!</v>
      </c>
    </row>
    <row r="51" spans="1:9" ht="26.4" x14ac:dyDescent="0.25">
      <c r="A51" s="701">
        <v>46</v>
      </c>
      <c r="B51" s="702" t="s">
        <v>61</v>
      </c>
      <c r="C51" s="703">
        <f t="shared" si="0"/>
        <v>1487317</v>
      </c>
      <c r="D51" s="704">
        <v>1487317</v>
      </c>
      <c r="E51" s="704"/>
      <c r="F51" s="704"/>
      <c r="G51" s="704"/>
      <c r="H51" s="704"/>
      <c r="I51" s="307">
        <f>C51/'[2]1b'!C51*100</f>
        <v>100</v>
      </c>
    </row>
    <row r="52" spans="1:9" x14ac:dyDescent="0.25">
      <c r="A52" s="701">
        <v>47</v>
      </c>
      <c r="B52" s="702" t="s">
        <v>294</v>
      </c>
      <c r="C52" s="703">
        <f t="shared" si="0"/>
        <v>10169412</v>
      </c>
      <c r="D52" s="704">
        <v>10169412</v>
      </c>
      <c r="E52" s="704"/>
      <c r="F52" s="704"/>
      <c r="G52" s="704"/>
      <c r="H52" s="704"/>
      <c r="I52" s="307">
        <f>C52/'[2]1b'!C52*100</f>
        <v>108.72463546541806</v>
      </c>
    </row>
    <row r="53" spans="1:9" x14ac:dyDescent="0.25">
      <c r="A53" s="701">
        <v>49</v>
      </c>
      <c r="B53" s="702" t="s">
        <v>62</v>
      </c>
      <c r="C53" s="703">
        <f t="shared" si="0"/>
        <v>0</v>
      </c>
      <c r="D53" s="704"/>
      <c r="E53" s="704"/>
      <c r="F53" s="704"/>
      <c r="G53" s="704"/>
      <c r="H53" s="704"/>
      <c r="I53" s="307">
        <f>C53/'[2]1b'!C53*100</f>
        <v>0</v>
      </c>
    </row>
    <row r="54" spans="1:9" x14ac:dyDescent="0.25">
      <c r="A54" s="701">
        <v>50</v>
      </c>
      <c r="B54" s="702" t="s">
        <v>295</v>
      </c>
      <c r="C54" s="703">
        <f t="shared" si="0"/>
        <v>1053465</v>
      </c>
      <c r="D54" s="704">
        <v>42640</v>
      </c>
      <c r="E54" s="704"/>
      <c r="F54" s="704"/>
      <c r="G54" s="704"/>
      <c r="H54" s="704">
        <v>1010825</v>
      </c>
      <c r="I54" s="307">
        <f>C54/'[2]1b'!C54*100</f>
        <v>96.185328396842721</v>
      </c>
    </row>
    <row r="55" spans="1:9" x14ac:dyDescent="0.25">
      <c r="A55" s="701">
        <v>51</v>
      </c>
      <c r="B55" s="702" t="s">
        <v>296</v>
      </c>
      <c r="C55" s="703">
        <f t="shared" si="0"/>
        <v>11518673</v>
      </c>
      <c r="D55" s="710">
        <v>8458206</v>
      </c>
      <c r="E55" s="710">
        <v>494048</v>
      </c>
      <c r="F55" s="710">
        <v>609448</v>
      </c>
      <c r="G55" s="710"/>
      <c r="H55" s="710">
        <v>1956971</v>
      </c>
      <c r="I55" s="307">
        <f>C55/'[2]1b'!C55*100</f>
        <v>126.56728012719718</v>
      </c>
    </row>
    <row r="56" spans="1:9" x14ac:dyDescent="0.25">
      <c r="A56" s="701">
        <v>52</v>
      </c>
      <c r="B56" s="702" t="s">
        <v>63</v>
      </c>
      <c r="C56" s="703">
        <f t="shared" si="0"/>
        <v>1915870</v>
      </c>
      <c r="D56" s="704">
        <v>33000</v>
      </c>
      <c r="E56" s="704"/>
      <c r="F56" s="704"/>
      <c r="G56" s="704"/>
      <c r="H56" s="704">
        <v>1882870</v>
      </c>
      <c r="I56" s="307" t="e">
        <f>C56/'[2]1b'!C56*100</f>
        <v>#DIV/0!</v>
      </c>
    </row>
    <row r="57" spans="1:9" ht="26.4" x14ac:dyDescent="0.25">
      <c r="A57" s="701">
        <v>53</v>
      </c>
      <c r="B57" s="702" t="s">
        <v>297</v>
      </c>
      <c r="C57" s="703">
        <f t="shared" si="0"/>
        <v>3067480</v>
      </c>
      <c r="D57" s="704">
        <v>3067460</v>
      </c>
      <c r="E57" s="704">
        <v>3</v>
      </c>
      <c r="F57" s="704">
        <v>13</v>
      </c>
      <c r="G57" s="704">
        <v>2</v>
      </c>
      <c r="H57" s="704">
        <v>2</v>
      </c>
      <c r="I57" s="307">
        <f>C57/'[2]1b'!C57*100</f>
        <v>100.63247141510681</v>
      </c>
    </row>
    <row r="58" spans="1:9" x14ac:dyDescent="0.25">
      <c r="A58" s="701">
        <v>54</v>
      </c>
      <c r="B58" s="702" t="s">
        <v>298</v>
      </c>
      <c r="C58" s="703">
        <f t="shared" si="0"/>
        <v>0</v>
      </c>
      <c r="D58" s="704"/>
      <c r="E58" s="704"/>
      <c r="F58" s="704"/>
      <c r="G58" s="704"/>
      <c r="H58" s="704"/>
      <c r="I58" s="307" t="e">
        <f>C58/'[2]1b'!C58*100</f>
        <v>#DIV/0!</v>
      </c>
    </row>
    <row r="59" spans="1:9" x14ac:dyDescent="0.25">
      <c r="A59" s="701">
        <v>55</v>
      </c>
      <c r="B59" s="702" t="s">
        <v>64</v>
      </c>
      <c r="C59" s="703">
        <f t="shared" si="0"/>
        <v>717765</v>
      </c>
      <c r="D59" s="704">
        <v>717765</v>
      </c>
      <c r="E59" s="704"/>
      <c r="F59" s="704"/>
      <c r="G59" s="704"/>
      <c r="H59" s="704"/>
      <c r="I59" s="307">
        <f>C59/'[2]1b'!C59*100</f>
        <v>100</v>
      </c>
    </row>
    <row r="60" spans="1:9" x14ac:dyDescent="0.25">
      <c r="A60" s="701">
        <v>56</v>
      </c>
      <c r="B60" s="702" t="s">
        <v>299</v>
      </c>
      <c r="C60" s="703">
        <f t="shared" si="0"/>
        <v>838280</v>
      </c>
      <c r="D60" s="704">
        <v>725714</v>
      </c>
      <c r="E60" s="704">
        <v>23705</v>
      </c>
      <c r="F60" s="704">
        <v>76313</v>
      </c>
      <c r="G60" s="704">
        <v>5980</v>
      </c>
      <c r="H60" s="704">
        <v>6568</v>
      </c>
      <c r="I60" s="307">
        <f>C60/'[2]1b'!C60*100</f>
        <v>57.396781923998631</v>
      </c>
    </row>
    <row r="61" spans="1:9" x14ac:dyDescent="0.25">
      <c r="A61" s="701">
        <v>57</v>
      </c>
      <c r="B61" s="708" t="s">
        <v>65</v>
      </c>
      <c r="C61" s="703">
        <f t="shared" si="0"/>
        <v>49939549</v>
      </c>
      <c r="D61" s="709">
        <f>D40+D41+D46+D49+D54+D55+D56+D57+D58+D59+D60</f>
        <v>30906499</v>
      </c>
      <c r="E61" s="709">
        <f>E40+E41+E46+E49+E54+E55+E56+E57+E58+E59+E60</f>
        <v>2354282</v>
      </c>
      <c r="F61" s="709">
        <f>F40+F41+F46+F49+F54+F55+F56+F57+F58+F59+F60</f>
        <v>2973386</v>
      </c>
      <c r="G61" s="709">
        <f>G40+G41+G46+G49+G54+G55+G56+G57+G58+G59+G60</f>
        <v>2610947</v>
      </c>
      <c r="H61" s="709">
        <f>H40+H41+H46+H49+H54+H55+H56+H57+H58+H59+H60</f>
        <v>11094435</v>
      </c>
      <c r="I61" s="307">
        <f>C61/'[2]1b'!C61*100</f>
        <v>126.22227817548573</v>
      </c>
    </row>
    <row r="62" spans="1:9" x14ac:dyDescent="0.25">
      <c r="A62" s="701">
        <v>58</v>
      </c>
      <c r="B62" s="702" t="s">
        <v>300</v>
      </c>
      <c r="C62" s="703">
        <f t="shared" si="0"/>
        <v>14637295</v>
      </c>
      <c r="D62" s="704">
        <v>14637295</v>
      </c>
      <c r="E62" s="704"/>
      <c r="F62" s="704"/>
      <c r="G62" s="700"/>
      <c r="H62" s="700"/>
      <c r="I62" s="307">
        <f>C62/'[2]1b'!C62*100</f>
        <v>120.67596801825644</v>
      </c>
    </row>
    <row r="63" spans="1:9" x14ac:dyDescent="0.25">
      <c r="A63" s="701">
        <v>59</v>
      </c>
      <c r="B63" s="702" t="s">
        <v>301</v>
      </c>
      <c r="C63" s="703">
        <f t="shared" si="0"/>
        <v>3500</v>
      </c>
      <c r="D63" s="704"/>
      <c r="E63" s="704">
        <v>3500</v>
      </c>
      <c r="F63" s="704"/>
      <c r="G63" s="700"/>
      <c r="H63" s="700"/>
      <c r="I63" s="307" t="e">
        <f>C63/'[2]1b'!C63*100</f>
        <v>#DIV/0!</v>
      </c>
    </row>
    <row r="64" spans="1:9" x14ac:dyDescent="0.25">
      <c r="A64" s="701">
        <v>60</v>
      </c>
      <c r="B64" s="708" t="s">
        <v>66</v>
      </c>
      <c r="C64" s="703">
        <f t="shared" si="0"/>
        <v>14640795</v>
      </c>
      <c r="D64" s="709">
        <f>SUM(D62:D63)</f>
        <v>14637295</v>
      </c>
      <c r="E64" s="709">
        <f>SUM(E62:E63)</f>
        <v>3500</v>
      </c>
      <c r="F64" s="709">
        <f>SUM(F62:F63)</f>
        <v>0</v>
      </c>
      <c r="G64" s="709">
        <f>SUM(G62:G63)</f>
        <v>0</v>
      </c>
      <c r="H64" s="709">
        <f>SUM(H62:H63)</f>
        <v>0</v>
      </c>
      <c r="I64" s="307">
        <f>C64/'[2]1b'!C64*100</f>
        <v>120.70482347878135</v>
      </c>
    </row>
    <row r="65" spans="1:9" x14ac:dyDescent="0.25">
      <c r="A65" s="701">
        <v>61</v>
      </c>
      <c r="B65" s="715" t="s">
        <v>302</v>
      </c>
      <c r="C65" s="703">
        <f t="shared" si="0"/>
        <v>465000</v>
      </c>
      <c r="D65" s="710"/>
      <c r="E65" s="710"/>
      <c r="F65" s="710"/>
      <c r="G65" s="710">
        <v>465000</v>
      </c>
      <c r="H65" s="710"/>
      <c r="I65" s="307">
        <f>C65/'[2]1b'!C65*100</f>
        <v>112.04819277108433</v>
      </c>
    </row>
    <row r="66" spans="1:9" x14ac:dyDescent="0.25">
      <c r="A66" s="701">
        <v>62</v>
      </c>
      <c r="B66" s="716" t="s">
        <v>303</v>
      </c>
      <c r="C66" s="703">
        <f t="shared" si="0"/>
        <v>465000</v>
      </c>
      <c r="D66" s="709">
        <f>D65</f>
        <v>0</v>
      </c>
      <c r="E66" s="709">
        <f>E65</f>
        <v>0</v>
      </c>
      <c r="F66" s="709">
        <f>F65</f>
        <v>0</v>
      </c>
      <c r="G66" s="709">
        <f>G65</f>
        <v>465000</v>
      </c>
      <c r="H66" s="709">
        <f>H65</f>
        <v>0</v>
      </c>
      <c r="I66" s="307">
        <f>C66/'[2]1b'!C66*100</f>
        <v>112.04819277108433</v>
      </c>
    </row>
    <row r="67" spans="1:9" ht="26.4" x14ac:dyDescent="0.25">
      <c r="A67" s="701">
        <v>63</v>
      </c>
      <c r="B67" s="702" t="s">
        <v>67</v>
      </c>
      <c r="C67" s="703">
        <f t="shared" si="0"/>
        <v>201845</v>
      </c>
      <c r="D67" s="704">
        <v>201845</v>
      </c>
      <c r="E67" s="704"/>
      <c r="F67" s="704"/>
      <c r="G67" s="704"/>
      <c r="H67" s="704"/>
      <c r="I67" s="307" t="e">
        <f>C67/'[2]1b'!C67*100</f>
        <v>#DIV/0!</v>
      </c>
    </row>
    <row r="68" spans="1:9" x14ac:dyDescent="0.25">
      <c r="A68" s="701">
        <v>64</v>
      </c>
      <c r="B68" s="702" t="s">
        <v>68</v>
      </c>
      <c r="C68" s="703">
        <f t="shared" si="0"/>
        <v>201845</v>
      </c>
      <c r="D68" s="704">
        <v>201845</v>
      </c>
      <c r="E68" s="704"/>
      <c r="F68" s="704"/>
      <c r="G68" s="704"/>
      <c r="H68" s="704"/>
      <c r="I68" s="307">
        <f>C68/'[2]1b'!C68*100</f>
        <v>51.755128205128209</v>
      </c>
    </row>
    <row r="69" spans="1:9" x14ac:dyDescent="0.25">
      <c r="A69" s="701">
        <v>65</v>
      </c>
      <c r="B69" s="702" t="s">
        <v>69</v>
      </c>
      <c r="C69" s="703">
        <f t="shared" si="0"/>
        <v>2732000</v>
      </c>
      <c r="D69" s="631">
        <v>2732000</v>
      </c>
      <c r="E69" s="704"/>
      <c r="F69" s="700"/>
      <c r="G69" s="700"/>
      <c r="H69" s="700"/>
      <c r="I69" s="307">
        <f>C69/'[2]1b'!C69*100</f>
        <v>100</v>
      </c>
    </row>
    <row r="70" spans="1:9" x14ac:dyDescent="0.25">
      <c r="A70" s="701">
        <v>66</v>
      </c>
      <c r="B70" s="708" t="s">
        <v>70</v>
      </c>
      <c r="C70" s="703">
        <f t="shared" si="0"/>
        <v>2933845</v>
      </c>
      <c r="D70" s="709">
        <f>D67+D69</f>
        <v>2933845</v>
      </c>
      <c r="E70" s="709">
        <f t="shared" ref="E70:H70" si="1">E67+E69</f>
        <v>0</v>
      </c>
      <c r="F70" s="709">
        <f t="shared" si="1"/>
        <v>0</v>
      </c>
      <c r="G70" s="709">
        <f t="shared" si="1"/>
        <v>0</v>
      </c>
      <c r="H70" s="709">
        <f t="shared" si="1"/>
        <v>0</v>
      </c>
      <c r="I70" s="307">
        <f>C70/'[2]1b'!C70*100</f>
        <v>93.973254324151185</v>
      </c>
    </row>
    <row r="71" spans="1:9" x14ac:dyDescent="0.25">
      <c r="A71" s="701">
        <v>67</v>
      </c>
      <c r="B71" s="717" t="s">
        <v>71</v>
      </c>
      <c r="C71" s="703">
        <f t="shared" ref="C71:C78" si="2">SUM(D71:H71)</f>
        <v>1635423599</v>
      </c>
      <c r="D71" s="718">
        <f>D20+D28+D39+D61+D64+D66+D70</f>
        <v>1547131678</v>
      </c>
      <c r="E71" s="718">
        <f>E20+E28+E39+E61+E64+E66+E70</f>
        <v>4441052</v>
      </c>
      <c r="F71" s="718">
        <f>F20+F28+F39+F61+F64+F66+F70</f>
        <v>65579360</v>
      </c>
      <c r="G71" s="718">
        <f>G20+G28+G39+G61+G64+G66+G70</f>
        <v>7177074</v>
      </c>
      <c r="H71" s="718">
        <f>H20+H28+H39+H61+H64+H66+H70</f>
        <v>11094435</v>
      </c>
      <c r="I71" s="307">
        <f>C71/'[2]1b'!C71*100</f>
        <v>74.888956549295628</v>
      </c>
    </row>
    <row r="72" spans="1:9" ht="26.4" x14ac:dyDescent="0.25">
      <c r="A72" s="701">
        <v>68</v>
      </c>
      <c r="B72" s="706" t="s">
        <v>304</v>
      </c>
      <c r="C72" s="703">
        <f t="shared" si="2"/>
        <v>0</v>
      </c>
      <c r="D72" s="710"/>
      <c r="E72" s="710"/>
      <c r="F72" s="710"/>
      <c r="G72" s="710"/>
      <c r="H72" s="710"/>
      <c r="I72" s="307" t="e">
        <f>C72/'[2]1b'!C72*100</f>
        <v>#DIV/0!</v>
      </c>
    </row>
    <row r="73" spans="1:9" ht="26.4" x14ac:dyDescent="0.25">
      <c r="A73" s="701">
        <v>69</v>
      </c>
      <c r="B73" s="702" t="s">
        <v>305</v>
      </c>
      <c r="C73" s="703">
        <f t="shared" si="2"/>
        <v>283299607</v>
      </c>
      <c r="D73" s="704">
        <v>247944252</v>
      </c>
      <c r="E73" s="704">
        <v>11151861</v>
      </c>
      <c r="F73" s="704">
        <v>17021226</v>
      </c>
      <c r="G73" s="704">
        <v>2340070</v>
      </c>
      <c r="H73" s="704">
        <v>4842198</v>
      </c>
      <c r="I73" s="307">
        <f>C73/'[2]1b'!C73*100</f>
        <v>100</v>
      </c>
    </row>
    <row r="74" spans="1:9" x14ac:dyDescent="0.25">
      <c r="A74" s="701">
        <v>70</v>
      </c>
      <c r="B74" s="702" t="s">
        <v>72</v>
      </c>
      <c r="C74" s="703">
        <f t="shared" si="2"/>
        <v>33229433</v>
      </c>
      <c r="D74" s="704">
        <v>33229433</v>
      </c>
      <c r="E74" s="704"/>
      <c r="F74" s="704"/>
      <c r="G74" s="704"/>
      <c r="H74" s="704"/>
      <c r="I74" s="307">
        <f>C74/'[2]1b'!C74*100</f>
        <v>100</v>
      </c>
    </row>
    <row r="75" spans="1:9" x14ac:dyDescent="0.25">
      <c r="A75" s="701">
        <v>71</v>
      </c>
      <c r="B75" s="702" t="s">
        <v>306</v>
      </c>
      <c r="C75" s="703">
        <f t="shared" si="2"/>
        <v>472757937</v>
      </c>
      <c r="D75" s="704"/>
      <c r="E75" s="704">
        <v>185601910</v>
      </c>
      <c r="F75" s="704">
        <v>115216879</v>
      </c>
      <c r="G75" s="704">
        <v>56870364</v>
      </c>
      <c r="H75" s="704">
        <v>115068784</v>
      </c>
      <c r="I75" s="307">
        <f>C75/'[2]1b'!C75*100</f>
        <v>93.071705585073232</v>
      </c>
    </row>
    <row r="76" spans="1:9" x14ac:dyDescent="0.25">
      <c r="A76" s="701">
        <v>72</v>
      </c>
      <c r="B76" s="702" t="s">
        <v>73</v>
      </c>
      <c r="C76" s="703">
        <f t="shared" si="2"/>
        <v>789286977</v>
      </c>
      <c r="D76" s="719">
        <f>SUM(D72:D75)</f>
        <v>281173685</v>
      </c>
      <c r="E76" s="719">
        <f>SUM(E72:E75)</f>
        <v>196753771</v>
      </c>
      <c r="F76" s="719">
        <f>SUM(F72:F75)</f>
        <v>132238105</v>
      </c>
      <c r="G76" s="719">
        <f>SUM(G72:G75)</f>
        <v>59210434</v>
      </c>
      <c r="H76" s="719">
        <f>SUM(H72:H75)</f>
        <v>119910982</v>
      </c>
      <c r="I76" s="307">
        <f>C76/'[2]1b'!C76*100</f>
        <v>95.73157403264905</v>
      </c>
    </row>
    <row r="77" spans="1:9" ht="13.8" thickBot="1" x14ac:dyDescent="0.3">
      <c r="A77" s="701">
        <v>73</v>
      </c>
      <c r="B77" s="720" t="s">
        <v>74</v>
      </c>
      <c r="C77" s="703">
        <f t="shared" si="2"/>
        <v>789286977</v>
      </c>
      <c r="D77" s="721">
        <f>D76</f>
        <v>281173685</v>
      </c>
      <c r="E77" s="721">
        <f>E76</f>
        <v>196753771</v>
      </c>
      <c r="F77" s="721">
        <f>F76</f>
        <v>132238105</v>
      </c>
      <c r="G77" s="721">
        <f>G76</f>
        <v>59210434</v>
      </c>
      <c r="H77" s="721">
        <f>H76</f>
        <v>119910982</v>
      </c>
      <c r="I77" s="307">
        <f>C77/'[2]1b'!C77*100</f>
        <v>95.73157403264905</v>
      </c>
    </row>
    <row r="78" spans="1:9" ht="14.4" thickTop="1" thickBot="1" x14ac:dyDescent="0.3">
      <c r="A78" s="701">
        <v>74</v>
      </c>
      <c r="B78" s="127" t="s">
        <v>37</v>
      </c>
      <c r="C78" s="703">
        <f t="shared" si="2"/>
        <v>2424710576</v>
      </c>
      <c r="D78" s="128">
        <f>D71+D77</f>
        <v>1828305363</v>
      </c>
      <c r="E78" s="128">
        <f>E71+E77</f>
        <v>201194823</v>
      </c>
      <c r="F78" s="128">
        <f>F71+F77</f>
        <v>197817465</v>
      </c>
      <c r="G78" s="128">
        <f>G71+G77</f>
        <v>66387508</v>
      </c>
      <c r="H78" s="128">
        <f>H71+H77</f>
        <v>131005417</v>
      </c>
      <c r="I78" s="307">
        <f>C78/'[2]1b'!C78*100</f>
        <v>80.601297510218359</v>
      </c>
    </row>
    <row r="79" spans="1:9" ht="13.8" thickTop="1" x14ac:dyDescent="0.25"/>
  </sheetData>
  <pageMargins left="0" right="0" top="0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2"/>
  <sheetViews>
    <sheetView workbookViewId="0">
      <pane ySplit="5" topLeftCell="A6" activePane="bottomLeft" state="frozen"/>
      <selection activeCell="F2" sqref="F2"/>
      <selection pane="bottomLeft" activeCell="E2" sqref="E2"/>
    </sheetView>
  </sheetViews>
  <sheetFormatPr defaultRowHeight="13.2" x14ac:dyDescent="0.25"/>
  <cols>
    <col min="1" max="1" width="6.44140625" style="631" customWidth="1"/>
    <col min="2" max="2" width="46.5546875" style="631" customWidth="1"/>
    <col min="3" max="3" width="14.6640625" style="631" customWidth="1"/>
    <col min="4" max="8" width="12.6640625" style="631" customWidth="1"/>
    <col min="9" max="9" width="6.5546875" style="631" customWidth="1"/>
    <col min="10" max="251" width="9.109375" style="631"/>
    <col min="252" max="252" width="6.44140625" style="631" customWidth="1"/>
    <col min="253" max="253" width="46.5546875" style="631" customWidth="1"/>
    <col min="254" max="254" width="29.44140625" style="631" customWidth="1"/>
    <col min="255" max="507" width="9.109375" style="631"/>
    <col min="508" max="508" width="6.44140625" style="631" customWidth="1"/>
    <col min="509" max="509" width="46.5546875" style="631" customWidth="1"/>
    <col min="510" max="510" width="29.44140625" style="631" customWidth="1"/>
    <col min="511" max="763" width="9.109375" style="631"/>
    <col min="764" max="764" width="6.44140625" style="631" customWidth="1"/>
    <col min="765" max="765" width="46.5546875" style="631" customWidth="1"/>
    <col min="766" max="766" width="29.44140625" style="631" customWidth="1"/>
    <col min="767" max="1019" width="9.109375" style="631"/>
    <col min="1020" max="1020" width="6.44140625" style="631" customWidth="1"/>
    <col min="1021" max="1021" width="46.5546875" style="631" customWidth="1"/>
    <col min="1022" max="1022" width="29.44140625" style="631" customWidth="1"/>
    <col min="1023" max="1275" width="9.109375" style="631"/>
    <col min="1276" max="1276" width="6.44140625" style="631" customWidth="1"/>
    <col min="1277" max="1277" width="46.5546875" style="631" customWidth="1"/>
    <col min="1278" max="1278" width="29.44140625" style="631" customWidth="1"/>
    <col min="1279" max="1531" width="9.109375" style="631"/>
    <col min="1532" max="1532" width="6.44140625" style="631" customWidth="1"/>
    <col min="1533" max="1533" width="46.5546875" style="631" customWidth="1"/>
    <col min="1534" max="1534" width="29.44140625" style="631" customWidth="1"/>
    <col min="1535" max="1787" width="9.109375" style="631"/>
    <col min="1788" max="1788" width="6.44140625" style="631" customWidth="1"/>
    <col min="1789" max="1789" width="46.5546875" style="631" customWidth="1"/>
    <col min="1790" max="1790" width="29.44140625" style="631" customWidth="1"/>
    <col min="1791" max="2043" width="9.109375" style="631"/>
    <col min="2044" max="2044" width="6.44140625" style="631" customWidth="1"/>
    <col min="2045" max="2045" width="46.5546875" style="631" customWidth="1"/>
    <col min="2046" max="2046" width="29.44140625" style="631" customWidth="1"/>
    <col min="2047" max="2299" width="9.109375" style="631"/>
    <col min="2300" max="2300" width="6.44140625" style="631" customWidth="1"/>
    <col min="2301" max="2301" width="46.5546875" style="631" customWidth="1"/>
    <col min="2302" max="2302" width="29.44140625" style="631" customWidth="1"/>
    <col min="2303" max="2555" width="9.109375" style="631"/>
    <col min="2556" max="2556" width="6.44140625" style="631" customWidth="1"/>
    <col min="2557" max="2557" width="46.5546875" style="631" customWidth="1"/>
    <col min="2558" max="2558" width="29.44140625" style="631" customWidth="1"/>
    <col min="2559" max="2811" width="9.109375" style="631"/>
    <col min="2812" max="2812" width="6.44140625" style="631" customWidth="1"/>
    <col min="2813" max="2813" width="46.5546875" style="631" customWidth="1"/>
    <col min="2814" max="2814" width="29.44140625" style="631" customWidth="1"/>
    <col min="2815" max="3067" width="9.109375" style="631"/>
    <col min="3068" max="3068" width="6.44140625" style="631" customWidth="1"/>
    <col min="3069" max="3069" width="46.5546875" style="631" customWidth="1"/>
    <col min="3070" max="3070" width="29.44140625" style="631" customWidth="1"/>
    <col min="3071" max="3323" width="9.109375" style="631"/>
    <col min="3324" max="3324" width="6.44140625" style="631" customWidth="1"/>
    <col min="3325" max="3325" width="46.5546875" style="631" customWidth="1"/>
    <col min="3326" max="3326" width="29.44140625" style="631" customWidth="1"/>
    <col min="3327" max="3579" width="9.109375" style="631"/>
    <col min="3580" max="3580" width="6.44140625" style="631" customWidth="1"/>
    <col min="3581" max="3581" width="46.5546875" style="631" customWidth="1"/>
    <col min="3582" max="3582" width="29.44140625" style="631" customWidth="1"/>
    <col min="3583" max="3835" width="9.109375" style="631"/>
    <col min="3836" max="3836" width="6.44140625" style="631" customWidth="1"/>
    <col min="3837" max="3837" width="46.5546875" style="631" customWidth="1"/>
    <col min="3838" max="3838" width="29.44140625" style="631" customWidth="1"/>
    <col min="3839" max="4091" width="9.109375" style="631"/>
    <col min="4092" max="4092" width="6.44140625" style="631" customWidth="1"/>
    <col min="4093" max="4093" width="46.5546875" style="631" customWidth="1"/>
    <col min="4094" max="4094" width="29.44140625" style="631" customWidth="1"/>
    <col min="4095" max="4347" width="9.109375" style="631"/>
    <col min="4348" max="4348" width="6.44140625" style="631" customWidth="1"/>
    <col min="4349" max="4349" width="46.5546875" style="631" customWidth="1"/>
    <col min="4350" max="4350" width="29.44140625" style="631" customWidth="1"/>
    <col min="4351" max="4603" width="9.109375" style="631"/>
    <col min="4604" max="4604" width="6.44140625" style="631" customWidth="1"/>
    <col min="4605" max="4605" width="46.5546875" style="631" customWidth="1"/>
    <col min="4606" max="4606" width="29.44140625" style="631" customWidth="1"/>
    <col min="4607" max="4859" width="9.109375" style="631"/>
    <col min="4860" max="4860" width="6.44140625" style="631" customWidth="1"/>
    <col min="4861" max="4861" width="46.5546875" style="631" customWidth="1"/>
    <col min="4862" max="4862" width="29.44140625" style="631" customWidth="1"/>
    <col min="4863" max="5115" width="9.109375" style="631"/>
    <col min="5116" max="5116" width="6.44140625" style="631" customWidth="1"/>
    <col min="5117" max="5117" width="46.5546875" style="631" customWidth="1"/>
    <col min="5118" max="5118" width="29.44140625" style="631" customWidth="1"/>
    <col min="5119" max="5371" width="9.109375" style="631"/>
    <col min="5372" max="5372" width="6.44140625" style="631" customWidth="1"/>
    <col min="5373" max="5373" width="46.5546875" style="631" customWidth="1"/>
    <col min="5374" max="5374" width="29.44140625" style="631" customWidth="1"/>
    <col min="5375" max="5627" width="9.109375" style="631"/>
    <col min="5628" max="5628" width="6.44140625" style="631" customWidth="1"/>
    <col min="5629" max="5629" width="46.5546875" style="631" customWidth="1"/>
    <col min="5630" max="5630" width="29.44140625" style="631" customWidth="1"/>
    <col min="5631" max="5883" width="9.109375" style="631"/>
    <col min="5884" max="5884" width="6.44140625" style="631" customWidth="1"/>
    <col min="5885" max="5885" width="46.5546875" style="631" customWidth="1"/>
    <col min="5886" max="5886" width="29.44140625" style="631" customWidth="1"/>
    <col min="5887" max="6139" width="9.109375" style="631"/>
    <col min="6140" max="6140" width="6.44140625" style="631" customWidth="1"/>
    <col min="6141" max="6141" width="46.5546875" style="631" customWidth="1"/>
    <col min="6142" max="6142" width="29.44140625" style="631" customWidth="1"/>
    <col min="6143" max="6395" width="9.109375" style="631"/>
    <col min="6396" max="6396" width="6.44140625" style="631" customWidth="1"/>
    <col min="6397" max="6397" width="46.5546875" style="631" customWidth="1"/>
    <col min="6398" max="6398" width="29.44140625" style="631" customWidth="1"/>
    <col min="6399" max="6651" width="9.109375" style="631"/>
    <col min="6652" max="6652" width="6.44140625" style="631" customWidth="1"/>
    <col min="6653" max="6653" width="46.5546875" style="631" customWidth="1"/>
    <col min="6654" max="6654" width="29.44140625" style="631" customWidth="1"/>
    <col min="6655" max="6907" width="9.109375" style="631"/>
    <col min="6908" max="6908" width="6.44140625" style="631" customWidth="1"/>
    <col min="6909" max="6909" width="46.5546875" style="631" customWidth="1"/>
    <col min="6910" max="6910" width="29.44140625" style="631" customWidth="1"/>
    <col min="6911" max="7163" width="9.109375" style="631"/>
    <col min="7164" max="7164" width="6.44140625" style="631" customWidth="1"/>
    <col min="7165" max="7165" width="46.5546875" style="631" customWidth="1"/>
    <col min="7166" max="7166" width="29.44140625" style="631" customWidth="1"/>
    <col min="7167" max="7419" width="9.109375" style="631"/>
    <col min="7420" max="7420" width="6.44140625" style="631" customWidth="1"/>
    <col min="7421" max="7421" width="46.5546875" style="631" customWidth="1"/>
    <col min="7422" max="7422" width="29.44140625" style="631" customWidth="1"/>
    <col min="7423" max="7675" width="9.109375" style="631"/>
    <col min="7676" max="7676" width="6.44140625" style="631" customWidth="1"/>
    <col min="7677" max="7677" width="46.5546875" style="631" customWidth="1"/>
    <col min="7678" max="7678" width="29.44140625" style="631" customWidth="1"/>
    <col min="7679" max="7931" width="9.109375" style="631"/>
    <col min="7932" max="7932" width="6.44140625" style="631" customWidth="1"/>
    <col min="7933" max="7933" width="46.5546875" style="631" customWidth="1"/>
    <col min="7934" max="7934" width="29.44140625" style="631" customWidth="1"/>
    <col min="7935" max="8187" width="9.109375" style="631"/>
    <col min="8188" max="8188" width="6.44140625" style="631" customWidth="1"/>
    <col min="8189" max="8189" width="46.5546875" style="631" customWidth="1"/>
    <col min="8190" max="8190" width="29.44140625" style="631" customWidth="1"/>
    <col min="8191" max="8443" width="9.109375" style="631"/>
    <col min="8444" max="8444" width="6.44140625" style="631" customWidth="1"/>
    <col min="8445" max="8445" width="46.5546875" style="631" customWidth="1"/>
    <col min="8446" max="8446" width="29.44140625" style="631" customWidth="1"/>
    <col min="8447" max="8699" width="9.109375" style="631"/>
    <col min="8700" max="8700" width="6.44140625" style="631" customWidth="1"/>
    <col min="8701" max="8701" width="46.5546875" style="631" customWidth="1"/>
    <col min="8702" max="8702" width="29.44140625" style="631" customWidth="1"/>
    <col min="8703" max="8955" width="9.109375" style="631"/>
    <col min="8956" max="8956" width="6.44140625" style="631" customWidth="1"/>
    <col min="8957" max="8957" width="46.5546875" style="631" customWidth="1"/>
    <col min="8958" max="8958" width="29.44140625" style="631" customWidth="1"/>
    <col min="8959" max="9211" width="9.109375" style="631"/>
    <col min="9212" max="9212" width="6.44140625" style="631" customWidth="1"/>
    <col min="9213" max="9213" width="46.5546875" style="631" customWidth="1"/>
    <col min="9214" max="9214" width="29.44140625" style="631" customWidth="1"/>
    <col min="9215" max="9467" width="9.109375" style="631"/>
    <col min="9468" max="9468" width="6.44140625" style="631" customWidth="1"/>
    <col min="9469" max="9469" width="46.5546875" style="631" customWidth="1"/>
    <col min="9470" max="9470" width="29.44140625" style="631" customWidth="1"/>
    <col min="9471" max="9723" width="9.109375" style="631"/>
    <col min="9724" max="9724" width="6.44140625" style="631" customWidth="1"/>
    <col min="9725" max="9725" width="46.5546875" style="631" customWidth="1"/>
    <col min="9726" max="9726" width="29.44140625" style="631" customWidth="1"/>
    <col min="9727" max="9979" width="9.109375" style="631"/>
    <col min="9980" max="9980" width="6.44140625" style="631" customWidth="1"/>
    <col min="9981" max="9981" width="46.5546875" style="631" customWidth="1"/>
    <col min="9982" max="9982" width="29.44140625" style="631" customWidth="1"/>
    <col min="9983" max="10235" width="9.109375" style="631"/>
    <col min="10236" max="10236" width="6.44140625" style="631" customWidth="1"/>
    <col min="10237" max="10237" width="46.5546875" style="631" customWidth="1"/>
    <col min="10238" max="10238" width="29.44140625" style="631" customWidth="1"/>
    <col min="10239" max="10491" width="9.109375" style="631"/>
    <col min="10492" max="10492" width="6.44140625" style="631" customWidth="1"/>
    <col min="10493" max="10493" width="46.5546875" style="631" customWidth="1"/>
    <col min="10494" max="10494" width="29.44140625" style="631" customWidth="1"/>
    <col min="10495" max="10747" width="9.109375" style="631"/>
    <col min="10748" max="10748" width="6.44140625" style="631" customWidth="1"/>
    <col min="10749" max="10749" width="46.5546875" style="631" customWidth="1"/>
    <col min="10750" max="10750" width="29.44140625" style="631" customWidth="1"/>
    <col min="10751" max="11003" width="9.109375" style="631"/>
    <col min="11004" max="11004" width="6.44140625" style="631" customWidth="1"/>
    <col min="11005" max="11005" width="46.5546875" style="631" customWidth="1"/>
    <col min="11006" max="11006" width="29.44140625" style="631" customWidth="1"/>
    <col min="11007" max="11259" width="9.109375" style="631"/>
    <col min="11260" max="11260" width="6.44140625" style="631" customWidth="1"/>
    <col min="11261" max="11261" width="46.5546875" style="631" customWidth="1"/>
    <col min="11262" max="11262" width="29.44140625" style="631" customWidth="1"/>
    <col min="11263" max="11515" width="9.109375" style="631"/>
    <col min="11516" max="11516" width="6.44140625" style="631" customWidth="1"/>
    <col min="11517" max="11517" width="46.5546875" style="631" customWidth="1"/>
    <col min="11518" max="11518" width="29.44140625" style="631" customWidth="1"/>
    <col min="11519" max="11771" width="9.109375" style="631"/>
    <col min="11772" max="11772" width="6.44140625" style="631" customWidth="1"/>
    <col min="11773" max="11773" width="46.5546875" style="631" customWidth="1"/>
    <col min="11774" max="11774" width="29.44140625" style="631" customWidth="1"/>
    <col min="11775" max="12027" width="9.109375" style="631"/>
    <col min="12028" max="12028" width="6.44140625" style="631" customWidth="1"/>
    <col min="12029" max="12029" width="46.5546875" style="631" customWidth="1"/>
    <col min="12030" max="12030" width="29.44140625" style="631" customWidth="1"/>
    <col min="12031" max="12283" width="9.109375" style="631"/>
    <col min="12284" max="12284" width="6.44140625" style="631" customWidth="1"/>
    <col min="12285" max="12285" width="46.5546875" style="631" customWidth="1"/>
    <col min="12286" max="12286" width="29.44140625" style="631" customWidth="1"/>
    <col min="12287" max="12539" width="9.109375" style="631"/>
    <col min="12540" max="12540" width="6.44140625" style="631" customWidth="1"/>
    <col min="12541" max="12541" width="46.5546875" style="631" customWidth="1"/>
    <col min="12542" max="12542" width="29.44140625" style="631" customWidth="1"/>
    <col min="12543" max="12795" width="9.109375" style="631"/>
    <col min="12796" max="12796" width="6.44140625" style="631" customWidth="1"/>
    <col min="12797" max="12797" width="46.5546875" style="631" customWidth="1"/>
    <col min="12798" max="12798" width="29.44140625" style="631" customWidth="1"/>
    <col min="12799" max="13051" width="9.109375" style="631"/>
    <col min="13052" max="13052" width="6.44140625" style="631" customWidth="1"/>
    <col min="13053" max="13053" width="46.5546875" style="631" customWidth="1"/>
    <col min="13054" max="13054" width="29.44140625" style="631" customWidth="1"/>
    <col min="13055" max="13307" width="9.109375" style="631"/>
    <col min="13308" max="13308" width="6.44140625" style="631" customWidth="1"/>
    <col min="13309" max="13309" width="46.5546875" style="631" customWidth="1"/>
    <col min="13310" max="13310" width="29.44140625" style="631" customWidth="1"/>
    <col min="13311" max="13563" width="9.109375" style="631"/>
    <col min="13564" max="13564" width="6.44140625" style="631" customWidth="1"/>
    <col min="13565" max="13565" width="46.5546875" style="631" customWidth="1"/>
    <col min="13566" max="13566" width="29.44140625" style="631" customWidth="1"/>
    <col min="13567" max="13819" width="9.109375" style="631"/>
    <col min="13820" max="13820" width="6.44140625" style="631" customWidth="1"/>
    <col min="13821" max="13821" width="46.5546875" style="631" customWidth="1"/>
    <col min="13822" max="13822" width="29.44140625" style="631" customWidth="1"/>
    <col min="13823" max="14075" width="9.109375" style="631"/>
    <col min="14076" max="14076" width="6.44140625" style="631" customWidth="1"/>
    <col min="14077" max="14077" width="46.5546875" style="631" customWidth="1"/>
    <col min="14078" max="14078" width="29.44140625" style="631" customWidth="1"/>
    <col min="14079" max="14331" width="9.109375" style="631"/>
    <col min="14332" max="14332" width="6.44140625" style="631" customWidth="1"/>
    <col min="14333" max="14333" width="46.5546875" style="631" customWidth="1"/>
    <col min="14334" max="14334" width="29.44140625" style="631" customWidth="1"/>
    <col min="14335" max="14587" width="9.109375" style="631"/>
    <col min="14588" max="14588" width="6.44140625" style="631" customWidth="1"/>
    <col min="14589" max="14589" width="46.5546875" style="631" customWidth="1"/>
    <col min="14590" max="14590" width="29.44140625" style="631" customWidth="1"/>
    <col min="14591" max="14843" width="9.109375" style="631"/>
    <col min="14844" max="14844" width="6.44140625" style="631" customWidth="1"/>
    <col min="14845" max="14845" width="46.5546875" style="631" customWidth="1"/>
    <col min="14846" max="14846" width="29.44140625" style="631" customWidth="1"/>
    <col min="14847" max="15099" width="9.109375" style="631"/>
    <col min="15100" max="15100" width="6.44140625" style="631" customWidth="1"/>
    <col min="15101" max="15101" width="46.5546875" style="631" customWidth="1"/>
    <col min="15102" max="15102" width="29.44140625" style="631" customWidth="1"/>
    <col min="15103" max="15355" width="9.109375" style="631"/>
    <col min="15356" max="15356" width="6.44140625" style="631" customWidth="1"/>
    <col min="15357" max="15357" width="46.5546875" style="631" customWidth="1"/>
    <col min="15358" max="15358" width="29.44140625" style="631" customWidth="1"/>
    <col min="15359" max="15611" width="9.109375" style="631"/>
    <col min="15612" max="15612" width="6.44140625" style="631" customWidth="1"/>
    <col min="15613" max="15613" width="46.5546875" style="631" customWidth="1"/>
    <col min="15614" max="15614" width="29.44140625" style="631" customWidth="1"/>
    <col min="15615" max="15867" width="9.109375" style="631"/>
    <col min="15868" max="15868" width="6.44140625" style="631" customWidth="1"/>
    <col min="15869" max="15869" width="46.5546875" style="631" customWidth="1"/>
    <col min="15870" max="15870" width="29.44140625" style="631" customWidth="1"/>
    <col min="15871" max="16123" width="9.109375" style="631"/>
    <col min="16124" max="16124" width="6.44140625" style="631" customWidth="1"/>
    <col min="16125" max="16125" width="46.5546875" style="631" customWidth="1"/>
    <col min="16126" max="16126" width="29.44140625" style="631" customWidth="1"/>
    <col min="16127" max="16384" width="9.109375" style="631"/>
  </cols>
  <sheetData>
    <row r="1" spans="1:9" x14ac:dyDescent="0.25">
      <c r="B1" s="122" t="s">
        <v>265</v>
      </c>
    </row>
    <row r="2" spans="1:9" x14ac:dyDescent="0.25">
      <c r="B2" s="122" t="s">
        <v>935</v>
      </c>
      <c r="E2" s="645" t="s">
        <v>1557</v>
      </c>
    </row>
    <row r="3" spans="1:9" x14ac:dyDescent="0.25">
      <c r="B3" s="122"/>
      <c r="C3" s="122" t="s">
        <v>328</v>
      </c>
      <c r="E3" s="631" t="s">
        <v>76</v>
      </c>
    </row>
    <row r="4" spans="1:9" ht="13.8" thickBot="1" x14ac:dyDescent="0.3">
      <c r="B4" s="122"/>
    </row>
    <row r="5" spans="1:9" ht="26.4" x14ac:dyDescent="0.25">
      <c r="A5" s="698" t="s">
        <v>1</v>
      </c>
      <c r="B5" s="722" t="s">
        <v>318</v>
      </c>
      <c r="C5" s="136" t="s">
        <v>566</v>
      </c>
      <c r="D5" s="723" t="s">
        <v>39</v>
      </c>
      <c r="E5" s="724" t="s">
        <v>267</v>
      </c>
      <c r="F5" s="724" t="s">
        <v>41</v>
      </c>
      <c r="G5" s="724" t="s">
        <v>113</v>
      </c>
      <c r="H5" s="724" t="s">
        <v>42</v>
      </c>
    </row>
    <row r="6" spans="1:9" x14ac:dyDescent="0.25">
      <c r="A6" s="701">
        <v>1</v>
      </c>
      <c r="B6" s="725" t="s">
        <v>3</v>
      </c>
      <c r="C6" s="726">
        <f t="shared" ref="C6:C37" si="0">SUM(D6:H6)</f>
        <v>353859474</v>
      </c>
      <c r="D6" s="727">
        <v>32722428</v>
      </c>
      <c r="E6" s="727">
        <v>131525528</v>
      </c>
      <c r="F6" s="727">
        <v>95037847</v>
      </c>
      <c r="G6" s="727">
        <v>21922223</v>
      </c>
      <c r="H6" s="727">
        <v>72651448</v>
      </c>
      <c r="I6" s="307">
        <f>C6/'[2]2d'!C6*100</f>
        <v>90.587067585051841</v>
      </c>
    </row>
    <row r="7" spans="1:9" ht="26.4" x14ac:dyDescent="0.25">
      <c r="A7" s="701">
        <v>2</v>
      </c>
      <c r="B7" s="725" t="s">
        <v>4</v>
      </c>
      <c r="C7" s="726">
        <f t="shared" si="0"/>
        <v>67546497</v>
      </c>
      <c r="D7" s="727">
        <v>6693228</v>
      </c>
      <c r="E7" s="727">
        <v>27970057</v>
      </c>
      <c r="F7" s="727">
        <v>13773883</v>
      </c>
      <c r="G7" s="727">
        <v>4330966</v>
      </c>
      <c r="H7" s="727">
        <v>14778363</v>
      </c>
      <c r="I7" s="307">
        <f>C7/'[2]2d'!C7*100</f>
        <v>91.795754657653049</v>
      </c>
    </row>
    <row r="8" spans="1:9" x14ac:dyDescent="0.25">
      <c r="A8" s="701">
        <v>3</v>
      </c>
      <c r="B8" s="725" t="s">
        <v>5</v>
      </c>
      <c r="C8" s="726">
        <f t="shared" si="0"/>
        <v>192479683</v>
      </c>
      <c r="D8" s="727">
        <v>38437013</v>
      </c>
      <c r="E8" s="727">
        <v>27219810</v>
      </c>
      <c r="F8" s="727">
        <v>63938719</v>
      </c>
      <c r="G8" s="727">
        <v>26308100</v>
      </c>
      <c r="H8" s="727">
        <v>36576041</v>
      </c>
      <c r="I8" s="307">
        <f>C8/'[2]2d'!C8*100</f>
        <v>40.490892675937509</v>
      </c>
    </row>
    <row r="9" spans="1:9" x14ac:dyDescent="0.25">
      <c r="A9" s="701">
        <v>4</v>
      </c>
      <c r="B9" s="499" t="s">
        <v>6</v>
      </c>
      <c r="C9" s="500">
        <f t="shared" si="0"/>
        <v>4231000</v>
      </c>
      <c r="D9" s="728">
        <f>D10</f>
        <v>4231000</v>
      </c>
      <c r="E9" s="714">
        <f>E10</f>
        <v>0</v>
      </c>
      <c r="F9" s="714">
        <f>F10</f>
        <v>0</v>
      </c>
      <c r="G9" s="714">
        <f>G10</f>
        <v>0</v>
      </c>
      <c r="H9" s="714">
        <f>H10</f>
        <v>0</v>
      </c>
      <c r="I9" s="307">
        <f>C9/'[2]2d'!C9*100</f>
        <v>99.237715491966696</v>
      </c>
    </row>
    <row r="10" spans="1:9" ht="26.4" x14ac:dyDescent="0.25">
      <c r="A10" s="701">
        <v>5</v>
      </c>
      <c r="B10" s="499" t="s">
        <v>7</v>
      </c>
      <c r="C10" s="500">
        <f t="shared" si="0"/>
        <v>4231000</v>
      </c>
      <c r="D10" s="729">
        <v>4231000</v>
      </c>
      <c r="E10" s="704"/>
      <c r="F10" s="704"/>
      <c r="G10" s="704"/>
      <c r="H10" s="704"/>
      <c r="I10" s="307">
        <f>C10/'[2]2d'!C10*100</f>
        <v>99.237715491966696</v>
      </c>
    </row>
    <row r="11" spans="1:9" x14ac:dyDescent="0.25">
      <c r="A11" s="701">
        <v>6</v>
      </c>
      <c r="B11" s="499" t="s">
        <v>8</v>
      </c>
      <c r="C11" s="500">
        <f t="shared" si="0"/>
        <v>125000</v>
      </c>
      <c r="D11" s="728">
        <f>D12</f>
        <v>125000</v>
      </c>
      <c r="E11" s="714">
        <f>E12</f>
        <v>0</v>
      </c>
      <c r="F11" s="714">
        <f>F12</f>
        <v>0</v>
      </c>
      <c r="G11" s="714">
        <f>G12</f>
        <v>0</v>
      </c>
      <c r="H11" s="714">
        <f>H12</f>
        <v>0</v>
      </c>
      <c r="I11" s="307">
        <f>C11/'[2]2d'!C11*100</f>
        <v>15.625</v>
      </c>
    </row>
    <row r="12" spans="1:9" x14ac:dyDescent="0.25">
      <c r="A12" s="701">
        <v>7</v>
      </c>
      <c r="B12" s="499" t="s">
        <v>9</v>
      </c>
      <c r="C12" s="500">
        <f t="shared" si="0"/>
        <v>125000</v>
      </c>
      <c r="D12" s="728">
        <v>125000</v>
      </c>
      <c r="E12" s="714"/>
      <c r="F12" s="714"/>
      <c r="G12" s="714"/>
      <c r="H12" s="714"/>
      <c r="I12" s="307">
        <f>C12/'[2]2d'!C12*100</f>
        <v>15.625</v>
      </c>
    </row>
    <row r="13" spans="1:9" x14ac:dyDescent="0.25">
      <c r="A13" s="701">
        <v>8</v>
      </c>
      <c r="B13" s="499" t="s">
        <v>10</v>
      </c>
      <c r="C13" s="500">
        <f t="shared" si="0"/>
        <v>4459930</v>
      </c>
      <c r="D13" s="728">
        <v>4459930</v>
      </c>
      <c r="E13" s="714">
        <f>SUM(E14:E15)</f>
        <v>0</v>
      </c>
      <c r="F13" s="714">
        <f>SUM(F14:F15)</f>
        <v>0</v>
      </c>
      <c r="G13" s="714">
        <f>SUM(G14:G15)</f>
        <v>0</v>
      </c>
      <c r="H13" s="714">
        <f>SUM(H14:H15)</f>
        <v>0</v>
      </c>
      <c r="I13" s="307">
        <f>C13/'[2]2d'!C13*100</f>
        <v>42.154347826086955</v>
      </c>
    </row>
    <row r="14" spans="1:9" x14ac:dyDescent="0.25">
      <c r="A14" s="701">
        <v>9</v>
      </c>
      <c r="B14" s="499" t="s">
        <v>11</v>
      </c>
      <c r="C14" s="500">
        <f t="shared" si="0"/>
        <v>618930</v>
      </c>
      <c r="D14" s="729">
        <v>618930</v>
      </c>
      <c r="E14" s="704"/>
      <c r="F14" s="704"/>
      <c r="G14" s="704"/>
      <c r="H14" s="704"/>
      <c r="I14" s="307">
        <f>C14/'[2]2d'!C14*100</f>
        <v>61.893000000000001</v>
      </c>
    </row>
    <row r="15" spans="1:9" x14ac:dyDescent="0.25">
      <c r="A15" s="701">
        <v>10</v>
      </c>
      <c r="B15" s="499" t="s">
        <v>12</v>
      </c>
      <c r="C15" s="500">
        <f t="shared" si="0"/>
        <v>3831000</v>
      </c>
      <c r="D15" s="729">
        <v>3831000</v>
      </c>
      <c r="E15" s="704"/>
      <c r="F15" s="704"/>
      <c r="G15" s="704"/>
      <c r="H15" s="704"/>
      <c r="I15" s="307">
        <f>C15/'[2]2d'!C15*100</f>
        <v>39.989561586638835</v>
      </c>
    </row>
    <row r="16" spans="1:9" x14ac:dyDescent="0.25">
      <c r="A16" s="701">
        <v>11</v>
      </c>
      <c r="B16" s="503" t="s">
        <v>13</v>
      </c>
      <c r="C16" s="730">
        <f t="shared" si="0"/>
        <v>8815930</v>
      </c>
      <c r="D16" s="731">
        <f>D9+D11+D13</f>
        <v>8815930</v>
      </c>
      <c r="E16" s="732">
        <f>E9+E11+E13</f>
        <v>0</v>
      </c>
      <c r="F16" s="732">
        <f>F9+F11+F13</f>
        <v>0</v>
      </c>
      <c r="G16" s="732">
        <f>G9+G11+G13</f>
        <v>0</v>
      </c>
      <c r="H16" s="732">
        <f>H9+H11+H13</f>
        <v>0</v>
      </c>
      <c r="I16" s="307">
        <f>C16/'[2]2d'!C16*100</f>
        <v>56.355227410745677</v>
      </c>
    </row>
    <row r="17" spans="1:9" ht="18.75" customHeight="1" x14ac:dyDescent="0.25">
      <c r="A17" s="701">
        <v>12</v>
      </c>
      <c r="B17" s="499" t="s">
        <v>14</v>
      </c>
      <c r="C17" s="500">
        <f t="shared" si="0"/>
        <v>0</v>
      </c>
      <c r="D17" s="729"/>
      <c r="E17" s="704"/>
      <c r="F17" s="704"/>
      <c r="G17" s="704"/>
      <c r="H17" s="704"/>
      <c r="I17" s="307" t="e">
        <f>C17/'[2]2d'!C17*100</f>
        <v>#DIV/0!</v>
      </c>
    </row>
    <row r="18" spans="1:9" ht="26.4" x14ac:dyDescent="0.25">
      <c r="A18" s="701">
        <v>13</v>
      </c>
      <c r="B18" s="499" t="s">
        <v>15</v>
      </c>
      <c r="C18" s="500">
        <f t="shared" si="0"/>
        <v>152111157</v>
      </c>
      <c r="D18" s="733">
        <f>SUM(D19:D22)</f>
        <v>152111157</v>
      </c>
      <c r="E18" s="709">
        <f>SUM(E19:E22)</f>
        <v>0</v>
      </c>
      <c r="F18" s="709">
        <f>SUM(F19:F22)</f>
        <v>0</v>
      </c>
      <c r="G18" s="709">
        <f>SUM(G19:G22)</f>
        <v>0</v>
      </c>
      <c r="H18" s="709">
        <f>SUM(H19:H22)</f>
        <v>0</v>
      </c>
      <c r="I18" s="307">
        <f>C18/'[2]2d'!C18*100</f>
        <v>89.940722058917444</v>
      </c>
    </row>
    <row r="19" spans="1:9" x14ac:dyDescent="0.25">
      <c r="A19" s="701">
        <v>14</v>
      </c>
      <c r="B19" s="499" t="s">
        <v>319</v>
      </c>
      <c r="C19" s="500">
        <f t="shared" si="0"/>
        <v>3610000</v>
      </c>
      <c r="D19" s="729">
        <v>3610000</v>
      </c>
      <c r="E19" s="704"/>
      <c r="F19" s="704"/>
      <c r="G19" s="704"/>
      <c r="H19" s="704"/>
      <c r="I19" s="307">
        <f>C19/'[2]2d'!C19*100</f>
        <v>99.723756906077341</v>
      </c>
    </row>
    <row r="20" spans="1:9" x14ac:dyDescent="0.25">
      <c r="A20" s="701">
        <v>15</v>
      </c>
      <c r="B20" s="499" t="s">
        <v>16</v>
      </c>
      <c r="C20" s="500">
        <f t="shared" si="0"/>
        <v>0</v>
      </c>
      <c r="D20" s="729"/>
      <c r="E20" s="704"/>
      <c r="F20" s="704"/>
      <c r="G20" s="704"/>
      <c r="H20" s="704"/>
      <c r="I20" s="307" t="e">
        <f>C20/'[2]2d'!C20*100</f>
        <v>#DIV/0!</v>
      </c>
    </row>
    <row r="21" spans="1:9" x14ac:dyDescent="0.25">
      <c r="A21" s="701">
        <v>16</v>
      </c>
      <c r="B21" s="499" t="s">
        <v>17</v>
      </c>
      <c r="C21" s="500">
        <f t="shared" si="0"/>
        <v>2949534</v>
      </c>
      <c r="D21" s="729">
        <v>2949534</v>
      </c>
      <c r="E21" s="704"/>
      <c r="F21" s="704"/>
      <c r="G21" s="704"/>
      <c r="H21" s="704"/>
      <c r="I21" s="307" t="e">
        <f>C21/'[2]2d'!C21*100</f>
        <v>#DIV/0!</v>
      </c>
    </row>
    <row r="22" spans="1:9" x14ac:dyDescent="0.25">
      <c r="A22" s="701">
        <v>17</v>
      </c>
      <c r="B22" s="499" t="s">
        <v>18</v>
      </c>
      <c r="C22" s="500">
        <f t="shared" si="0"/>
        <v>145551623</v>
      </c>
      <c r="D22" s="729">
        <v>145551623</v>
      </c>
      <c r="E22" s="704"/>
      <c r="F22" s="704"/>
      <c r="G22" s="704"/>
      <c r="H22" s="704"/>
      <c r="I22" s="307">
        <f>C22/'[2]2d'!C22*100</f>
        <v>87.94458657378533</v>
      </c>
    </row>
    <row r="23" spans="1:9" ht="26.4" x14ac:dyDescent="0.25">
      <c r="A23" s="701">
        <v>18</v>
      </c>
      <c r="B23" s="499" t="s">
        <v>361</v>
      </c>
      <c r="C23" s="500">
        <f t="shared" si="0"/>
        <v>7384900</v>
      </c>
      <c r="D23" s="729">
        <v>7384900</v>
      </c>
      <c r="E23" s="704"/>
      <c r="F23" s="704"/>
      <c r="G23" s="704"/>
      <c r="H23" s="704"/>
      <c r="I23" s="307">
        <f>C23/'[2]2d'!C23*100</f>
        <v>84.885371586866441</v>
      </c>
    </row>
    <row r="24" spans="1:9" ht="16.5" customHeight="1" x14ac:dyDescent="0.25">
      <c r="A24" s="701">
        <v>19</v>
      </c>
      <c r="B24" s="499" t="s">
        <v>321</v>
      </c>
      <c r="C24" s="500">
        <f t="shared" si="0"/>
        <v>183990</v>
      </c>
      <c r="D24" s="729">
        <v>183990</v>
      </c>
      <c r="E24" s="704"/>
      <c r="F24" s="704"/>
      <c r="G24" s="704"/>
      <c r="H24" s="704"/>
      <c r="I24" s="307">
        <f>C24/'[2]2d'!C24*100</f>
        <v>265.45952964940125</v>
      </c>
    </row>
    <row r="25" spans="1:9" ht="16.5" customHeight="1" x14ac:dyDescent="0.25">
      <c r="A25" s="701">
        <v>20</v>
      </c>
      <c r="B25" s="499" t="s">
        <v>19</v>
      </c>
      <c r="C25" s="500">
        <f t="shared" si="0"/>
        <v>0</v>
      </c>
      <c r="D25" s="729"/>
      <c r="E25" s="704"/>
      <c r="F25" s="704"/>
      <c r="G25" s="704"/>
      <c r="H25" s="704"/>
      <c r="I25" s="307">
        <f>C25/'[2]2d'!C25*100</f>
        <v>0</v>
      </c>
    </row>
    <row r="26" spans="1:9" ht="18" customHeight="1" x14ac:dyDescent="0.25">
      <c r="A26" s="701">
        <v>21</v>
      </c>
      <c r="B26" s="503" t="s">
        <v>20</v>
      </c>
      <c r="C26" s="730">
        <f t="shared" si="0"/>
        <v>159680047</v>
      </c>
      <c r="D26" s="731">
        <f>D17+D18+D23+D24+D25</f>
        <v>159680047</v>
      </c>
      <c r="E26" s="732">
        <f>E17+E18+E23+E24+E25</f>
        <v>0</v>
      </c>
      <c r="F26" s="732">
        <f>F17+F18+F23+F24+F25</f>
        <v>0</v>
      </c>
      <c r="G26" s="732">
        <f>G17+G18+G23+G24+G25</f>
        <v>0</v>
      </c>
      <c r="H26" s="732">
        <f>H17+H18+H23+H24+H25</f>
        <v>0</v>
      </c>
      <c r="I26" s="307">
        <f>C26/'[2]2d'!C26*100</f>
        <v>58.013726135118162</v>
      </c>
    </row>
    <row r="27" spans="1:9" x14ac:dyDescent="0.25">
      <c r="A27" s="701">
        <v>22</v>
      </c>
      <c r="B27" s="499" t="s">
        <v>21</v>
      </c>
      <c r="C27" s="500">
        <f t="shared" si="0"/>
        <v>0</v>
      </c>
      <c r="D27" s="729"/>
      <c r="E27" s="704"/>
      <c r="F27" s="704"/>
      <c r="G27" s="704"/>
      <c r="H27" s="704"/>
      <c r="I27" s="307">
        <f>C27/'[2]2d'!C27*100</f>
        <v>0</v>
      </c>
    </row>
    <row r="28" spans="1:9" x14ac:dyDescent="0.25">
      <c r="A28" s="701">
        <v>23</v>
      </c>
      <c r="B28" s="499" t="s">
        <v>22</v>
      </c>
      <c r="C28" s="500">
        <f t="shared" si="0"/>
        <v>8351767</v>
      </c>
      <c r="D28" s="729">
        <v>8351767</v>
      </c>
      <c r="E28" s="704"/>
      <c r="F28" s="704"/>
      <c r="G28" s="704"/>
      <c r="H28" s="704"/>
      <c r="I28" s="307">
        <f>C28/'[2]2d'!C28*100</f>
        <v>0.8234221527943878</v>
      </c>
    </row>
    <row r="29" spans="1:9" x14ac:dyDescent="0.25">
      <c r="A29" s="701">
        <v>24</v>
      </c>
      <c r="B29" s="499" t="s">
        <v>23</v>
      </c>
      <c r="C29" s="500">
        <f t="shared" si="0"/>
        <v>124854</v>
      </c>
      <c r="D29" s="729">
        <v>30709</v>
      </c>
      <c r="E29" s="704">
        <v>37315</v>
      </c>
      <c r="F29" s="704">
        <v>6830</v>
      </c>
      <c r="G29" s="704"/>
      <c r="H29" s="704">
        <v>50000</v>
      </c>
      <c r="I29" s="307">
        <f>C29/'[2]2d'!C29*100</f>
        <v>10.607744382366135</v>
      </c>
    </row>
    <row r="30" spans="1:9" x14ac:dyDescent="0.25">
      <c r="A30" s="701">
        <v>25</v>
      </c>
      <c r="B30" s="499" t="s">
        <v>24</v>
      </c>
      <c r="C30" s="500">
        <f t="shared" si="0"/>
        <v>4934822</v>
      </c>
      <c r="D30" s="729">
        <v>336901</v>
      </c>
      <c r="E30" s="704">
        <v>445827</v>
      </c>
      <c r="F30" s="704">
        <v>1858827</v>
      </c>
      <c r="G30" s="704">
        <v>2181750</v>
      </c>
      <c r="H30" s="704">
        <v>111517</v>
      </c>
      <c r="I30" s="307">
        <f>C30/'[2]2d'!C30*100</f>
        <v>17.326958187190002</v>
      </c>
    </row>
    <row r="31" spans="1:9" ht="26.4" x14ac:dyDescent="0.25">
      <c r="A31" s="701">
        <v>26</v>
      </c>
      <c r="B31" s="499" t="s">
        <v>25</v>
      </c>
      <c r="C31" s="500">
        <f t="shared" si="0"/>
        <v>1751752</v>
      </c>
      <c r="D31" s="729">
        <v>1012332</v>
      </c>
      <c r="E31" s="704">
        <v>114572</v>
      </c>
      <c r="F31" s="704">
        <v>503727</v>
      </c>
      <c r="G31" s="704">
        <v>91005</v>
      </c>
      <c r="H31" s="704">
        <v>30116</v>
      </c>
      <c r="I31" s="307">
        <f>C31/'[2]2d'!C31*100</f>
        <v>2.4286330343487412</v>
      </c>
    </row>
    <row r="32" spans="1:9" x14ac:dyDescent="0.25">
      <c r="A32" s="701">
        <v>27</v>
      </c>
      <c r="B32" s="503" t="s">
        <v>26</v>
      </c>
      <c r="C32" s="730">
        <f t="shared" si="0"/>
        <v>15163195</v>
      </c>
      <c r="D32" s="732">
        <f>SUM(D27:D31)</f>
        <v>9731709</v>
      </c>
      <c r="E32" s="732">
        <f>SUM(E27:E31)</f>
        <v>597714</v>
      </c>
      <c r="F32" s="732">
        <f>SUM(F27:F31)</f>
        <v>2369384</v>
      </c>
      <c r="G32" s="732">
        <f>SUM(G27:G31)</f>
        <v>2272755</v>
      </c>
      <c r="H32" s="732">
        <f>SUM(H27:H31)</f>
        <v>191633</v>
      </c>
      <c r="I32" s="307">
        <f>C32/'[2]2d'!C32*100</f>
        <v>1.3578794348650292</v>
      </c>
    </row>
    <row r="33" spans="1:9" x14ac:dyDescent="0.25">
      <c r="A33" s="701">
        <v>28</v>
      </c>
      <c r="B33" s="499" t="s">
        <v>27</v>
      </c>
      <c r="C33" s="500">
        <f t="shared" si="0"/>
        <v>14046687</v>
      </c>
      <c r="D33" s="729">
        <v>14046687</v>
      </c>
      <c r="E33" s="704"/>
      <c r="F33" s="704"/>
      <c r="G33" s="704"/>
      <c r="H33" s="704"/>
      <c r="I33" s="307">
        <f>C33/'[2]2d'!C33*100</f>
        <v>20.467797886315818</v>
      </c>
    </row>
    <row r="34" spans="1:9" x14ac:dyDescent="0.25">
      <c r="A34" s="701">
        <v>29</v>
      </c>
      <c r="B34" s="499" t="s">
        <v>322</v>
      </c>
      <c r="C34" s="500">
        <f t="shared" si="0"/>
        <v>27559</v>
      </c>
      <c r="D34" s="729"/>
      <c r="E34" s="704">
        <v>27559</v>
      </c>
      <c r="F34" s="704"/>
      <c r="G34" s="704"/>
      <c r="H34" s="704"/>
      <c r="I34" s="307">
        <f>C34/'[2]2d'!C34*100</f>
        <v>9.1863333333333337</v>
      </c>
    </row>
    <row r="35" spans="1:9" x14ac:dyDescent="0.25">
      <c r="A35" s="701">
        <v>30</v>
      </c>
      <c r="B35" s="499" t="s">
        <v>28</v>
      </c>
      <c r="C35" s="500">
        <f t="shared" si="0"/>
        <v>331000</v>
      </c>
      <c r="D35" s="729"/>
      <c r="E35" s="704"/>
      <c r="F35" s="704">
        <v>331000</v>
      </c>
      <c r="G35" s="704"/>
      <c r="H35" s="704"/>
      <c r="I35" s="307">
        <f>C35/'[2]2d'!C35*100</f>
        <v>45.64283310994545</v>
      </c>
    </row>
    <row r="36" spans="1:9" ht="26.4" x14ac:dyDescent="0.25">
      <c r="A36" s="701">
        <v>31</v>
      </c>
      <c r="B36" s="499" t="s">
        <v>29</v>
      </c>
      <c r="C36" s="500">
        <f t="shared" si="0"/>
        <v>2807153</v>
      </c>
      <c r="D36" s="729">
        <v>2710342</v>
      </c>
      <c r="E36" s="704">
        <v>7441</v>
      </c>
      <c r="F36" s="704">
        <v>89370</v>
      </c>
      <c r="G36" s="704"/>
      <c r="H36" s="704"/>
      <c r="I36" s="307">
        <f>C36/'[2]2d'!C36*100</f>
        <v>14.926563661089229</v>
      </c>
    </row>
    <row r="37" spans="1:9" x14ac:dyDescent="0.25">
      <c r="A37" s="701">
        <v>32</v>
      </c>
      <c r="B37" s="503" t="s">
        <v>30</v>
      </c>
      <c r="C37" s="730">
        <f t="shared" si="0"/>
        <v>17212399</v>
      </c>
      <c r="D37" s="731">
        <f>SUM(D33:D36)</f>
        <v>16757029</v>
      </c>
      <c r="E37" s="732">
        <f>SUM(E33:E36)</f>
        <v>35000</v>
      </c>
      <c r="F37" s="732">
        <f>SUM(F33:F36)</f>
        <v>420370</v>
      </c>
      <c r="G37" s="732">
        <f>SUM(G33:G36)</f>
        <v>0</v>
      </c>
      <c r="H37" s="732">
        <f>SUM(H33:H36)</f>
        <v>0</v>
      </c>
      <c r="I37" s="307">
        <f>C37/'[2]2d'!C37*100</f>
        <v>19.457866133142506</v>
      </c>
    </row>
    <row r="38" spans="1:9" ht="26.4" x14ac:dyDescent="0.25">
      <c r="A38" s="701">
        <v>33</v>
      </c>
      <c r="B38" s="734" t="s">
        <v>936</v>
      </c>
      <c r="C38" s="735">
        <f>SUM(D38:H38)</f>
        <v>4133317</v>
      </c>
      <c r="D38" s="736">
        <f>SUM(D39:D41)</f>
        <v>4133317</v>
      </c>
      <c r="E38" s="737">
        <f>SUM(E39:E41)</f>
        <v>0</v>
      </c>
      <c r="F38" s="737">
        <f>SUM(F39:F41)</f>
        <v>0</v>
      </c>
      <c r="G38" s="737">
        <f>SUM(G39:G41)</f>
        <v>0</v>
      </c>
      <c r="H38" s="737">
        <f>SUM(H39:H41)</f>
        <v>0</v>
      </c>
      <c r="I38" s="307">
        <f>C38/'[2]2d'!C38*100</f>
        <v>35.065799961093774</v>
      </c>
    </row>
    <row r="39" spans="1:9" ht="26.4" x14ac:dyDescent="0.25">
      <c r="A39" s="701">
        <v>34</v>
      </c>
      <c r="B39" s="499" t="s">
        <v>323</v>
      </c>
      <c r="C39" s="500">
        <f t="shared" ref="C39:C49" si="1">SUM(D39:H39)</f>
        <v>3987317</v>
      </c>
      <c r="D39" s="729">
        <v>3987317</v>
      </c>
      <c r="E39" s="704"/>
      <c r="F39" s="704"/>
      <c r="G39" s="704"/>
      <c r="H39" s="704"/>
      <c r="I39" s="307">
        <f>C39/'[2]2d'!C39*100</f>
        <v>34.71060300677695</v>
      </c>
    </row>
    <row r="40" spans="1:9" x14ac:dyDescent="0.25">
      <c r="A40" s="701">
        <v>35</v>
      </c>
      <c r="B40" s="499" t="s">
        <v>937</v>
      </c>
      <c r="C40" s="500">
        <f t="shared" si="1"/>
        <v>146000</v>
      </c>
      <c r="D40" s="729">
        <v>146000</v>
      </c>
      <c r="E40" s="704"/>
      <c r="F40" s="704"/>
      <c r="G40" s="704"/>
      <c r="H40" s="704"/>
      <c r="I40" s="307" t="e">
        <f>C40/'[2]2d'!C40*100</f>
        <v>#DIV/0!</v>
      </c>
    </row>
    <row r="41" spans="1:9" x14ac:dyDescent="0.25">
      <c r="A41" s="701">
        <v>36</v>
      </c>
      <c r="B41" s="499" t="s">
        <v>324</v>
      </c>
      <c r="C41" s="500">
        <f t="shared" si="1"/>
        <v>0</v>
      </c>
      <c r="D41" s="729"/>
      <c r="E41" s="704"/>
      <c r="F41" s="704"/>
      <c r="G41" s="704"/>
      <c r="H41" s="704"/>
      <c r="I41" s="307">
        <f>C41/'[2]2d'!C41*100</f>
        <v>0</v>
      </c>
    </row>
    <row r="42" spans="1:9" x14ac:dyDescent="0.25">
      <c r="A42" s="701">
        <v>37</v>
      </c>
      <c r="B42" s="734" t="s">
        <v>938</v>
      </c>
      <c r="C42" s="735">
        <f t="shared" si="1"/>
        <v>574345</v>
      </c>
      <c r="D42" s="736">
        <v>574345</v>
      </c>
      <c r="E42" s="737"/>
      <c r="F42" s="737"/>
      <c r="G42" s="737"/>
      <c r="H42" s="737"/>
      <c r="I42" s="307">
        <f>C42/'[2]2d'!C42*100</f>
        <v>7.6411279459375674</v>
      </c>
    </row>
    <row r="43" spans="1:9" x14ac:dyDescent="0.25">
      <c r="A43" s="701">
        <v>38</v>
      </c>
      <c r="B43" s="503" t="s">
        <v>31</v>
      </c>
      <c r="C43" s="730">
        <f t="shared" si="1"/>
        <v>4707662</v>
      </c>
      <c r="D43" s="731">
        <f>D38+D42</f>
        <v>4707662</v>
      </c>
      <c r="E43" s="731">
        <f t="shared" ref="E43:H43" si="2">E38+E42</f>
        <v>0</v>
      </c>
      <c r="F43" s="731">
        <f t="shared" si="2"/>
        <v>0</v>
      </c>
      <c r="G43" s="731">
        <f t="shared" si="2"/>
        <v>0</v>
      </c>
      <c r="H43" s="731">
        <f t="shared" si="2"/>
        <v>0</v>
      </c>
      <c r="I43" s="307">
        <f>C43/'[2]2d'!C43*100</f>
        <v>24.387214297362615</v>
      </c>
    </row>
    <row r="44" spans="1:9" x14ac:dyDescent="0.25">
      <c r="A44" s="701">
        <v>39</v>
      </c>
      <c r="B44" s="507" t="s">
        <v>32</v>
      </c>
      <c r="C44" s="730">
        <f t="shared" si="1"/>
        <v>819464887</v>
      </c>
      <c r="D44" s="738">
        <f>D6+D7+D8+D16+D26+D32+D37+D43</f>
        <v>277545046</v>
      </c>
      <c r="E44" s="739">
        <f>E6+E7+E8+E16+E26+E32+E37+E43</f>
        <v>187348109</v>
      </c>
      <c r="F44" s="739">
        <f>F6+F7+F8+F16+F26+F32+F37+F43</f>
        <v>175540203</v>
      </c>
      <c r="G44" s="739">
        <f>G6+G7+G8+G16+G26+G32+G37+G43</f>
        <v>54834044</v>
      </c>
      <c r="H44" s="739">
        <f>H6+H7+H8+H16+H26+H32+H37+H43</f>
        <v>124197485</v>
      </c>
      <c r="I44" s="307">
        <f>C44/'[2]2d'!C44*100</f>
        <v>33.380616242510577</v>
      </c>
    </row>
    <row r="45" spans="1:9" ht="26.4" x14ac:dyDescent="0.25">
      <c r="A45" s="701">
        <v>40</v>
      </c>
      <c r="B45" s="499" t="s">
        <v>33</v>
      </c>
      <c r="C45" s="500">
        <f t="shared" si="1"/>
        <v>32013011</v>
      </c>
      <c r="D45" s="729">
        <v>32013011</v>
      </c>
      <c r="E45" s="704"/>
      <c r="F45" s="704"/>
      <c r="G45" s="704"/>
      <c r="H45" s="704"/>
      <c r="I45" s="307">
        <f>C45/'[2]2d'!C45*100</f>
        <v>70.490375742881284</v>
      </c>
    </row>
    <row r="46" spans="1:9" ht="26.4" x14ac:dyDescent="0.25">
      <c r="A46" s="701">
        <v>41</v>
      </c>
      <c r="B46" s="499" t="s">
        <v>34</v>
      </c>
      <c r="C46" s="500">
        <f t="shared" si="1"/>
        <v>472757937</v>
      </c>
      <c r="D46" s="729">
        <v>472757937</v>
      </c>
      <c r="E46" s="704"/>
      <c r="F46" s="704"/>
      <c r="G46" s="704"/>
      <c r="H46" s="704"/>
      <c r="I46" s="307">
        <f>C46/'[2]2d'!C46*100</f>
        <v>93.071705585073232</v>
      </c>
    </row>
    <row r="47" spans="1:9" x14ac:dyDescent="0.25">
      <c r="A47" s="701">
        <v>42</v>
      </c>
      <c r="B47" s="499" t="s">
        <v>35</v>
      </c>
      <c r="C47" s="500">
        <f t="shared" si="1"/>
        <v>504770948</v>
      </c>
      <c r="D47" s="714">
        <f>SUM(D45:D46)</f>
        <v>504770948</v>
      </c>
      <c r="E47" s="714">
        <f>SUM(E45:E46)</f>
        <v>0</v>
      </c>
      <c r="F47" s="714">
        <f>SUM(F45:F46)</f>
        <v>0</v>
      </c>
      <c r="G47" s="714">
        <f>SUM(G45:G46)</f>
        <v>0</v>
      </c>
      <c r="H47" s="714">
        <f>SUM(H45:H46)</f>
        <v>0</v>
      </c>
      <c r="I47" s="307">
        <f>C47/'[2]2d'!C47*100</f>
        <v>91.218453210670461</v>
      </c>
    </row>
    <row r="48" spans="1:9" ht="13.8" thickBot="1" x14ac:dyDescent="0.3">
      <c r="A48" s="701">
        <v>43</v>
      </c>
      <c r="B48" s="740" t="s">
        <v>36</v>
      </c>
      <c r="C48" s="730">
        <f t="shared" si="1"/>
        <v>504770948</v>
      </c>
      <c r="D48" s="741">
        <f>D47</f>
        <v>504770948</v>
      </c>
      <c r="E48" s="742">
        <f>E47</f>
        <v>0</v>
      </c>
      <c r="F48" s="742">
        <f>F47</f>
        <v>0</v>
      </c>
      <c r="G48" s="742">
        <f>G47</f>
        <v>0</v>
      </c>
      <c r="H48" s="742">
        <f>H47</f>
        <v>0</v>
      </c>
      <c r="I48" s="307">
        <f>C48/'[2]2d'!C48*100</f>
        <v>91.218453210670461</v>
      </c>
    </row>
    <row r="49" spans="1:9" ht="14.4" thickTop="1" thickBot="1" x14ac:dyDescent="0.3">
      <c r="A49" s="701">
        <v>44</v>
      </c>
      <c r="B49" s="5" t="s">
        <v>37</v>
      </c>
      <c r="C49" s="730">
        <f t="shared" si="1"/>
        <v>1324235835</v>
      </c>
      <c r="D49" s="3">
        <f>D44+D48</f>
        <v>782315994</v>
      </c>
      <c r="E49" s="1">
        <f>E44+E48</f>
        <v>187348109</v>
      </c>
      <c r="F49" s="1">
        <f>F44+F48</f>
        <v>175540203</v>
      </c>
      <c r="G49" s="1">
        <f>G44+G48</f>
        <v>54834044</v>
      </c>
      <c r="H49" s="1">
        <f>H44+H48</f>
        <v>124197485</v>
      </c>
      <c r="I49" s="307">
        <f>C49/'[2]2d'!C49*100</f>
        <v>44.019738919358531</v>
      </c>
    </row>
    <row r="50" spans="1:9" ht="13.8" thickTop="1" x14ac:dyDescent="0.25">
      <c r="C50" s="121"/>
    </row>
    <row r="51" spans="1:9" x14ac:dyDescent="0.25">
      <c r="C51" s="631">
        <v>3008277349</v>
      </c>
    </row>
    <row r="52" spans="1:9" x14ac:dyDescent="0.25">
      <c r="C52" s="121">
        <f>C51-C49</f>
        <v>1684041514</v>
      </c>
    </row>
  </sheetData>
  <pageMargins left="0" right="0" top="0.19685039370078741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79"/>
  <sheetViews>
    <sheetView workbookViewId="0">
      <pane ySplit="6" topLeftCell="A10" activePane="bottomLeft" state="frozen"/>
      <selection activeCell="F2" sqref="F2"/>
      <selection pane="bottomLeft" activeCell="F2" sqref="F2"/>
    </sheetView>
  </sheetViews>
  <sheetFormatPr defaultRowHeight="13.2" x14ac:dyDescent="0.25"/>
  <cols>
    <col min="1" max="1" width="5.6640625" style="631" customWidth="1"/>
    <col min="2" max="2" width="50" style="631" customWidth="1"/>
    <col min="3" max="3" width="14.6640625" style="631" customWidth="1"/>
    <col min="4" max="8" width="12.6640625" style="631" customWidth="1"/>
    <col min="9" max="9" width="6.109375" style="631" customWidth="1"/>
    <col min="10" max="254" width="9.109375" style="631"/>
    <col min="255" max="255" width="5.6640625" style="631" customWidth="1"/>
    <col min="256" max="256" width="50" style="631" customWidth="1"/>
    <col min="257" max="257" width="28.88671875" style="631" customWidth="1"/>
    <col min="258" max="510" width="9.109375" style="631"/>
    <col min="511" max="511" width="5.6640625" style="631" customWidth="1"/>
    <col min="512" max="512" width="50" style="631" customWidth="1"/>
    <col min="513" max="513" width="28.88671875" style="631" customWidth="1"/>
    <col min="514" max="766" width="9.109375" style="631"/>
    <col min="767" max="767" width="5.6640625" style="631" customWidth="1"/>
    <col min="768" max="768" width="50" style="631" customWidth="1"/>
    <col min="769" max="769" width="28.88671875" style="631" customWidth="1"/>
    <col min="770" max="1022" width="9.109375" style="631"/>
    <col min="1023" max="1023" width="5.6640625" style="631" customWidth="1"/>
    <col min="1024" max="1024" width="50" style="631" customWidth="1"/>
    <col min="1025" max="1025" width="28.88671875" style="631" customWidth="1"/>
    <col min="1026" max="1278" width="9.109375" style="631"/>
    <col min="1279" max="1279" width="5.6640625" style="631" customWidth="1"/>
    <col min="1280" max="1280" width="50" style="631" customWidth="1"/>
    <col min="1281" max="1281" width="28.88671875" style="631" customWidth="1"/>
    <col min="1282" max="1534" width="9.109375" style="631"/>
    <col min="1535" max="1535" width="5.6640625" style="631" customWidth="1"/>
    <col min="1536" max="1536" width="50" style="631" customWidth="1"/>
    <col min="1537" max="1537" width="28.88671875" style="631" customWidth="1"/>
    <col min="1538" max="1790" width="9.109375" style="631"/>
    <col min="1791" max="1791" width="5.6640625" style="631" customWidth="1"/>
    <col min="1792" max="1792" width="50" style="631" customWidth="1"/>
    <col min="1793" max="1793" width="28.88671875" style="631" customWidth="1"/>
    <col min="1794" max="2046" width="9.109375" style="631"/>
    <col min="2047" max="2047" width="5.6640625" style="631" customWidth="1"/>
    <col min="2048" max="2048" width="50" style="631" customWidth="1"/>
    <col min="2049" max="2049" width="28.88671875" style="631" customWidth="1"/>
    <col min="2050" max="2302" width="9.109375" style="631"/>
    <col min="2303" max="2303" width="5.6640625" style="631" customWidth="1"/>
    <col min="2304" max="2304" width="50" style="631" customWidth="1"/>
    <col min="2305" max="2305" width="28.88671875" style="631" customWidth="1"/>
    <col min="2306" max="2558" width="9.109375" style="631"/>
    <col min="2559" max="2559" width="5.6640625" style="631" customWidth="1"/>
    <col min="2560" max="2560" width="50" style="631" customWidth="1"/>
    <col min="2561" max="2561" width="28.88671875" style="631" customWidth="1"/>
    <col min="2562" max="2814" width="9.109375" style="631"/>
    <col min="2815" max="2815" width="5.6640625" style="631" customWidth="1"/>
    <col min="2816" max="2816" width="50" style="631" customWidth="1"/>
    <col min="2817" max="2817" width="28.88671875" style="631" customWidth="1"/>
    <col min="2818" max="3070" width="9.109375" style="631"/>
    <col min="3071" max="3071" width="5.6640625" style="631" customWidth="1"/>
    <col min="3072" max="3072" width="50" style="631" customWidth="1"/>
    <col min="3073" max="3073" width="28.88671875" style="631" customWidth="1"/>
    <col min="3074" max="3326" width="9.109375" style="631"/>
    <col min="3327" max="3327" width="5.6640625" style="631" customWidth="1"/>
    <col min="3328" max="3328" width="50" style="631" customWidth="1"/>
    <col min="3329" max="3329" width="28.88671875" style="631" customWidth="1"/>
    <col min="3330" max="3582" width="9.109375" style="631"/>
    <col min="3583" max="3583" width="5.6640625" style="631" customWidth="1"/>
    <col min="3584" max="3584" width="50" style="631" customWidth="1"/>
    <col min="3585" max="3585" width="28.88671875" style="631" customWidth="1"/>
    <col min="3586" max="3838" width="9.109375" style="631"/>
    <col min="3839" max="3839" width="5.6640625" style="631" customWidth="1"/>
    <col min="3840" max="3840" width="50" style="631" customWidth="1"/>
    <col min="3841" max="3841" width="28.88671875" style="631" customWidth="1"/>
    <col min="3842" max="4094" width="9.109375" style="631"/>
    <col min="4095" max="4095" width="5.6640625" style="631" customWidth="1"/>
    <col min="4096" max="4096" width="50" style="631" customWidth="1"/>
    <col min="4097" max="4097" width="28.88671875" style="631" customWidth="1"/>
    <col min="4098" max="4350" width="9.109375" style="631"/>
    <col min="4351" max="4351" width="5.6640625" style="631" customWidth="1"/>
    <col min="4352" max="4352" width="50" style="631" customWidth="1"/>
    <col min="4353" max="4353" width="28.88671875" style="631" customWidth="1"/>
    <col min="4354" max="4606" width="9.109375" style="631"/>
    <col min="4607" max="4607" width="5.6640625" style="631" customWidth="1"/>
    <col min="4608" max="4608" width="50" style="631" customWidth="1"/>
    <col min="4609" max="4609" width="28.88671875" style="631" customWidth="1"/>
    <col min="4610" max="4862" width="9.109375" style="631"/>
    <col min="4863" max="4863" width="5.6640625" style="631" customWidth="1"/>
    <col min="4864" max="4864" width="50" style="631" customWidth="1"/>
    <col min="4865" max="4865" width="28.88671875" style="631" customWidth="1"/>
    <col min="4866" max="5118" width="9.109375" style="631"/>
    <col min="5119" max="5119" width="5.6640625" style="631" customWidth="1"/>
    <col min="5120" max="5120" width="50" style="631" customWidth="1"/>
    <col min="5121" max="5121" width="28.88671875" style="631" customWidth="1"/>
    <col min="5122" max="5374" width="9.109375" style="631"/>
    <col min="5375" max="5375" width="5.6640625" style="631" customWidth="1"/>
    <col min="5376" max="5376" width="50" style="631" customWidth="1"/>
    <col min="5377" max="5377" width="28.88671875" style="631" customWidth="1"/>
    <col min="5378" max="5630" width="9.109375" style="631"/>
    <col min="5631" max="5631" width="5.6640625" style="631" customWidth="1"/>
    <col min="5632" max="5632" width="50" style="631" customWidth="1"/>
    <col min="5633" max="5633" width="28.88671875" style="631" customWidth="1"/>
    <col min="5634" max="5886" width="9.109375" style="631"/>
    <col min="5887" max="5887" width="5.6640625" style="631" customWidth="1"/>
    <col min="5888" max="5888" width="50" style="631" customWidth="1"/>
    <col min="5889" max="5889" width="28.88671875" style="631" customWidth="1"/>
    <col min="5890" max="6142" width="9.109375" style="631"/>
    <col min="6143" max="6143" width="5.6640625" style="631" customWidth="1"/>
    <col min="6144" max="6144" width="50" style="631" customWidth="1"/>
    <col min="6145" max="6145" width="28.88671875" style="631" customWidth="1"/>
    <col min="6146" max="6398" width="9.109375" style="631"/>
    <col min="6399" max="6399" width="5.6640625" style="631" customWidth="1"/>
    <col min="6400" max="6400" width="50" style="631" customWidth="1"/>
    <col min="6401" max="6401" width="28.88671875" style="631" customWidth="1"/>
    <col min="6402" max="6654" width="9.109375" style="631"/>
    <col min="6655" max="6655" width="5.6640625" style="631" customWidth="1"/>
    <col min="6656" max="6656" width="50" style="631" customWidth="1"/>
    <col min="6657" max="6657" width="28.88671875" style="631" customWidth="1"/>
    <col min="6658" max="6910" width="9.109375" style="631"/>
    <col min="6911" max="6911" width="5.6640625" style="631" customWidth="1"/>
    <col min="6912" max="6912" width="50" style="631" customWidth="1"/>
    <col min="6913" max="6913" width="28.88671875" style="631" customWidth="1"/>
    <col min="6914" max="7166" width="9.109375" style="631"/>
    <col min="7167" max="7167" width="5.6640625" style="631" customWidth="1"/>
    <col min="7168" max="7168" width="50" style="631" customWidth="1"/>
    <col min="7169" max="7169" width="28.88671875" style="631" customWidth="1"/>
    <col min="7170" max="7422" width="9.109375" style="631"/>
    <col min="7423" max="7423" width="5.6640625" style="631" customWidth="1"/>
    <col min="7424" max="7424" width="50" style="631" customWidth="1"/>
    <col min="7425" max="7425" width="28.88671875" style="631" customWidth="1"/>
    <col min="7426" max="7678" width="9.109375" style="631"/>
    <col min="7679" max="7679" width="5.6640625" style="631" customWidth="1"/>
    <col min="7680" max="7680" width="50" style="631" customWidth="1"/>
    <col min="7681" max="7681" width="28.88671875" style="631" customWidth="1"/>
    <col min="7682" max="7934" width="9.109375" style="631"/>
    <col min="7935" max="7935" width="5.6640625" style="631" customWidth="1"/>
    <col min="7936" max="7936" width="50" style="631" customWidth="1"/>
    <col min="7937" max="7937" width="28.88671875" style="631" customWidth="1"/>
    <col min="7938" max="8190" width="9.109375" style="631"/>
    <col min="8191" max="8191" width="5.6640625" style="631" customWidth="1"/>
    <col min="8192" max="8192" width="50" style="631" customWidth="1"/>
    <col min="8193" max="8193" width="28.88671875" style="631" customWidth="1"/>
    <col min="8194" max="8446" width="9.109375" style="631"/>
    <col min="8447" max="8447" width="5.6640625" style="631" customWidth="1"/>
    <col min="8448" max="8448" width="50" style="631" customWidth="1"/>
    <col min="8449" max="8449" width="28.88671875" style="631" customWidth="1"/>
    <col min="8450" max="8702" width="9.109375" style="631"/>
    <col min="8703" max="8703" width="5.6640625" style="631" customWidth="1"/>
    <col min="8704" max="8704" width="50" style="631" customWidth="1"/>
    <col min="8705" max="8705" width="28.88671875" style="631" customWidth="1"/>
    <col min="8706" max="8958" width="9.109375" style="631"/>
    <col min="8959" max="8959" width="5.6640625" style="631" customWidth="1"/>
    <col min="8960" max="8960" width="50" style="631" customWidth="1"/>
    <col min="8961" max="8961" width="28.88671875" style="631" customWidth="1"/>
    <col min="8962" max="9214" width="9.109375" style="631"/>
    <col min="9215" max="9215" width="5.6640625" style="631" customWidth="1"/>
    <col min="9216" max="9216" width="50" style="631" customWidth="1"/>
    <col min="9217" max="9217" width="28.88671875" style="631" customWidth="1"/>
    <col min="9218" max="9470" width="9.109375" style="631"/>
    <col min="9471" max="9471" width="5.6640625" style="631" customWidth="1"/>
    <col min="9472" max="9472" width="50" style="631" customWidth="1"/>
    <col min="9473" max="9473" width="28.88671875" style="631" customWidth="1"/>
    <col min="9474" max="9726" width="9.109375" style="631"/>
    <col min="9727" max="9727" width="5.6640625" style="631" customWidth="1"/>
    <col min="9728" max="9728" width="50" style="631" customWidth="1"/>
    <col min="9729" max="9729" width="28.88671875" style="631" customWidth="1"/>
    <col min="9730" max="9982" width="9.109375" style="631"/>
    <col min="9983" max="9983" width="5.6640625" style="631" customWidth="1"/>
    <col min="9984" max="9984" width="50" style="631" customWidth="1"/>
    <col min="9985" max="9985" width="28.88671875" style="631" customWidth="1"/>
    <col min="9986" max="10238" width="9.109375" style="631"/>
    <col min="10239" max="10239" width="5.6640625" style="631" customWidth="1"/>
    <col min="10240" max="10240" width="50" style="631" customWidth="1"/>
    <col min="10241" max="10241" width="28.88671875" style="631" customWidth="1"/>
    <col min="10242" max="10494" width="9.109375" style="631"/>
    <col min="10495" max="10495" width="5.6640625" style="631" customWidth="1"/>
    <col min="10496" max="10496" width="50" style="631" customWidth="1"/>
    <col min="10497" max="10497" width="28.88671875" style="631" customWidth="1"/>
    <col min="10498" max="10750" width="9.109375" style="631"/>
    <col min="10751" max="10751" width="5.6640625" style="631" customWidth="1"/>
    <col min="10752" max="10752" width="50" style="631" customWidth="1"/>
    <col min="10753" max="10753" width="28.88671875" style="631" customWidth="1"/>
    <col min="10754" max="11006" width="9.109375" style="631"/>
    <col min="11007" max="11007" width="5.6640625" style="631" customWidth="1"/>
    <col min="11008" max="11008" width="50" style="631" customWidth="1"/>
    <col min="11009" max="11009" width="28.88671875" style="631" customWidth="1"/>
    <col min="11010" max="11262" width="9.109375" style="631"/>
    <col min="11263" max="11263" width="5.6640625" style="631" customWidth="1"/>
    <col min="11264" max="11264" width="50" style="631" customWidth="1"/>
    <col min="11265" max="11265" width="28.88671875" style="631" customWidth="1"/>
    <col min="11266" max="11518" width="9.109375" style="631"/>
    <col min="11519" max="11519" width="5.6640625" style="631" customWidth="1"/>
    <col min="11520" max="11520" width="50" style="631" customWidth="1"/>
    <col min="11521" max="11521" width="28.88671875" style="631" customWidth="1"/>
    <col min="11522" max="11774" width="9.109375" style="631"/>
    <col min="11775" max="11775" width="5.6640625" style="631" customWidth="1"/>
    <col min="11776" max="11776" width="50" style="631" customWidth="1"/>
    <col min="11777" max="11777" width="28.88671875" style="631" customWidth="1"/>
    <col min="11778" max="12030" width="9.109375" style="631"/>
    <col min="12031" max="12031" width="5.6640625" style="631" customWidth="1"/>
    <col min="12032" max="12032" width="50" style="631" customWidth="1"/>
    <col min="12033" max="12033" width="28.88671875" style="631" customWidth="1"/>
    <col min="12034" max="12286" width="9.109375" style="631"/>
    <col min="12287" max="12287" width="5.6640625" style="631" customWidth="1"/>
    <col min="12288" max="12288" width="50" style="631" customWidth="1"/>
    <col min="12289" max="12289" width="28.88671875" style="631" customWidth="1"/>
    <col min="12290" max="12542" width="9.109375" style="631"/>
    <col min="12543" max="12543" width="5.6640625" style="631" customWidth="1"/>
    <col min="12544" max="12544" width="50" style="631" customWidth="1"/>
    <col min="12545" max="12545" width="28.88671875" style="631" customWidth="1"/>
    <col min="12546" max="12798" width="9.109375" style="631"/>
    <col min="12799" max="12799" width="5.6640625" style="631" customWidth="1"/>
    <col min="12800" max="12800" width="50" style="631" customWidth="1"/>
    <col min="12801" max="12801" width="28.88671875" style="631" customWidth="1"/>
    <col min="12802" max="13054" width="9.109375" style="631"/>
    <col min="13055" max="13055" width="5.6640625" style="631" customWidth="1"/>
    <col min="13056" max="13056" width="50" style="631" customWidth="1"/>
    <col min="13057" max="13057" width="28.88671875" style="631" customWidth="1"/>
    <col min="13058" max="13310" width="9.109375" style="631"/>
    <col min="13311" max="13311" width="5.6640625" style="631" customWidth="1"/>
    <col min="13312" max="13312" width="50" style="631" customWidth="1"/>
    <col min="13313" max="13313" width="28.88671875" style="631" customWidth="1"/>
    <col min="13314" max="13566" width="9.109375" style="631"/>
    <col min="13567" max="13567" width="5.6640625" style="631" customWidth="1"/>
    <col min="13568" max="13568" width="50" style="631" customWidth="1"/>
    <col min="13569" max="13569" width="28.88671875" style="631" customWidth="1"/>
    <col min="13570" max="13822" width="9.109375" style="631"/>
    <col min="13823" max="13823" width="5.6640625" style="631" customWidth="1"/>
    <col min="13824" max="13824" width="50" style="631" customWidth="1"/>
    <col min="13825" max="13825" width="28.88671875" style="631" customWidth="1"/>
    <col min="13826" max="14078" width="9.109375" style="631"/>
    <col min="14079" max="14079" width="5.6640625" style="631" customWidth="1"/>
    <col min="14080" max="14080" width="50" style="631" customWidth="1"/>
    <col min="14081" max="14081" width="28.88671875" style="631" customWidth="1"/>
    <col min="14082" max="14334" width="9.109375" style="631"/>
    <col min="14335" max="14335" width="5.6640625" style="631" customWidth="1"/>
    <col min="14336" max="14336" width="50" style="631" customWidth="1"/>
    <col min="14337" max="14337" width="28.88671875" style="631" customWidth="1"/>
    <col min="14338" max="14590" width="9.109375" style="631"/>
    <col min="14591" max="14591" width="5.6640625" style="631" customWidth="1"/>
    <col min="14592" max="14592" width="50" style="631" customWidth="1"/>
    <col min="14593" max="14593" width="28.88671875" style="631" customWidth="1"/>
    <col min="14594" max="14846" width="9.109375" style="631"/>
    <col min="14847" max="14847" width="5.6640625" style="631" customWidth="1"/>
    <col min="14848" max="14848" width="50" style="631" customWidth="1"/>
    <col min="14849" max="14849" width="28.88671875" style="631" customWidth="1"/>
    <col min="14850" max="15102" width="9.109375" style="631"/>
    <col min="15103" max="15103" width="5.6640625" style="631" customWidth="1"/>
    <col min="15104" max="15104" width="50" style="631" customWidth="1"/>
    <col min="15105" max="15105" width="28.88671875" style="631" customWidth="1"/>
    <col min="15106" max="15358" width="9.109375" style="631"/>
    <col min="15359" max="15359" width="5.6640625" style="631" customWidth="1"/>
    <col min="15360" max="15360" width="50" style="631" customWidth="1"/>
    <col min="15361" max="15361" width="28.88671875" style="631" customWidth="1"/>
    <col min="15362" max="15614" width="9.109375" style="631"/>
    <col min="15615" max="15615" width="5.6640625" style="631" customWidth="1"/>
    <col min="15616" max="15616" width="50" style="631" customWidth="1"/>
    <col min="15617" max="15617" width="28.88671875" style="631" customWidth="1"/>
    <col min="15618" max="15870" width="9.109375" style="631"/>
    <col min="15871" max="15871" width="5.6640625" style="631" customWidth="1"/>
    <col min="15872" max="15872" width="50" style="631" customWidth="1"/>
    <col min="15873" max="15873" width="28.88671875" style="631" customWidth="1"/>
    <col min="15874" max="16126" width="9.109375" style="631"/>
    <col min="16127" max="16127" width="5.6640625" style="631" customWidth="1"/>
    <col min="16128" max="16128" width="50" style="631" customWidth="1"/>
    <col min="16129" max="16129" width="28.88671875" style="631" customWidth="1"/>
    <col min="16130" max="16384" width="9.109375" style="631"/>
  </cols>
  <sheetData>
    <row r="1" spans="1:9" x14ac:dyDescent="0.25">
      <c r="B1" s="122" t="s">
        <v>265</v>
      </c>
    </row>
    <row r="2" spans="1:9" x14ac:dyDescent="0.25">
      <c r="B2" s="122" t="s">
        <v>458</v>
      </c>
      <c r="C2" s="123"/>
      <c r="F2" s="645" t="s">
        <v>1558</v>
      </c>
    </row>
    <row r="3" spans="1:9" x14ac:dyDescent="0.25">
      <c r="C3" s="2"/>
      <c r="F3" s="631" t="s">
        <v>76</v>
      </c>
    </row>
    <row r="4" spans="1:9" x14ac:dyDescent="0.25">
      <c r="B4" s="124"/>
      <c r="C4" s="697" t="s">
        <v>327</v>
      </c>
    </row>
    <row r="5" spans="1:9" ht="26.4" x14ac:dyDescent="0.25">
      <c r="A5" s="743" t="s">
        <v>1</v>
      </c>
      <c r="B5" s="744" t="s">
        <v>2</v>
      </c>
      <c r="C5" s="700" t="s">
        <v>459</v>
      </c>
      <c r="D5" s="700" t="s">
        <v>39</v>
      </c>
      <c r="E5" s="700" t="s">
        <v>267</v>
      </c>
      <c r="F5" s="700" t="s">
        <v>41</v>
      </c>
      <c r="G5" s="700" t="s">
        <v>460</v>
      </c>
      <c r="H5" s="700" t="s">
        <v>42</v>
      </c>
    </row>
    <row r="6" spans="1:9" ht="26.4" x14ac:dyDescent="0.25">
      <c r="A6" s="701">
        <v>1</v>
      </c>
      <c r="B6" s="702" t="s">
        <v>43</v>
      </c>
      <c r="C6" s="703">
        <f>SUM(D6:H6)</f>
        <v>125004733</v>
      </c>
      <c r="D6" s="704">
        <v>125004733</v>
      </c>
      <c r="E6" s="704"/>
      <c r="F6" s="704"/>
      <c r="G6" s="704"/>
      <c r="H6" s="704"/>
      <c r="I6" s="307">
        <f>C6/'[3]1c'!C6*100</f>
        <v>100</v>
      </c>
    </row>
    <row r="7" spans="1:9" ht="26.4" x14ac:dyDescent="0.25">
      <c r="A7" s="701">
        <v>2</v>
      </c>
      <c r="B7" s="702" t="s">
        <v>268</v>
      </c>
      <c r="C7" s="703">
        <f t="shared" ref="C7:C70" si="0">SUM(D7:H7)</f>
        <v>147714013</v>
      </c>
      <c r="D7" s="704">
        <v>147714013</v>
      </c>
      <c r="E7" s="704"/>
      <c r="F7" s="704"/>
      <c r="G7" s="704"/>
      <c r="H7" s="704"/>
      <c r="I7" s="307">
        <f>C7/'[3]1c'!C7*100</f>
        <v>100</v>
      </c>
    </row>
    <row r="8" spans="1:9" ht="26.4" x14ac:dyDescent="0.25">
      <c r="A8" s="701">
        <v>3</v>
      </c>
      <c r="B8" s="702" t="s">
        <v>461</v>
      </c>
      <c r="C8" s="703">
        <f t="shared" si="0"/>
        <v>118890966</v>
      </c>
      <c r="D8" s="704">
        <v>118890966</v>
      </c>
      <c r="E8" s="704"/>
      <c r="F8" s="704"/>
      <c r="G8" s="704"/>
      <c r="H8" s="704"/>
      <c r="I8" s="307">
        <f>C8/'[3]1c'!C8*100</f>
        <v>100</v>
      </c>
    </row>
    <row r="9" spans="1:9" ht="26.4" x14ac:dyDescent="0.25">
      <c r="A9" s="701">
        <v>4</v>
      </c>
      <c r="B9" s="702" t="s">
        <v>269</v>
      </c>
      <c r="C9" s="703">
        <f t="shared" si="0"/>
        <v>9055012</v>
      </c>
      <c r="D9" s="704">
        <v>9055012</v>
      </c>
      <c r="E9" s="704"/>
      <c r="F9" s="704"/>
      <c r="G9" s="704"/>
      <c r="H9" s="704"/>
      <c r="I9" s="307">
        <f>C9/'[3]1c'!C9*100</f>
        <v>100</v>
      </c>
    </row>
    <row r="10" spans="1:9" ht="26.4" x14ac:dyDescent="0.25">
      <c r="A10" s="701">
        <v>5</v>
      </c>
      <c r="B10" s="702" t="s">
        <v>270</v>
      </c>
      <c r="C10" s="703">
        <f t="shared" si="0"/>
        <v>13136900</v>
      </c>
      <c r="D10" s="704">
        <v>13136900</v>
      </c>
      <c r="E10" s="704"/>
      <c r="F10" s="704"/>
      <c r="G10" s="704"/>
      <c r="H10" s="704"/>
      <c r="I10" s="307">
        <f>C10/'[3]1c'!C10*100</f>
        <v>100</v>
      </c>
    </row>
    <row r="11" spans="1:9" x14ac:dyDescent="0.25">
      <c r="A11" s="701">
        <v>6</v>
      </c>
      <c r="B11" s="702" t="s">
        <v>271</v>
      </c>
      <c r="C11" s="703">
        <f t="shared" si="0"/>
        <v>0</v>
      </c>
      <c r="D11" s="704"/>
      <c r="E11" s="704"/>
      <c r="F11" s="704"/>
      <c r="G11" s="704"/>
      <c r="H11" s="704"/>
      <c r="I11" s="307" t="e">
        <f>C11/'[3]1c'!C11*100</f>
        <v>#DIV/0!</v>
      </c>
    </row>
    <row r="12" spans="1:9" x14ac:dyDescent="0.25">
      <c r="A12" s="701">
        <v>7</v>
      </c>
      <c r="B12" s="702" t="s">
        <v>44</v>
      </c>
      <c r="C12" s="703">
        <f t="shared" si="0"/>
        <v>413801624</v>
      </c>
      <c r="D12" s="705">
        <f>SUM(D6:D11)</f>
        <v>413801624</v>
      </c>
      <c r="E12" s="705">
        <f>SUM(E6:E11)</f>
        <v>0</v>
      </c>
      <c r="F12" s="705">
        <f>SUM(F6:F11)</f>
        <v>0</v>
      </c>
      <c r="G12" s="705">
        <f>SUM(G6:G11)</f>
        <v>0</v>
      </c>
      <c r="H12" s="705">
        <f>SUM(H6:H11)</f>
        <v>0</v>
      </c>
      <c r="I12" s="307">
        <f>C12/'[3]1c'!C12*100</f>
        <v>100</v>
      </c>
    </row>
    <row r="13" spans="1:9" s="125" customFormat="1" x14ac:dyDescent="0.25">
      <c r="A13" s="701">
        <v>8</v>
      </c>
      <c r="B13" s="706" t="s">
        <v>272</v>
      </c>
      <c r="C13" s="703">
        <f t="shared" si="0"/>
        <v>360567</v>
      </c>
      <c r="D13" s="707">
        <v>360567</v>
      </c>
      <c r="E13" s="707"/>
      <c r="F13" s="707"/>
      <c r="G13" s="707"/>
      <c r="H13" s="707"/>
      <c r="I13" s="307">
        <f>C13/'[3]1c'!C13*100</f>
        <v>100</v>
      </c>
    </row>
    <row r="14" spans="1:9" ht="26.4" x14ac:dyDescent="0.25">
      <c r="A14" s="701">
        <v>9</v>
      </c>
      <c r="B14" s="702" t="s">
        <v>45</v>
      </c>
      <c r="C14" s="703">
        <f t="shared" si="0"/>
        <v>84574138</v>
      </c>
      <c r="D14" s="705">
        <f>SUM(D15:D19)</f>
        <v>33667900</v>
      </c>
      <c r="E14" s="705">
        <f>SUM(E15:E19)</f>
        <v>4875069</v>
      </c>
      <c r="F14" s="705">
        <f>SUM(F15:F19)</f>
        <v>45705391</v>
      </c>
      <c r="G14" s="705">
        <f>SUM(G15:G19)</f>
        <v>325778</v>
      </c>
      <c r="H14" s="705">
        <f>SUM(H15:H19)</f>
        <v>0</v>
      </c>
      <c r="I14" s="307">
        <f>C14/'[3]1c'!C14*100</f>
        <v>28.11467135771651</v>
      </c>
    </row>
    <row r="15" spans="1:9" x14ac:dyDescent="0.25">
      <c r="A15" s="701">
        <v>10</v>
      </c>
      <c r="B15" s="702" t="s">
        <v>273</v>
      </c>
      <c r="C15" s="703">
        <f t="shared" si="0"/>
        <v>449000</v>
      </c>
      <c r="D15" s="704">
        <v>449000</v>
      </c>
      <c r="E15" s="704"/>
      <c r="F15" s="704"/>
      <c r="G15" s="704"/>
      <c r="H15" s="704"/>
      <c r="I15" s="307">
        <f>C15/'[3]1c'!C15*100</f>
        <v>4.7051751897055381</v>
      </c>
    </row>
    <row r="16" spans="1:9" x14ac:dyDescent="0.25">
      <c r="A16" s="701">
        <v>11</v>
      </c>
      <c r="B16" s="702" t="s">
        <v>274</v>
      </c>
      <c r="C16" s="703">
        <f t="shared" si="0"/>
        <v>8200847</v>
      </c>
      <c r="D16" s="704">
        <v>3000000</v>
      </c>
      <c r="E16" s="704">
        <v>4875069</v>
      </c>
      <c r="F16" s="704"/>
      <c r="G16" s="704">
        <v>325778</v>
      </c>
      <c r="H16" s="704"/>
      <c r="I16" s="307">
        <f>C16/'[3]1c'!C16*100</f>
        <v>3.8088557273790817</v>
      </c>
    </row>
    <row r="17" spans="1:9" x14ac:dyDescent="0.25">
      <c r="A17" s="701">
        <v>12</v>
      </c>
      <c r="B17" s="702" t="s">
        <v>275</v>
      </c>
      <c r="C17" s="703">
        <f>SUM(D17:H17)</f>
        <v>30218900</v>
      </c>
      <c r="D17" s="704">
        <v>30218900</v>
      </c>
      <c r="E17" s="704"/>
      <c r="F17" s="704"/>
      <c r="G17" s="704"/>
      <c r="H17" s="704"/>
      <c r="I17" s="307">
        <f>C17/'[3]1c'!C17*100</f>
        <v>94.824026308192444</v>
      </c>
    </row>
    <row r="18" spans="1:9" x14ac:dyDescent="0.25">
      <c r="A18" s="701">
        <v>13</v>
      </c>
      <c r="B18" s="702" t="s">
        <v>276</v>
      </c>
      <c r="C18" s="703">
        <f t="shared" si="0"/>
        <v>45705391</v>
      </c>
      <c r="D18" s="704"/>
      <c r="E18" s="704"/>
      <c r="F18" s="704">
        <v>45705391</v>
      </c>
      <c r="G18" s="704"/>
      <c r="H18" s="704"/>
      <c r="I18" s="307">
        <f>C18/'[3]1c'!C18*100</f>
        <v>104.0357537587076</v>
      </c>
    </row>
    <row r="19" spans="1:9" x14ac:dyDescent="0.25">
      <c r="A19" s="701">
        <v>14</v>
      </c>
      <c r="B19" s="702" t="s">
        <v>277</v>
      </c>
      <c r="C19" s="703">
        <f t="shared" si="0"/>
        <v>0</v>
      </c>
      <c r="D19" s="704"/>
      <c r="E19" s="704"/>
      <c r="F19" s="704"/>
      <c r="G19" s="704"/>
      <c r="H19" s="704"/>
      <c r="I19" s="307">
        <f>C19/'[3]1c'!C19*100</f>
        <v>0</v>
      </c>
    </row>
    <row r="20" spans="1:9" ht="26.4" x14ac:dyDescent="0.25">
      <c r="A20" s="701">
        <v>15</v>
      </c>
      <c r="B20" s="708" t="s">
        <v>46</v>
      </c>
      <c r="C20" s="703">
        <f t="shared" si="0"/>
        <v>498736329</v>
      </c>
      <c r="D20" s="709">
        <f>D12+D13+D14</f>
        <v>447830091</v>
      </c>
      <c r="E20" s="709">
        <f>E12+E14</f>
        <v>4875069</v>
      </c>
      <c r="F20" s="709">
        <f>F12+F14</f>
        <v>45705391</v>
      </c>
      <c r="G20" s="709">
        <f>G12+G14</f>
        <v>325778</v>
      </c>
      <c r="H20" s="709">
        <f>H12+H14</f>
        <v>0</v>
      </c>
      <c r="I20" s="307">
        <f>C20/'[3]1c'!C20*100</f>
        <v>69.755214654672287</v>
      </c>
    </row>
    <row r="21" spans="1:9" x14ac:dyDescent="0.25">
      <c r="A21" s="701">
        <v>16</v>
      </c>
      <c r="B21" s="702" t="s">
        <v>47</v>
      </c>
      <c r="C21" s="703">
        <f t="shared" si="0"/>
        <v>42912000</v>
      </c>
      <c r="D21" s="719">
        <f>D22</f>
        <v>42912000</v>
      </c>
      <c r="E21" s="719">
        <f>E22</f>
        <v>0</v>
      </c>
      <c r="F21" s="719">
        <f>F22</f>
        <v>0</v>
      </c>
      <c r="G21" s="719">
        <f>G22</f>
        <v>0</v>
      </c>
      <c r="H21" s="719">
        <f>H22</f>
        <v>0</v>
      </c>
      <c r="I21" s="307">
        <f>C21/'[3]1c'!C21*100</f>
        <v>100</v>
      </c>
    </row>
    <row r="22" spans="1:9" x14ac:dyDescent="0.25">
      <c r="A22" s="701">
        <v>17</v>
      </c>
      <c r="B22" s="702" t="s">
        <v>278</v>
      </c>
      <c r="C22" s="703">
        <f t="shared" si="0"/>
        <v>42912000</v>
      </c>
      <c r="D22" s="745">
        <v>42912000</v>
      </c>
      <c r="E22" s="745"/>
      <c r="F22" s="745"/>
      <c r="G22" s="745"/>
      <c r="H22" s="745"/>
      <c r="I22" s="307">
        <f>C22/'[3]1c'!C22*100</f>
        <v>100</v>
      </c>
    </row>
    <row r="23" spans="1:9" x14ac:dyDescent="0.25">
      <c r="A23" s="701">
        <v>18</v>
      </c>
      <c r="B23" s="702" t="s">
        <v>279</v>
      </c>
      <c r="C23" s="703">
        <f t="shared" si="0"/>
        <v>221996788</v>
      </c>
      <c r="D23" s="719">
        <f>SUM(D24:D27)</f>
        <v>221996788</v>
      </c>
      <c r="E23" s="719">
        <f>SUM(E24:E27)</f>
        <v>0</v>
      </c>
      <c r="F23" s="719">
        <f>SUM(F24:F27)</f>
        <v>0</v>
      </c>
      <c r="G23" s="719">
        <f>SUM(G24:G27)</f>
        <v>0</v>
      </c>
      <c r="H23" s="719">
        <f>SUM(H24:H27)</f>
        <v>0</v>
      </c>
      <c r="I23" s="307">
        <f>C23/'[3]1c'!C23*100</f>
        <v>49.777250420290315</v>
      </c>
    </row>
    <row r="24" spans="1:9" x14ac:dyDescent="0.25">
      <c r="A24" s="701">
        <v>19</v>
      </c>
      <c r="B24" s="702" t="s">
        <v>280</v>
      </c>
      <c r="C24" s="703">
        <f t="shared" si="0"/>
        <v>0</v>
      </c>
      <c r="D24" s="700"/>
      <c r="E24" s="700"/>
      <c r="F24" s="700"/>
      <c r="G24" s="700"/>
      <c r="H24" s="700"/>
      <c r="I24" s="307" t="e">
        <f>C24/'[3]1c'!C24*100</f>
        <v>#DIV/0!</v>
      </c>
    </row>
    <row r="25" spans="1:9" x14ac:dyDescent="0.25">
      <c r="A25" s="701">
        <v>20</v>
      </c>
      <c r="B25" s="702" t="s">
        <v>281</v>
      </c>
      <c r="C25" s="703">
        <f t="shared" si="0"/>
        <v>221996788</v>
      </c>
      <c r="D25" s="704">
        <v>221996788</v>
      </c>
      <c r="E25" s="700"/>
      <c r="F25" s="700"/>
      <c r="G25" s="700"/>
      <c r="H25" s="700"/>
      <c r="I25" s="307">
        <f>C25/'[3]1c'!C25*100</f>
        <v>49.777250420290315</v>
      </c>
    </row>
    <row r="26" spans="1:9" x14ac:dyDescent="0.25">
      <c r="A26" s="701">
        <v>21</v>
      </c>
      <c r="B26" s="702" t="s">
        <v>282</v>
      </c>
      <c r="C26" s="703">
        <f t="shared" si="0"/>
        <v>0</v>
      </c>
      <c r="D26" s="700"/>
      <c r="E26" s="700"/>
      <c r="F26" s="700"/>
      <c r="G26" s="700"/>
      <c r="H26" s="700"/>
      <c r="I26" s="307" t="e">
        <f>C26/'[3]1c'!C26*100</f>
        <v>#DIV/0!</v>
      </c>
    </row>
    <row r="27" spans="1:9" x14ac:dyDescent="0.25">
      <c r="A27" s="701">
        <v>22</v>
      </c>
      <c r="B27" s="126" t="s">
        <v>283</v>
      </c>
      <c r="C27" s="703">
        <f t="shared" si="0"/>
        <v>0</v>
      </c>
      <c r="D27" s="700"/>
      <c r="E27" s="700"/>
      <c r="F27" s="700"/>
      <c r="G27" s="700"/>
      <c r="H27" s="700"/>
      <c r="I27" s="307" t="e">
        <f>C27/'[3]1c'!C27*100</f>
        <v>#DIV/0!</v>
      </c>
    </row>
    <row r="28" spans="1:9" ht="26.4" x14ac:dyDescent="0.25">
      <c r="A28" s="701">
        <v>23</v>
      </c>
      <c r="B28" s="708" t="s">
        <v>48</v>
      </c>
      <c r="C28" s="703">
        <f t="shared" si="0"/>
        <v>264908788</v>
      </c>
      <c r="D28" s="709">
        <f>D21+D23</f>
        <v>264908788</v>
      </c>
      <c r="E28" s="709">
        <f>E21+E23</f>
        <v>0</v>
      </c>
      <c r="F28" s="709">
        <f>F21+F23</f>
        <v>0</v>
      </c>
      <c r="G28" s="709">
        <f>G21+G23</f>
        <v>0</v>
      </c>
      <c r="H28" s="709">
        <f>H21+H23</f>
        <v>0</v>
      </c>
      <c r="I28" s="307">
        <f>C28/'[3]1c'!C28*100</f>
        <v>54.185497641643707</v>
      </c>
    </row>
    <row r="29" spans="1:9" x14ac:dyDescent="0.25">
      <c r="A29" s="701">
        <v>24</v>
      </c>
      <c r="B29" s="702" t="s">
        <v>49</v>
      </c>
      <c r="C29" s="703">
        <f t="shared" si="0"/>
        <v>111863794</v>
      </c>
      <c r="D29" s="705">
        <f>SUM(D30:D31)</f>
        <v>111863794</v>
      </c>
      <c r="E29" s="705">
        <f>SUM(E30:E31)</f>
        <v>0</v>
      </c>
      <c r="F29" s="705">
        <f>SUM(F30:F31)</f>
        <v>0</v>
      </c>
      <c r="G29" s="705">
        <f>SUM(G30:G31)</f>
        <v>0</v>
      </c>
      <c r="H29" s="705">
        <f>SUM(H30:H31)</f>
        <v>0</v>
      </c>
      <c r="I29" s="307">
        <f>C29/'[3]1c'!C29*100</f>
        <v>103.34506065057325</v>
      </c>
    </row>
    <row r="30" spans="1:9" x14ac:dyDescent="0.25">
      <c r="A30" s="701">
        <v>25</v>
      </c>
      <c r="B30" s="702" t="s">
        <v>50</v>
      </c>
      <c r="C30" s="703">
        <f t="shared" si="0"/>
        <v>111469592</v>
      </c>
      <c r="D30" s="704">
        <v>111469592</v>
      </c>
      <c r="E30" s="704"/>
      <c r="F30" s="704"/>
      <c r="G30" s="704"/>
      <c r="H30" s="704"/>
      <c r="I30" s="307">
        <f>C30/'[3]1c'!C30*100</f>
        <v>102.98087820921444</v>
      </c>
    </row>
    <row r="31" spans="1:9" ht="16.5" customHeight="1" x14ac:dyDescent="0.25">
      <c r="A31" s="701">
        <v>26</v>
      </c>
      <c r="B31" s="702" t="s">
        <v>51</v>
      </c>
      <c r="C31" s="703">
        <f t="shared" si="0"/>
        <v>394202</v>
      </c>
      <c r="D31" s="704">
        <v>394202</v>
      </c>
      <c r="E31" s="704"/>
      <c r="F31" s="704"/>
      <c r="G31" s="704"/>
      <c r="H31" s="704"/>
      <c r="I31" s="307" t="e">
        <f>C31/'[3]1c'!C31*100</f>
        <v>#DIV/0!</v>
      </c>
    </row>
    <row r="32" spans="1:9" ht="18.75" customHeight="1" x14ac:dyDescent="0.25">
      <c r="A32" s="701">
        <v>27</v>
      </c>
      <c r="B32" s="702" t="s">
        <v>52</v>
      </c>
      <c r="C32" s="703">
        <f t="shared" si="0"/>
        <v>227935756</v>
      </c>
      <c r="D32" s="704">
        <v>227935756</v>
      </c>
      <c r="E32" s="704"/>
      <c r="F32" s="704"/>
      <c r="G32" s="704"/>
      <c r="H32" s="704"/>
      <c r="I32" s="307">
        <f>C32/'[3]1c'!C32*100</f>
        <v>101.30478044444445</v>
      </c>
    </row>
    <row r="33" spans="1:9" x14ac:dyDescent="0.25">
      <c r="A33" s="701">
        <v>28</v>
      </c>
      <c r="B33" s="702" t="s">
        <v>284</v>
      </c>
      <c r="C33" s="703">
        <f t="shared" si="0"/>
        <v>13853775</v>
      </c>
      <c r="D33" s="704">
        <v>13853775</v>
      </c>
      <c r="E33" s="704"/>
      <c r="F33" s="704"/>
      <c r="G33" s="704"/>
      <c r="H33" s="704"/>
      <c r="I33" s="307">
        <f>C33/'[3]1c'!C33*100</f>
        <v>113.02520370810927</v>
      </c>
    </row>
    <row r="34" spans="1:9" ht="26.4" x14ac:dyDescent="0.25">
      <c r="A34" s="701">
        <v>29</v>
      </c>
      <c r="B34" s="702" t="s">
        <v>285</v>
      </c>
      <c r="C34" s="703">
        <f t="shared" si="0"/>
        <v>0</v>
      </c>
      <c r="D34" s="704"/>
      <c r="E34" s="704"/>
      <c r="F34" s="704"/>
      <c r="G34" s="704"/>
      <c r="H34" s="704"/>
      <c r="I34" s="307" t="e">
        <f>C34/'[3]1c'!C34*100</f>
        <v>#DIV/0!</v>
      </c>
    </row>
    <row r="35" spans="1:9" x14ac:dyDescent="0.25">
      <c r="A35" s="701">
        <v>30</v>
      </c>
      <c r="B35" s="702" t="s">
        <v>53</v>
      </c>
      <c r="C35" s="703">
        <f t="shared" si="0"/>
        <v>241789531</v>
      </c>
      <c r="D35" s="705">
        <f>SUM(D32:D34)</f>
        <v>241789531</v>
      </c>
      <c r="E35" s="705">
        <f>SUM(E32:E34)</f>
        <v>0</v>
      </c>
      <c r="F35" s="705">
        <f>SUM(F32:F34)</f>
        <v>0</v>
      </c>
      <c r="G35" s="705">
        <f>SUM(G32:G34)</f>
        <v>0</v>
      </c>
      <c r="H35" s="705">
        <f>SUM(H32:H34)</f>
        <v>0</v>
      </c>
      <c r="I35" s="307">
        <f>C35/'[3]1c'!C35*100</f>
        <v>101.91028392793773</v>
      </c>
    </row>
    <row r="36" spans="1:9" x14ac:dyDescent="0.25">
      <c r="A36" s="701">
        <v>31</v>
      </c>
      <c r="B36" s="702" t="s">
        <v>54</v>
      </c>
      <c r="C36" s="703">
        <f t="shared" si="0"/>
        <v>422481</v>
      </c>
      <c r="D36" s="705">
        <v>301120</v>
      </c>
      <c r="E36" s="705">
        <v>121361</v>
      </c>
      <c r="F36" s="705">
        <f>SUM(F37:F38)</f>
        <v>0</v>
      </c>
      <c r="G36" s="705">
        <f>SUM(G37:G38)</f>
        <v>0</v>
      </c>
      <c r="H36" s="705">
        <f>SUM(H37:H38)</f>
        <v>0</v>
      </c>
      <c r="I36" s="307">
        <f>C36/'[3]1c'!C36*100</f>
        <v>105.62025</v>
      </c>
    </row>
    <row r="37" spans="1:9" ht="39.6" x14ac:dyDescent="0.25">
      <c r="A37" s="701">
        <v>32</v>
      </c>
      <c r="B37" s="702" t="s">
        <v>286</v>
      </c>
      <c r="C37" s="703">
        <f t="shared" si="0"/>
        <v>68684</v>
      </c>
      <c r="D37" s="704"/>
      <c r="E37" s="704">
        <v>68684</v>
      </c>
      <c r="F37" s="704"/>
      <c r="G37" s="704"/>
      <c r="H37" s="704"/>
      <c r="I37" s="307">
        <f>C37/'[3]1c'!C37*100</f>
        <v>137.36799999999999</v>
      </c>
    </row>
    <row r="38" spans="1:9" x14ac:dyDescent="0.25">
      <c r="A38" s="701">
        <v>33</v>
      </c>
      <c r="B38" s="702" t="s">
        <v>287</v>
      </c>
      <c r="C38" s="703">
        <f t="shared" si="0"/>
        <v>350000</v>
      </c>
      <c r="D38" s="704">
        <v>350000</v>
      </c>
      <c r="E38" s="704"/>
      <c r="F38" s="704"/>
      <c r="G38" s="704"/>
      <c r="H38" s="704"/>
      <c r="I38" s="307">
        <f>C38/'[3]1c'!C38*100</f>
        <v>100</v>
      </c>
    </row>
    <row r="39" spans="1:9" x14ac:dyDescent="0.25">
      <c r="A39" s="701">
        <v>34</v>
      </c>
      <c r="B39" s="708" t="s">
        <v>55</v>
      </c>
      <c r="C39" s="703">
        <f t="shared" si="0"/>
        <v>354075806</v>
      </c>
      <c r="D39" s="709">
        <f>D29+D35+D36</f>
        <v>353954445</v>
      </c>
      <c r="E39" s="709">
        <f>E29+E35+E36</f>
        <v>121361</v>
      </c>
      <c r="F39" s="709">
        <f>F29+F35+F36</f>
        <v>0</v>
      </c>
      <c r="G39" s="709">
        <f>G29+G35+G36</f>
        <v>0</v>
      </c>
      <c r="H39" s="709">
        <f>H29+H35+H36</f>
        <v>0</v>
      </c>
      <c r="I39" s="307">
        <f>C39/'[3]1c'!C39*100</f>
        <v>102.36356063397285</v>
      </c>
    </row>
    <row r="40" spans="1:9" x14ac:dyDescent="0.25">
      <c r="A40" s="701">
        <v>35</v>
      </c>
      <c r="B40" s="706" t="s">
        <v>288</v>
      </c>
      <c r="C40" s="703">
        <f t="shared" si="0"/>
        <v>33000</v>
      </c>
      <c r="D40" s="711"/>
      <c r="E40" s="711"/>
      <c r="F40" s="711"/>
      <c r="G40" s="711">
        <v>33000</v>
      </c>
      <c r="H40" s="711"/>
      <c r="I40" s="307" t="e">
        <f>C40/'[3]1c'!C40*100</f>
        <v>#DIV/0!</v>
      </c>
    </row>
    <row r="41" spans="1:9" x14ac:dyDescent="0.25">
      <c r="A41" s="701">
        <v>36</v>
      </c>
      <c r="B41" s="712" t="s">
        <v>56</v>
      </c>
      <c r="C41" s="703">
        <f t="shared" si="0"/>
        <v>12484461</v>
      </c>
      <c r="D41" s="713">
        <f>SUM(D42:D45)</f>
        <v>0</v>
      </c>
      <c r="E41" s="713">
        <f>SUM(E42:E45)</f>
        <v>277277</v>
      </c>
      <c r="F41" s="713">
        <f>SUM(F42:F45)</f>
        <v>1237135</v>
      </c>
      <c r="G41" s="713">
        <f>SUM(G42:G45)</f>
        <v>2330280</v>
      </c>
      <c r="H41" s="713">
        <f>SUM(H42:H45)</f>
        <v>8639769</v>
      </c>
      <c r="I41" s="307">
        <f>C41/'[3]1c'!C41*100</f>
        <v>112.99197754000822</v>
      </c>
    </row>
    <row r="42" spans="1:9" x14ac:dyDescent="0.25">
      <c r="A42" s="701">
        <v>37</v>
      </c>
      <c r="B42" s="712" t="s">
        <v>289</v>
      </c>
      <c r="C42" s="703">
        <f t="shared" si="0"/>
        <v>0</v>
      </c>
      <c r="D42" s="710"/>
      <c r="E42" s="710"/>
      <c r="F42" s="710"/>
      <c r="G42" s="710"/>
      <c r="H42" s="710"/>
      <c r="I42" s="307">
        <f>C42/'[3]1c'!C42*100</f>
        <v>0</v>
      </c>
    </row>
    <row r="43" spans="1:9" x14ac:dyDescent="0.25">
      <c r="A43" s="701">
        <v>38</v>
      </c>
      <c r="B43" s="712" t="s">
        <v>57</v>
      </c>
      <c r="C43" s="703">
        <f t="shared" si="0"/>
        <v>581065</v>
      </c>
      <c r="D43" s="714"/>
      <c r="E43" s="714">
        <v>220472</v>
      </c>
      <c r="F43" s="714">
        <v>7093</v>
      </c>
      <c r="G43" s="714">
        <v>353500</v>
      </c>
      <c r="H43" s="714"/>
      <c r="I43" s="307">
        <f>C43/'[3]1c'!C43*100</f>
        <v>26.460154826958103</v>
      </c>
    </row>
    <row r="44" spans="1:9" x14ac:dyDescent="0.25">
      <c r="A44" s="701">
        <v>39</v>
      </c>
      <c r="B44" s="712" t="s">
        <v>290</v>
      </c>
      <c r="C44" s="703">
        <f t="shared" si="0"/>
        <v>0</v>
      </c>
      <c r="D44" s="714"/>
      <c r="E44" s="714"/>
      <c r="F44" s="714"/>
      <c r="G44" s="714"/>
      <c r="H44" s="714"/>
      <c r="I44" s="307">
        <f>C44/'[3]1c'!C44*100</f>
        <v>0</v>
      </c>
    </row>
    <row r="45" spans="1:9" x14ac:dyDescent="0.25">
      <c r="A45" s="701">
        <v>40</v>
      </c>
      <c r="B45" s="712" t="s">
        <v>291</v>
      </c>
      <c r="C45" s="703">
        <f t="shared" si="0"/>
        <v>11903396</v>
      </c>
      <c r="D45" s="714"/>
      <c r="E45" s="714">
        <v>56805</v>
      </c>
      <c r="F45" s="714">
        <v>1230042</v>
      </c>
      <c r="G45" s="714">
        <v>1976780</v>
      </c>
      <c r="H45" s="714">
        <v>8639769</v>
      </c>
      <c r="I45" s="307">
        <f>C45/'[3]1c'!C45*100</f>
        <v>3306.4988888888893</v>
      </c>
    </row>
    <row r="46" spans="1:9" x14ac:dyDescent="0.25">
      <c r="A46" s="701">
        <v>41</v>
      </c>
      <c r="B46" s="702" t="s">
        <v>58</v>
      </c>
      <c r="C46" s="703">
        <f t="shared" si="0"/>
        <v>4500236</v>
      </c>
      <c r="D46" s="713">
        <f>SUM(D47:D48)</f>
        <v>713462</v>
      </c>
      <c r="E46" s="713">
        <f>SUM(E47:E48)</f>
        <v>1375256</v>
      </c>
      <c r="F46" s="713">
        <f>SUM(F47:F48)</f>
        <v>2411403</v>
      </c>
      <c r="G46" s="713">
        <f>SUM(G47:G48)</f>
        <v>115</v>
      </c>
      <c r="H46" s="713">
        <f>SUM(H47:H48)</f>
        <v>0</v>
      </c>
      <c r="I46" s="307">
        <f>C46/'[3]1c'!C46*100</f>
        <v>84.746456606910996</v>
      </c>
    </row>
    <row r="47" spans="1:9" x14ac:dyDescent="0.25">
      <c r="A47" s="701">
        <v>42</v>
      </c>
      <c r="B47" s="702" t="s">
        <v>59</v>
      </c>
      <c r="C47" s="703">
        <f t="shared" si="0"/>
        <v>2621302</v>
      </c>
      <c r="D47" s="704">
        <v>653951</v>
      </c>
      <c r="E47" s="704">
        <v>1365534</v>
      </c>
      <c r="F47" s="704">
        <v>601817</v>
      </c>
      <c r="G47" s="704"/>
      <c r="H47" s="704"/>
      <c r="I47" s="307">
        <f>C47/'[3]1c'!C47*100</f>
        <v>76.195434323527323</v>
      </c>
    </row>
    <row r="48" spans="1:9" x14ac:dyDescent="0.25">
      <c r="A48" s="701">
        <v>43</v>
      </c>
      <c r="B48" s="702" t="s">
        <v>60</v>
      </c>
      <c r="C48" s="703">
        <f t="shared" si="0"/>
        <v>1878934</v>
      </c>
      <c r="D48" s="704">
        <v>59511</v>
      </c>
      <c r="E48" s="704">
        <v>9722</v>
      </c>
      <c r="F48" s="704">
        <v>1809586</v>
      </c>
      <c r="G48" s="704">
        <v>115</v>
      </c>
      <c r="H48" s="704"/>
      <c r="I48" s="307">
        <f>C48/'[3]1c'!C48*100</f>
        <v>100.47775401069518</v>
      </c>
    </row>
    <row r="49" spans="1:9" x14ac:dyDescent="0.25">
      <c r="A49" s="701">
        <v>44</v>
      </c>
      <c r="B49" s="702" t="s">
        <v>292</v>
      </c>
      <c r="C49" s="703">
        <f t="shared" si="0"/>
        <v>12059620</v>
      </c>
      <c r="D49" s="713">
        <f>SUM(D50:D53)</f>
        <v>12059620</v>
      </c>
      <c r="E49" s="713">
        <f>SUM(E50:E53)</f>
        <v>0</v>
      </c>
      <c r="F49" s="713">
        <f>SUM(F50:F53)</f>
        <v>0</v>
      </c>
      <c r="G49" s="713">
        <f>SUM(G50:G53)</f>
        <v>0</v>
      </c>
      <c r="H49" s="713">
        <f>SUM(H50:H53)</f>
        <v>0</v>
      </c>
      <c r="I49" s="307">
        <f>C49/'[3]1c'!C49*100</f>
        <v>103.23806197389519</v>
      </c>
    </row>
    <row r="50" spans="1:9" ht="26.4" x14ac:dyDescent="0.25">
      <c r="A50" s="701">
        <v>45</v>
      </c>
      <c r="B50" s="702" t="s">
        <v>293</v>
      </c>
      <c r="C50" s="703">
        <f t="shared" si="0"/>
        <v>0</v>
      </c>
      <c r="D50" s="704"/>
      <c r="E50" s="704"/>
      <c r="F50" s="704"/>
      <c r="G50" s="704"/>
      <c r="H50" s="704"/>
      <c r="I50" s="307" t="e">
        <f>C50/'[3]1c'!C50*100</f>
        <v>#DIV/0!</v>
      </c>
    </row>
    <row r="51" spans="1:9" ht="26.4" x14ac:dyDescent="0.25">
      <c r="A51" s="701">
        <v>46</v>
      </c>
      <c r="B51" s="702" t="s">
        <v>61</v>
      </c>
      <c r="C51" s="703">
        <f t="shared" si="0"/>
        <v>2665764</v>
      </c>
      <c r="D51" s="704">
        <v>2665764</v>
      </c>
      <c r="E51" s="704"/>
      <c r="F51" s="704"/>
      <c r="G51" s="704"/>
      <c r="H51" s="704"/>
      <c r="I51" s="307">
        <f>C51/'[3]1c'!C51*100</f>
        <v>128.69569415411058</v>
      </c>
    </row>
    <row r="52" spans="1:9" x14ac:dyDescent="0.25">
      <c r="A52" s="701">
        <v>47</v>
      </c>
      <c r="B52" s="702" t="s">
        <v>294</v>
      </c>
      <c r="C52" s="703">
        <f t="shared" si="0"/>
        <v>9370464</v>
      </c>
      <c r="D52" s="704">
        <v>9370464</v>
      </c>
      <c r="E52" s="704"/>
      <c r="F52" s="704"/>
      <c r="G52" s="704"/>
      <c r="H52" s="704"/>
      <c r="I52" s="307">
        <f>C52/'[3]1c'!C52*100</f>
        <v>102.97213186813188</v>
      </c>
    </row>
    <row r="53" spans="1:9" x14ac:dyDescent="0.25">
      <c r="A53" s="701">
        <v>49</v>
      </c>
      <c r="B53" s="702" t="s">
        <v>62</v>
      </c>
      <c r="C53" s="703">
        <f t="shared" si="0"/>
        <v>23392</v>
      </c>
      <c r="D53" s="704">
        <v>23392</v>
      </c>
      <c r="E53" s="704"/>
      <c r="F53" s="704"/>
      <c r="G53" s="704"/>
      <c r="H53" s="704"/>
      <c r="I53" s="307">
        <f>C53/'[3]1c'!C53*100</f>
        <v>4.5866666666666669</v>
      </c>
    </row>
    <row r="54" spans="1:9" x14ac:dyDescent="0.25">
      <c r="A54" s="701">
        <v>50</v>
      </c>
      <c r="B54" s="702" t="s">
        <v>295</v>
      </c>
      <c r="C54" s="703">
        <f t="shared" si="0"/>
        <v>1119668</v>
      </c>
      <c r="D54" s="704">
        <v>30000</v>
      </c>
      <c r="E54" s="704"/>
      <c r="F54" s="704"/>
      <c r="G54" s="704"/>
      <c r="H54" s="704">
        <v>1089668</v>
      </c>
      <c r="I54" s="307">
        <f>C54/'[3]1c'!C54*100</f>
        <v>81.999626498127</v>
      </c>
    </row>
    <row r="55" spans="1:9" x14ac:dyDescent="0.25">
      <c r="A55" s="701">
        <v>51</v>
      </c>
      <c r="B55" s="702" t="s">
        <v>296</v>
      </c>
      <c r="C55" s="703">
        <f t="shared" si="0"/>
        <v>9765731</v>
      </c>
      <c r="D55" s="710">
        <v>5772723</v>
      </c>
      <c r="E55" s="710">
        <v>424185</v>
      </c>
      <c r="F55" s="710">
        <v>941873</v>
      </c>
      <c r="G55" s="710"/>
      <c r="H55" s="710">
        <v>2626950</v>
      </c>
      <c r="I55" s="307">
        <f>C55/'[3]1c'!C55*100</f>
        <v>94.714878637278574</v>
      </c>
    </row>
    <row r="56" spans="1:9" x14ac:dyDescent="0.25">
      <c r="A56" s="701">
        <v>52</v>
      </c>
      <c r="B56" s="702" t="s">
        <v>63</v>
      </c>
      <c r="C56" s="703">
        <f t="shared" si="0"/>
        <v>1358966</v>
      </c>
      <c r="D56" s="704"/>
      <c r="E56" s="704"/>
      <c r="F56" s="704"/>
      <c r="G56" s="704"/>
      <c r="H56" s="704">
        <v>1358966</v>
      </c>
      <c r="I56" s="307" t="e">
        <f>C56/'[3]1c'!C56*100</f>
        <v>#DIV/0!</v>
      </c>
    </row>
    <row r="57" spans="1:9" ht="26.4" x14ac:dyDescent="0.25">
      <c r="A57" s="701">
        <v>53</v>
      </c>
      <c r="B57" s="702" t="s">
        <v>297</v>
      </c>
      <c r="C57" s="703">
        <f t="shared" si="0"/>
        <v>2490458</v>
      </c>
      <c r="D57" s="704">
        <v>2490433</v>
      </c>
      <c r="E57" s="704">
        <v>4</v>
      </c>
      <c r="F57" s="704">
        <v>16</v>
      </c>
      <c r="G57" s="704">
        <v>2</v>
      </c>
      <c r="H57" s="704">
        <v>3</v>
      </c>
      <c r="I57" s="307">
        <f>C57/'[3]1c'!C57*100</f>
        <v>100.00457768083446</v>
      </c>
    </row>
    <row r="58" spans="1:9" x14ac:dyDescent="0.25">
      <c r="A58" s="701">
        <v>54</v>
      </c>
      <c r="B58" s="702" t="s">
        <v>298</v>
      </c>
      <c r="C58" s="703">
        <f t="shared" si="0"/>
        <v>0</v>
      </c>
      <c r="D58" s="704"/>
      <c r="E58" s="704"/>
      <c r="F58" s="704"/>
      <c r="G58" s="704"/>
      <c r="H58" s="704"/>
      <c r="I58" s="307">
        <f>C58/'[3]1c'!C58*100</f>
        <v>0</v>
      </c>
    </row>
    <row r="59" spans="1:9" x14ac:dyDescent="0.25">
      <c r="A59" s="701">
        <v>55</v>
      </c>
      <c r="B59" s="702" t="s">
        <v>64</v>
      </c>
      <c r="C59" s="703">
        <f t="shared" si="0"/>
        <v>0</v>
      </c>
      <c r="D59" s="704"/>
      <c r="E59" s="704"/>
      <c r="F59" s="704"/>
      <c r="G59" s="704"/>
      <c r="H59" s="704"/>
      <c r="I59" s="307" t="e">
        <f>C59/'[3]1c'!C59*100</f>
        <v>#DIV/0!</v>
      </c>
    </row>
    <row r="60" spans="1:9" x14ac:dyDescent="0.25">
      <c r="A60" s="701">
        <v>56</v>
      </c>
      <c r="B60" s="702" t="s">
        <v>299</v>
      </c>
      <c r="C60" s="703">
        <f t="shared" si="0"/>
        <v>673781</v>
      </c>
      <c r="D60" s="704">
        <v>577498</v>
      </c>
      <c r="E60" s="700">
        <v>3618</v>
      </c>
      <c r="F60" s="704">
        <v>84826</v>
      </c>
      <c r="G60" s="700">
        <v>3921</v>
      </c>
      <c r="H60" s="700">
        <v>3918</v>
      </c>
      <c r="I60" s="307">
        <f>C60/'[3]1c'!C60*100</f>
        <v>45.819857191431481</v>
      </c>
    </row>
    <row r="61" spans="1:9" x14ac:dyDescent="0.25">
      <c r="A61" s="701">
        <v>57</v>
      </c>
      <c r="B61" s="708" t="s">
        <v>65</v>
      </c>
      <c r="C61" s="703">
        <f t="shared" si="0"/>
        <v>44485921</v>
      </c>
      <c r="D61" s="709">
        <f>D40+D41+D46+D49+D54+D55+D56+D57+D58+D59+D60</f>
        <v>21643736</v>
      </c>
      <c r="E61" s="709">
        <f>E40+E41+E46+E49+E54+E55+E56+E57+E58+E59+E60</f>
        <v>2080340</v>
      </c>
      <c r="F61" s="709">
        <f>F40+F41+F46+F49+F54+F55+F56+F57+F58+F59+F60</f>
        <v>4675253</v>
      </c>
      <c r="G61" s="709">
        <f>G40+G41+G46+G49+G54+G55+G56+G57+G58+G59+G60</f>
        <v>2367318</v>
      </c>
      <c r="H61" s="709">
        <f>H40+H41+H46+H49+H54+H55+H56+H57+H58+H59+H60</f>
        <v>13719274</v>
      </c>
      <c r="I61" s="307">
        <f>C61/'[3]1c'!C61*100</f>
        <v>101.84844751929244</v>
      </c>
    </row>
    <row r="62" spans="1:9" x14ac:dyDescent="0.25">
      <c r="A62" s="701">
        <v>58</v>
      </c>
      <c r="B62" s="702" t="s">
        <v>300</v>
      </c>
      <c r="C62" s="703">
        <f t="shared" si="0"/>
        <v>20902933</v>
      </c>
      <c r="D62" s="704">
        <v>20902933</v>
      </c>
      <c r="E62" s="704"/>
      <c r="F62" s="704"/>
      <c r="G62" s="700"/>
      <c r="H62" s="700"/>
      <c r="I62" s="307">
        <f>C62/'[3]1c'!C62*100</f>
        <v>100.01109536782029</v>
      </c>
    </row>
    <row r="63" spans="1:9" x14ac:dyDescent="0.25">
      <c r="A63" s="701">
        <v>59</v>
      </c>
      <c r="B63" s="702" t="s">
        <v>301</v>
      </c>
      <c r="C63" s="703">
        <f t="shared" si="0"/>
        <v>0</v>
      </c>
      <c r="D63" s="704"/>
      <c r="E63" s="704"/>
      <c r="F63" s="704"/>
      <c r="G63" s="700"/>
      <c r="H63" s="700"/>
      <c r="I63" s="307" t="e">
        <f>C63/'[3]1c'!C63*100</f>
        <v>#DIV/0!</v>
      </c>
    </row>
    <row r="64" spans="1:9" x14ac:dyDescent="0.25">
      <c r="A64" s="701">
        <v>60</v>
      </c>
      <c r="B64" s="708" t="s">
        <v>66</v>
      </c>
      <c r="C64" s="703">
        <f t="shared" si="0"/>
        <v>20902933</v>
      </c>
      <c r="D64" s="709">
        <f>SUM(D62:D63)</f>
        <v>20902933</v>
      </c>
      <c r="E64" s="709">
        <f>SUM(E62:E63)</f>
        <v>0</v>
      </c>
      <c r="F64" s="709">
        <f>SUM(F62:F63)</f>
        <v>0</v>
      </c>
      <c r="G64" s="709">
        <f>SUM(G62:G63)</f>
        <v>0</v>
      </c>
      <c r="H64" s="709">
        <f>SUM(H62:H63)</f>
        <v>0</v>
      </c>
      <c r="I64" s="307">
        <f>C64/'[3]1c'!C64*100</f>
        <v>100.01109536782029</v>
      </c>
    </row>
    <row r="65" spans="1:9" x14ac:dyDescent="0.25">
      <c r="A65" s="701">
        <v>61</v>
      </c>
      <c r="B65" s="746" t="s">
        <v>302</v>
      </c>
      <c r="C65" s="703">
        <f t="shared" si="0"/>
        <v>689000</v>
      </c>
      <c r="D65" s="710">
        <v>254000</v>
      </c>
      <c r="E65" s="710"/>
      <c r="F65" s="710"/>
      <c r="G65" s="710">
        <v>435000</v>
      </c>
      <c r="H65" s="710"/>
      <c r="I65" s="307">
        <f>C65/'[3]1c'!C65*100</f>
        <v>158.39080459770113</v>
      </c>
    </row>
    <row r="66" spans="1:9" x14ac:dyDescent="0.25">
      <c r="A66" s="701">
        <v>62</v>
      </c>
      <c r="B66" s="747" t="s">
        <v>303</v>
      </c>
      <c r="C66" s="703">
        <f t="shared" si="0"/>
        <v>689000</v>
      </c>
      <c r="D66" s="709">
        <f>D65</f>
        <v>254000</v>
      </c>
      <c r="E66" s="709">
        <f>E65</f>
        <v>0</v>
      </c>
      <c r="F66" s="709">
        <f>F65</f>
        <v>0</v>
      </c>
      <c r="G66" s="709">
        <f>G65</f>
        <v>435000</v>
      </c>
      <c r="H66" s="709">
        <f>H65</f>
        <v>0</v>
      </c>
      <c r="I66" s="307">
        <f>C66/'[3]1c'!C66*100</f>
        <v>158.39080459770113</v>
      </c>
    </row>
    <row r="67" spans="1:9" ht="26.4" x14ac:dyDescent="0.25">
      <c r="A67" s="701">
        <v>63</v>
      </c>
      <c r="B67" s="702" t="s">
        <v>67</v>
      </c>
      <c r="C67" s="703">
        <f t="shared" si="0"/>
        <v>226791</v>
      </c>
      <c r="D67" s="704">
        <v>226791</v>
      </c>
      <c r="E67" s="704"/>
      <c r="F67" s="704"/>
      <c r="G67" s="704"/>
      <c r="H67" s="704"/>
      <c r="I67" s="307" t="e">
        <f>C67/'[3]1c'!C67*100</f>
        <v>#DIV/0!</v>
      </c>
    </row>
    <row r="68" spans="1:9" x14ac:dyDescent="0.25">
      <c r="A68" s="701">
        <v>64</v>
      </c>
      <c r="B68" s="702" t="s">
        <v>68</v>
      </c>
      <c r="C68" s="703">
        <f t="shared" si="0"/>
        <v>226791</v>
      </c>
      <c r="D68" s="704">
        <v>226791</v>
      </c>
      <c r="E68" s="704"/>
      <c r="F68" s="704"/>
      <c r="G68" s="704"/>
      <c r="H68" s="704"/>
      <c r="I68" s="307">
        <f>C68/'[3]1c'!C68*100</f>
        <v>37.301151315789468</v>
      </c>
    </row>
    <row r="69" spans="1:9" x14ac:dyDescent="0.25">
      <c r="A69" s="701">
        <v>65</v>
      </c>
      <c r="B69" s="702" t="s">
        <v>69</v>
      </c>
      <c r="C69" s="703">
        <f t="shared" si="0"/>
        <v>100000</v>
      </c>
      <c r="D69" s="704">
        <v>100000</v>
      </c>
      <c r="E69" s="700"/>
      <c r="F69" s="700"/>
      <c r="G69" s="700"/>
      <c r="H69" s="700"/>
      <c r="I69" s="307">
        <f>C69/'[3]1c'!C69*100</f>
        <v>83.333333333333343</v>
      </c>
    </row>
    <row r="70" spans="1:9" x14ac:dyDescent="0.25">
      <c r="A70" s="701">
        <v>66</v>
      </c>
      <c r="B70" s="708" t="s">
        <v>70</v>
      </c>
      <c r="C70" s="703">
        <f t="shared" si="0"/>
        <v>326791</v>
      </c>
      <c r="D70" s="748">
        <f>(SUM(D67:D69))-D68</f>
        <v>326791</v>
      </c>
      <c r="E70" s="748">
        <f>SUM(E67:E69)</f>
        <v>0</v>
      </c>
      <c r="F70" s="748">
        <f>SUM(F67:F69)</f>
        <v>0</v>
      </c>
      <c r="G70" s="748">
        <f>SUM(G67:G69)</f>
        <v>0</v>
      </c>
      <c r="H70" s="748">
        <f>SUM(H67:H69)</f>
        <v>0</v>
      </c>
      <c r="I70" s="307">
        <f>C70/'[3]1c'!C70*100</f>
        <v>44.888873626373623</v>
      </c>
    </row>
    <row r="71" spans="1:9" x14ac:dyDescent="0.25">
      <c r="A71" s="701">
        <v>67</v>
      </c>
      <c r="B71" s="717" t="s">
        <v>71</v>
      </c>
      <c r="C71" s="703">
        <f t="shared" ref="C71:C78" si="1">SUM(D71:H71)</f>
        <v>1184125568</v>
      </c>
      <c r="D71" s="718">
        <f>D20+D28+D39+D61+D64+D66+D70</f>
        <v>1109820784</v>
      </c>
      <c r="E71" s="718">
        <f>E20+E28+E39+E61+E64+E66+E70</f>
        <v>7076770</v>
      </c>
      <c r="F71" s="718">
        <f>F20+F28+F39+F61+F64+F66+F70</f>
        <v>50380644</v>
      </c>
      <c r="G71" s="718">
        <f>G20+G28+G39+G61+G64+G66+G70</f>
        <v>3128096</v>
      </c>
      <c r="H71" s="718">
        <f>H20+H28+H39+H61+H64+H66+H70</f>
        <v>13719274</v>
      </c>
      <c r="I71" s="307">
        <f>C71/'[3]1c'!C71*100</f>
        <v>73.297071228586134</v>
      </c>
    </row>
    <row r="72" spans="1:9" ht="26.4" x14ac:dyDescent="0.25">
      <c r="A72" s="701">
        <v>68</v>
      </c>
      <c r="B72" s="706" t="s">
        <v>304</v>
      </c>
      <c r="C72" s="703">
        <f t="shared" si="1"/>
        <v>0</v>
      </c>
      <c r="D72" s="710"/>
      <c r="E72" s="710"/>
      <c r="F72" s="710"/>
      <c r="G72" s="710"/>
      <c r="H72" s="710"/>
      <c r="I72" s="307">
        <f>C72/'[3]1c'!C72*100</f>
        <v>0</v>
      </c>
    </row>
    <row r="73" spans="1:9" ht="26.4" x14ac:dyDescent="0.25">
      <c r="A73" s="701">
        <v>69</v>
      </c>
      <c r="B73" s="702" t="s">
        <v>305</v>
      </c>
      <c r="C73" s="703">
        <f t="shared" si="1"/>
        <v>1100474741</v>
      </c>
      <c r="D73" s="704">
        <v>1045989369</v>
      </c>
      <c r="E73" s="704">
        <v>13846714</v>
      </c>
      <c r="F73" s="704">
        <v>22277262</v>
      </c>
      <c r="G73" s="704">
        <v>11553464</v>
      </c>
      <c r="H73" s="704">
        <v>6807932</v>
      </c>
      <c r="I73" s="307">
        <f>C73/'[3]1c'!C73*100</f>
        <v>100</v>
      </c>
    </row>
    <row r="74" spans="1:9" x14ac:dyDescent="0.25">
      <c r="A74" s="701">
        <v>70</v>
      </c>
      <c r="B74" s="702" t="s">
        <v>72</v>
      </c>
      <c r="C74" s="703">
        <f t="shared" si="1"/>
        <v>35374483</v>
      </c>
      <c r="D74" s="704">
        <v>35374483</v>
      </c>
      <c r="E74" s="704"/>
      <c r="F74" s="704"/>
      <c r="G74" s="704"/>
      <c r="H74" s="704"/>
      <c r="I74" s="307">
        <f>C74/'[3]1c'!C74*100</f>
        <v>100</v>
      </c>
    </row>
    <row r="75" spans="1:9" x14ac:dyDescent="0.25">
      <c r="A75" s="701">
        <v>71</v>
      </c>
      <c r="B75" s="702" t="s">
        <v>306</v>
      </c>
      <c r="C75" s="703">
        <f t="shared" si="1"/>
        <v>489218067</v>
      </c>
      <c r="D75" s="704"/>
      <c r="E75" s="704">
        <v>191898532</v>
      </c>
      <c r="F75" s="704">
        <v>110978732</v>
      </c>
      <c r="G75" s="704">
        <v>60653463</v>
      </c>
      <c r="H75" s="704">
        <v>125687340</v>
      </c>
      <c r="I75" s="307">
        <f>C75/'[3]1c'!C75*100</f>
        <v>88.145660369403515</v>
      </c>
    </row>
    <row r="76" spans="1:9" x14ac:dyDescent="0.25">
      <c r="A76" s="701">
        <v>72</v>
      </c>
      <c r="B76" s="702" t="s">
        <v>73</v>
      </c>
      <c r="C76" s="703">
        <f t="shared" si="1"/>
        <v>1625067291</v>
      </c>
      <c r="D76" s="719">
        <f>SUM(D72:D75)</f>
        <v>1081363852</v>
      </c>
      <c r="E76" s="719">
        <f>SUM(E72:E75)</f>
        <v>205745246</v>
      </c>
      <c r="F76" s="719">
        <f>SUM(F72:F75)</f>
        <v>133255994</v>
      </c>
      <c r="G76" s="719">
        <f>SUM(G72:G75)</f>
        <v>72206927</v>
      </c>
      <c r="H76" s="719">
        <f>SUM(H72:H75)</f>
        <v>132495272</v>
      </c>
      <c r="I76" s="307">
        <f>C76/'[3]1c'!C76*100</f>
        <v>92.815366705576793</v>
      </c>
    </row>
    <row r="77" spans="1:9" ht="13.8" thickBot="1" x14ac:dyDescent="0.3">
      <c r="A77" s="701">
        <v>73</v>
      </c>
      <c r="B77" s="720" t="s">
        <v>74</v>
      </c>
      <c r="C77" s="703">
        <f t="shared" si="1"/>
        <v>1625067291</v>
      </c>
      <c r="D77" s="721">
        <f>D76</f>
        <v>1081363852</v>
      </c>
      <c r="E77" s="721">
        <f>E76</f>
        <v>205745246</v>
      </c>
      <c r="F77" s="721">
        <f>F76</f>
        <v>133255994</v>
      </c>
      <c r="G77" s="721">
        <f>G76</f>
        <v>72206927</v>
      </c>
      <c r="H77" s="721">
        <f>H76</f>
        <v>132495272</v>
      </c>
      <c r="I77" s="307">
        <f>C77/'[3]1c'!C77*100</f>
        <v>92.815366705576793</v>
      </c>
    </row>
    <row r="78" spans="1:9" ht="14.4" thickTop="1" thickBot="1" x14ac:dyDescent="0.3">
      <c r="A78" s="701">
        <v>74</v>
      </c>
      <c r="B78" s="127" t="s">
        <v>37</v>
      </c>
      <c r="C78" s="703">
        <f t="shared" si="1"/>
        <v>2809192859</v>
      </c>
      <c r="D78" s="128">
        <f>D71+D77</f>
        <v>2191184636</v>
      </c>
      <c r="E78" s="128">
        <f>E71+E77</f>
        <v>212822016</v>
      </c>
      <c r="F78" s="128">
        <f>F71+F77</f>
        <v>183636638</v>
      </c>
      <c r="G78" s="128">
        <f>G71+G77</f>
        <v>75335023</v>
      </c>
      <c r="H78" s="128">
        <f>H71+H77</f>
        <v>146214546</v>
      </c>
      <c r="I78" s="307">
        <f>C78/'[3]1c'!C78*100</f>
        <v>83.448584080990798</v>
      </c>
    </row>
    <row r="79" spans="1:9" ht="13.8" thickTop="1" x14ac:dyDescent="0.25"/>
  </sheetData>
  <pageMargins left="0" right="0" top="0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workbookViewId="0">
      <pane ySplit="6" topLeftCell="A52" activePane="bottomLeft" state="frozen"/>
      <selection activeCell="T42" sqref="T42"/>
      <selection pane="bottomLeft" activeCell="F1" sqref="F1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5" max="255" width="5.6640625" customWidth="1"/>
    <col min="256" max="256" width="50" customWidth="1"/>
    <col min="257" max="257" width="28.88671875" customWidth="1"/>
    <col min="511" max="511" width="5.6640625" customWidth="1"/>
    <col min="512" max="512" width="50" customWidth="1"/>
    <col min="513" max="513" width="28.88671875" customWidth="1"/>
    <col min="767" max="767" width="5.6640625" customWidth="1"/>
    <col min="768" max="768" width="50" customWidth="1"/>
    <col min="769" max="769" width="28.88671875" customWidth="1"/>
    <col min="1023" max="1023" width="5.6640625" customWidth="1"/>
    <col min="1024" max="1024" width="50" customWidth="1"/>
    <col min="1025" max="1025" width="28.88671875" customWidth="1"/>
    <col min="1279" max="1279" width="5.6640625" customWidth="1"/>
    <col min="1280" max="1280" width="50" customWidth="1"/>
    <col min="1281" max="1281" width="28.88671875" customWidth="1"/>
    <col min="1535" max="1535" width="5.6640625" customWidth="1"/>
    <col min="1536" max="1536" width="50" customWidth="1"/>
    <col min="1537" max="1537" width="28.88671875" customWidth="1"/>
    <col min="1791" max="1791" width="5.6640625" customWidth="1"/>
    <col min="1792" max="1792" width="50" customWidth="1"/>
    <col min="1793" max="1793" width="28.88671875" customWidth="1"/>
    <col min="2047" max="2047" width="5.6640625" customWidth="1"/>
    <col min="2048" max="2048" width="50" customWidth="1"/>
    <col min="2049" max="2049" width="28.88671875" customWidth="1"/>
    <col min="2303" max="2303" width="5.6640625" customWidth="1"/>
    <col min="2304" max="2304" width="50" customWidth="1"/>
    <col min="2305" max="2305" width="28.88671875" customWidth="1"/>
    <col min="2559" max="2559" width="5.6640625" customWidth="1"/>
    <col min="2560" max="2560" width="50" customWidth="1"/>
    <col min="2561" max="2561" width="28.88671875" customWidth="1"/>
    <col min="2815" max="2815" width="5.6640625" customWidth="1"/>
    <col min="2816" max="2816" width="50" customWidth="1"/>
    <col min="2817" max="2817" width="28.88671875" customWidth="1"/>
    <col min="3071" max="3071" width="5.6640625" customWidth="1"/>
    <col min="3072" max="3072" width="50" customWidth="1"/>
    <col min="3073" max="3073" width="28.88671875" customWidth="1"/>
    <col min="3327" max="3327" width="5.6640625" customWidth="1"/>
    <col min="3328" max="3328" width="50" customWidth="1"/>
    <col min="3329" max="3329" width="28.88671875" customWidth="1"/>
    <col min="3583" max="3583" width="5.6640625" customWidth="1"/>
    <col min="3584" max="3584" width="50" customWidth="1"/>
    <col min="3585" max="3585" width="28.88671875" customWidth="1"/>
    <col min="3839" max="3839" width="5.6640625" customWidth="1"/>
    <col min="3840" max="3840" width="50" customWidth="1"/>
    <col min="3841" max="3841" width="28.88671875" customWidth="1"/>
    <col min="4095" max="4095" width="5.6640625" customWidth="1"/>
    <col min="4096" max="4096" width="50" customWidth="1"/>
    <col min="4097" max="4097" width="28.88671875" customWidth="1"/>
    <col min="4351" max="4351" width="5.6640625" customWidth="1"/>
    <col min="4352" max="4352" width="50" customWidth="1"/>
    <col min="4353" max="4353" width="28.88671875" customWidth="1"/>
    <col min="4607" max="4607" width="5.6640625" customWidth="1"/>
    <col min="4608" max="4608" width="50" customWidth="1"/>
    <col min="4609" max="4609" width="28.88671875" customWidth="1"/>
    <col min="4863" max="4863" width="5.6640625" customWidth="1"/>
    <col min="4864" max="4864" width="50" customWidth="1"/>
    <col min="4865" max="4865" width="28.88671875" customWidth="1"/>
    <col min="5119" max="5119" width="5.6640625" customWidth="1"/>
    <col min="5120" max="5120" width="50" customWidth="1"/>
    <col min="5121" max="5121" width="28.88671875" customWidth="1"/>
    <col min="5375" max="5375" width="5.6640625" customWidth="1"/>
    <col min="5376" max="5376" width="50" customWidth="1"/>
    <col min="5377" max="5377" width="28.88671875" customWidth="1"/>
    <col min="5631" max="5631" width="5.6640625" customWidth="1"/>
    <col min="5632" max="5632" width="50" customWidth="1"/>
    <col min="5633" max="5633" width="28.88671875" customWidth="1"/>
    <col min="5887" max="5887" width="5.6640625" customWidth="1"/>
    <col min="5888" max="5888" width="50" customWidth="1"/>
    <col min="5889" max="5889" width="28.88671875" customWidth="1"/>
    <col min="6143" max="6143" width="5.6640625" customWidth="1"/>
    <col min="6144" max="6144" width="50" customWidth="1"/>
    <col min="6145" max="6145" width="28.88671875" customWidth="1"/>
    <col min="6399" max="6399" width="5.6640625" customWidth="1"/>
    <col min="6400" max="6400" width="50" customWidth="1"/>
    <col min="6401" max="6401" width="28.88671875" customWidth="1"/>
    <col min="6655" max="6655" width="5.6640625" customWidth="1"/>
    <col min="6656" max="6656" width="50" customWidth="1"/>
    <col min="6657" max="6657" width="28.88671875" customWidth="1"/>
    <col min="6911" max="6911" width="5.6640625" customWidth="1"/>
    <col min="6912" max="6912" width="50" customWidth="1"/>
    <col min="6913" max="6913" width="28.88671875" customWidth="1"/>
    <col min="7167" max="7167" width="5.6640625" customWidth="1"/>
    <col min="7168" max="7168" width="50" customWidth="1"/>
    <col min="7169" max="7169" width="28.88671875" customWidth="1"/>
    <col min="7423" max="7423" width="5.6640625" customWidth="1"/>
    <col min="7424" max="7424" width="50" customWidth="1"/>
    <col min="7425" max="7425" width="28.88671875" customWidth="1"/>
    <col min="7679" max="7679" width="5.6640625" customWidth="1"/>
    <col min="7680" max="7680" width="50" customWidth="1"/>
    <col min="7681" max="7681" width="28.88671875" customWidth="1"/>
    <col min="7935" max="7935" width="5.6640625" customWidth="1"/>
    <col min="7936" max="7936" width="50" customWidth="1"/>
    <col min="7937" max="7937" width="28.88671875" customWidth="1"/>
    <col min="8191" max="8191" width="5.6640625" customWidth="1"/>
    <col min="8192" max="8192" width="50" customWidth="1"/>
    <col min="8193" max="8193" width="28.88671875" customWidth="1"/>
    <col min="8447" max="8447" width="5.6640625" customWidth="1"/>
    <col min="8448" max="8448" width="50" customWidth="1"/>
    <col min="8449" max="8449" width="28.88671875" customWidth="1"/>
    <col min="8703" max="8703" width="5.6640625" customWidth="1"/>
    <col min="8704" max="8704" width="50" customWidth="1"/>
    <col min="8705" max="8705" width="28.88671875" customWidth="1"/>
    <col min="8959" max="8959" width="5.6640625" customWidth="1"/>
    <col min="8960" max="8960" width="50" customWidth="1"/>
    <col min="8961" max="8961" width="28.88671875" customWidth="1"/>
    <col min="9215" max="9215" width="5.6640625" customWidth="1"/>
    <col min="9216" max="9216" width="50" customWidth="1"/>
    <col min="9217" max="9217" width="28.88671875" customWidth="1"/>
    <col min="9471" max="9471" width="5.6640625" customWidth="1"/>
    <col min="9472" max="9472" width="50" customWidth="1"/>
    <col min="9473" max="9473" width="28.88671875" customWidth="1"/>
    <col min="9727" max="9727" width="5.6640625" customWidth="1"/>
    <col min="9728" max="9728" width="50" customWidth="1"/>
    <col min="9729" max="9729" width="28.88671875" customWidth="1"/>
    <col min="9983" max="9983" width="5.6640625" customWidth="1"/>
    <col min="9984" max="9984" width="50" customWidth="1"/>
    <col min="9985" max="9985" width="28.88671875" customWidth="1"/>
    <col min="10239" max="10239" width="5.6640625" customWidth="1"/>
    <col min="10240" max="10240" width="50" customWidth="1"/>
    <col min="10241" max="10241" width="28.88671875" customWidth="1"/>
    <col min="10495" max="10495" width="5.6640625" customWidth="1"/>
    <col min="10496" max="10496" width="50" customWidth="1"/>
    <col min="10497" max="10497" width="28.88671875" customWidth="1"/>
    <col min="10751" max="10751" width="5.6640625" customWidth="1"/>
    <col min="10752" max="10752" width="50" customWidth="1"/>
    <col min="10753" max="10753" width="28.88671875" customWidth="1"/>
    <col min="11007" max="11007" width="5.6640625" customWidth="1"/>
    <col min="11008" max="11008" width="50" customWidth="1"/>
    <col min="11009" max="11009" width="28.88671875" customWidth="1"/>
    <col min="11263" max="11263" width="5.6640625" customWidth="1"/>
    <col min="11264" max="11264" width="50" customWidth="1"/>
    <col min="11265" max="11265" width="28.88671875" customWidth="1"/>
    <col min="11519" max="11519" width="5.6640625" customWidth="1"/>
    <col min="11520" max="11520" width="50" customWidth="1"/>
    <col min="11521" max="11521" width="28.88671875" customWidth="1"/>
    <col min="11775" max="11775" width="5.6640625" customWidth="1"/>
    <col min="11776" max="11776" width="50" customWidth="1"/>
    <col min="11777" max="11777" width="28.88671875" customWidth="1"/>
    <col min="12031" max="12031" width="5.6640625" customWidth="1"/>
    <col min="12032" max="12032" width="50" customWidth="1"/>
    <col min="12033" max="12033" width="28.88671875" customWidth="1"/>
    <col min="12287" max="12287" width="5.6640625" customWidth="1"/>
    <col min="12288" max="12288" width="50" customWidth="1"/>
    <col min="12289" max="12289" width="28.88671875" customWidth="1"/>
    <col min="12543" max="12543" width="5.6640625" customWidth="1"/>
    <col min="12544" max="12544" width="50" customWidth="1"/>
    <col min="12545" max="12545" width="28.88671875" customWidth="1"/>
    <col min="12799" max="12799" width="5.6640625" customWidth="1"/>
    <col min="12800" max="12800" width="50" customWidth="1"/>
    <col min="12801" max="12801" width="28.88671875" customWidth="1"/>
    <col min="13055" max="13055" width="5.6640625" customWidth="1"/>
    <col min="13056" max="13056" width="50" customWidth="1"/>
    <col min="13057" max="13057" width="28.88671875" customWidth="1"/>
    <col min="13311" max="13311" width="5.6640625" customWidth="1"/>
    <col min="13312" max="13312" width="50" customWidth="1"/>
    <col min="13313" max="13313" width="28.88671875" customWidth="1"/>
    <col min="13567" max="13567" width="5.6640625" customWidth="1"/>
    <col min="13568" max="13568" width="50" customWidth="1"/>
    <col min="13569" max="13569" width="28.88671875" customWidth="1"/>
    <col min="13823" max="13823" width="5.6640625" customWidth="1"/>
    <col min="13824" max="13824" width="50" customWidth="1"/>
    <col min="13825" max="13825" width="28.88671875" customWidth="1"/>
    <col min="14079" max="14079" width="5.6640625" customWidth="1"/>
    <col min="14080" max="14080" width="50" customWidth="1"/>
    <col min="14081" max="14081" width="28.88671875" customWidth="1"/>
    <col min="14335" max="14335" width="5.6640625" customWidth="1"/>
    <col min="14336" max="14336" width="50" customWidth="1"/>
    <col min="14337" max="14337" width="28.88671875" customWidth="1"/>
    <col min="14591" max="14591" width="5.6640625" customWidth="1"/>
    <col min="14592" max="14592" width="50" customWidth="1"/>
    <col min="14593" max="14593" width="28.88671875" customWidth="1"/>
    <col min="14847" max="14847" width="5.6640625" customWidth="1"/>
    <col min="14848" max="14848" width="50" customWidth="1"/>
    <col min="14849" max="14849" width="28.88671875" customWidth="1"/>
    <col min="15103" max="15103" width="5.6640625" customWidth="1"/>
    <col min="15104" max="15104" width="50" customWidth="1"/>
    <col min="15105" max="15105" width="28.88671875" customWidth="1"/>
    <col min="15359" max="15359" width="5.6640625" customWidth="1"/>
    <col min="15360" max="15360" width="50" customWidth="1"/>
    <col min="15361" max="15361" width="28.88671875" customWidth="1"/>
    <col min="15615" max="15615" width="5.6640625" customWidth="1"/>
    <col min="15616" max="15616" width="50" customWidth="1"/>
    <col min="15617" max="15617" width="28.88671875" customWidth="1"/>
    <col min="15871" max="15871" width="5.6640625" customWidth="1"/>
    <col min="15872" max="15872" width="50" customWidth="1"/>
    <col min="15873" max="15873" width="28.88671875" customWidth="1"/>
    <col min="16127" max="16127" width="5.6640625" customWidth="1"/>
    <col min="16128" max="16128" width="50" customWidth="1"/>
    <col min="16129" max="16129" width="28.88671875" customWidth="1"/>
  </cols>
  <sheetData>
    <row r="1" spans="1:8" x14ac:dyDescent="0.25">
      <c r="B1" s="122" t="s">
        <v>265</v>
      </c>
      <c r="F1" t="s">
        <v>1532</v>
      </c>
    </row>
    <row r="2" spans="1:8" x14ac:dyDescent="0.25">
      <c r="B2" s="122" t="s">
        <v>364</v>
      </c>
    </row>
    <row r="3" spans="1:8" x14ac:dyDescent="0.25">
      <c r="C3" s="464"/>
      <c r="F3" s="613" t="s">
        <v>119</v>
      </c>
    </row>
    <row r="4" spans="1:8" x14ac:dyDescent="0.25">
      <c r="B4" s="124"/>
      <c r="C4" s="306" t="s">
        <v>327</v>
      </c>
    </row>
    <row r="5" spans="1:8" ht="39.6" x14ac:dyDescent="0.25">
      <c r="A5" s="465" t="s">
        <v>1</v>
      </c>
      <c r="B5" s="466" t="s">
        <v>2</v>
      </c>
      <c r="C5" s="467" t="s">
        <v>513</v>
      </c>
      <c r="D5" s="467" t="s">
        <v>39</v>
      </c>
      <c r="E5" s="467" t="s">
        <v>267</v>
      </c>
      <c r="F5" s="467" t="s">
        <v>41</v>
      </c>
      <c r="G5" s="467" t="s">
        <v>113</v>
      </c>
      <c r="H5" s="467" t="s">
        <v>42</v>
      </c>
    </row>
    <row r="6" spans="1:8" ht="26.4" x14ac:dyDescent="0.25">
      <c r="A6" s="468">
        <v>1</v>
      </c>
      <c r="B6" s="469" t="s">
        <v>43</v>
      </c>
      <c r="C6" s="470">
        <f>SUM(D6:H6)</f>
        <v>160635226</v>
      </c>
      <c r="D6" s="471">
        <v>160635226</v>
      </c>
      <c r="E6" s="471"/>
      <c r="F6" s="471"/>
      <c r="G6" s="471"/>
      <c r="H6" s="471"/>
    </row>
    <row r="7" spans="1:8" ht="26.4" x14ac:dyDescent="0.25">
      <c r="A7" s="468">
        <v>2</v>
      </c>
      <c r="B7" s="469" t="s">
        <v>268</v>
      </c>
      <c r="C7" s="470">
        <f t="shared" ref="C7:C72" si="0">SUM(D7:H7)</f>
        <v>156027310</v>
      </c>
      <c r="D7" s="471">
        <v>156027310</v>
      </c>
      <c r="E7" s="471"/>
      <c r="F7" s="471"/>
      <c r="G7" s="471"/>
      <c r="H7" s="471"/>
    </row>
    <row r="8" spans="1:8" ht="26.4" x14ac:dyDescent="0.25">
      <c r="A8" s="468">
        <v>3</v>
      </c>
      <c r="B8" s="469" t="s">
        <v>368</v>
      </c>
      <c r="C8" s="470">
        <f t="shared" si="0"/>
        <v>66222959</v>
      </c>
      <c r="D8" s="471">
        <v>66222959</v>
      </c>
      <c r="E8" s="471"/>
      <c r="F8" s="471"/>
      <c r="G8" s="471"/>
      <c r="H8" s="471"/>
    </row>
    <row r="9" spans="1:8" ht="18" customHeight="1" x14ac:dyDescent="0.25">
      <c r="A9" s="468">
        <v>4</v>
      </c>
      <c r="B9" s="469" t="s">
        <v>369</v>
      </c>
      <c r="C9" s="470"/>
      <c r="D9" s="471">
        <v>56488954</v>
      </c>
      <c r="E9" s="471"/>
      <c r="F9" s="471"/>
      <c r="G9" s="471"/>
      <c r="H9" s="471"/>
    </row>
    <row r="10" spans="1:8" ht="26.4" x14ac:dyDescent="0.25">
      <c r="A10" s="468">
        <v>5</v>
      </c>
      <c r="B10" s="469" t="s">
        <v>269</v>
      </c>
      <c r="C10" s="470">
        <f t="shared" si="0"/>
        <v>11658156</v>
      </c>
      <c r="D10" s="471">
        <v>11658156</v>
      </c>
      <c r="E10" s="471"/>
      <c r="F10" s="471"/>
      <c r="G10" s="471"/>
      <c r="H10" s="471"/>
    </row>
    <row r="11" spans="1:8" ht="26.4" x14ac:dyDescent="0.25">
      <c r="A11" s="468">
        <v>6</v>
      </c>
      <c r="B11" s="469" t="s">
        <v>270</v>
      </c>
      <c r="C11" s="470">
        <f t="shared" si="0"/>
        <v>0</v>
      </c>
      <c r="D11" s="471"/>
      <c r="E11" s="471"/>
      <c r="F11" s="471"/>
      <c r="G11" s="471"/>
      <c r="H11" s="471"/>
    </row>
    <row r="12" spans="1:8" x14ac:dyDescent="0.25">
      <c r="A12" s="468">
        <v>7</v>
      </c>
      <c r="B12" s="469" t="s">
        <v>271</v>
      </c>
      <c r="C12" s="470">
        <f t="shared" si="0"/>
        <v>174078</v>
      </c>
      <c r="D12" s="471">
        <v>174078</v>
      </c>
      <c r="E12" s="471"/>
      <c r="F12" s="471"/>
      <c r="G12" s="471"/>
      <c r="H12" s="471"/>
    </row>
    <row r="13" spans="1:8" x14ac:dyDescent="0.25">
      <c r="A13" s="468">
        <v>8</v>
      </c>
      <c r="B13" s="469" t="s">
        <v>44</v>
      </c>
      <c r="C13" s="470">
        <f t="shared" si="0"/>
        <v>451206683</v>
      </c>
      <c r="D13" s="472">
        <f>SUM(D6:D12)</f>
        <v>451206683</v>
      </c>
      <c r="E13" s="472">
        <f>SUM(E6:E12)</f>
        <v>0</v>
      </c>
      <c r="F13" s="472">
        <f>SUM(F6:F12)</f>
        <v>0</v>
      </c>
      <c r="G13" s="472">
        <f>SUM(G6:G12)</f>
        <v>0</v>
      </c>
      <c r="H13" s="472">
        <f>SUM(H6:H12)</f>
        <v>0</v>
      </c>
    </row>
    <row r="14" spans="1:8" s="125" customFormat="1" x14ac:dyDescent="0.25">
      <c r="A14" s="468">
        <v>9</v>
      </c>
      <c r="B14" s="473" t="s">
        <v>272</v>
      </c>
      <c r="C14" s="470">
        <f t="shared" si="0"/>
        <v>0</v>
      </c>
      <c r="D14" s="474"/>
      <c r="E14" s="474"/>
      <c r="F14" s="474"/>
      <c r="G14" s="474"/>
      <c r="H14" s="474"/>
    </row>
    <row r="15" spans="1:8" ht="26.4" x14ac:dyDescent="0.25">
      <c r="A15" s="468">
        <v>10</v>
      </c>
      <c r="B15" s="469" t="s">
        <v>45</v>
      </c>
      <c r="C15" s="470">
        <f t="shared" si="0"/>
        <v>243327003</v>
      </c>
      <c r="D15" s="472">
        <f>SUM(D16:D20)</f>
        <v>204326231</v>
      </c>
      <c r="E15" s="472">
        <f>SUM(E16:E20)</f>
        <v>0</v>
      </c>
      <c r="F15" s="472">
        <f>SUM(F16:F20)</f>
        <v>39000772</v>
      </c>
      <c r="G15" s="472">
        <f>SUM(G16:G20)</f>
        <v>0</v>
      </c>
      <c r="H15" s="472">
        <f>SUM(H16:H20)</f>
        <v>0</v>
      </c>
    </row>
    <row r="16" spans="1:8" x14ac:dyDescent="0.25">
      <c r="A16" s="468">
        <v>11</v>
      </c>
      <c r="B16" s="469" t="s">
        <v>273</v>
      </c>
      <c r="C16" s="470">
        <f t="shared" si="0"/>
        <v>16513398</v>
      </c>
      <c r="D16" s="471">
        <v>16513398</v>
      </c>
      <c r="E16" s="471"/>
      <c r="F16" s="471"/>
      <c r="G16" s="471"/>
      <c r="H16" s="471"/>
    </row>
    <row r="17" spans="1:8" x14ac:dyDescent="0.25">
      <c r="A17" s="468">
        <v>12</v>
      </c>
      <c r="B17" s="469" t="s">
        <v>274</v>
      </c>
      <c r="C17" s="470">
        <f t="shared" si="0"/>
        <v>150463717</v>
      </c>
      <c r="D17" s="471">
        <v>150463717</v>
      </c>
      <c r="E17" s="471"/>
      <c r="F17" s="471"/>
      <c r="G17" s="471"/>
      <c r="H17" s="471"/>
    </row>
    <row r="18" spans="1:8" x14ac:dyDescent="0.25">
      <c r="A18" s="468">
        <v>13</v>
      </c>
      <c r="B18" s="469" t="s">
        <v>275</v>
      </c>
      <c r="C18" s="470">
        <f t="shared" si="0"/>
        <v>36688900</v>
      </c>
      <c r="D18" s="471">
        <v>36688900</v>
      </c>
      <c r="E18" s="471"/>
      <c r="F18" s="471"/>
      <c r="G18" s="471"/>
      <c r="H18" s="471"/>
    </row>
    <row r="19" spans="1:8" x14ac:dyDescent="0.25">
      <c r="A19" s="468">
        <v>14</v>
      </c>
      <c r="B19" s="469" t="s">
        <v>276</v>
      </c>
      <c r="C19" s="470">
        <f t="shared" si="0"/>
        <v>39000772</v>
      </c>
      <c r="D19" s="471"/>
      <c r="E19" s="471"/>
      <c r="F19" s="471">
        <v>39000772</v>
      </c>
      <c r="G19" s="471"/>
      <c r="H19" s="471"/>
    </row>
    <row r="20" spans="1:8" x14ac:dyDescent="0.25">
      <c r="A20" s="468">
        <v>15</v>
      </c>
      <c r="B20" s="469" t="s">
        <v>277</v>
      </c>
      <c r="C20" s="470">
        <f t="shared" si="0"/>
        <v>660216</v>
      </c>
      <c r="D20" s="471">
        <v>660216</v>
      </c>
      <c r="E20" s="471"/>
      <c r="F20" s="471"/>
      <c r="G20" s="471"/>
      <c r="H20" s="471"/>
    </row>
    <row r="21" spans="1:8" ht="26.4" x14ac:dyDescent="0.25">
      <c r="A21" s="468">
        <v>16</v>
      </c>
      <c r="B21" s="475" t="s">
        <v>46</v>
      </c>
      <c r="C21" s="470">
        <f t="shared" si="0"/>
        <v>694533686</v>
      </c>
      <c r="D21" s="476">
        <f>D13+D15</f>
        <v>655532914</v>
      </c>
      <c r="E21" s="476">
        <f>E13+E15</f>
        <v>0</v>
      </c>
      <c r="F21" s="476">
        <f>F13+F15</f>
        <v>39000772</v>
      </c>
      <c r="G21" s="476">
        <f>G13+G15</f>
        <v>0</v>
      </c>
      <c r="H21" s="476">
        <f>H13+H15</f>
        <v>0</v>
      </c>
    </row>
    <row r="22" spans="1:8" x14ac:dyDescent="0.25">
      <c r="A22" s="468">
        <v>17</v>
      </c>
      <c r="B22" s="469" t="s">
        <v>47</v>
      </c>
      <c r="C22" s="470">
        <f t="shared" si="0"/>
        <v>606000</v>
      </c>
      <c r="D22" s="477">
        <f>D23</f>
        <v>606000</v>
      </c>
      <c r="E22" s="477">
        <f>E23</f>
        <v>0</v>
      </c>
      <c r="F22" s="477">
        <f>F23</f>
        <v>0</v>
      </c>
      <c r="G22" s="477">
        <f>G23</f>
        <v>0</v>
      </c>
      <c r="H22" s="477">
        <f>H23</f>
        <v>0</v>
      </c>
    </row>
    <row r="23" spans="1:8" x14ac:dyDescent="0.25">
      <c r="A23" s="468">
        <v>18</v>
      </c>
      <c r="B23" s="469" t="s">
        <v>278</v>
      </c>
      <c r="C23" s="470">
        <f t="shared" si="0"/>
        <v>606000</v>
      </c>
      <c r="D23" s="478">
        <v>606000</v>
      </c>
      <c r="E23" s="478"/>
      <c r="F23" s="478"/>
      <c r="G23" s="478"/>
      <c r="H23" s="478"/>
    </row>
    <row r="24" spans="1:8" x14ac:dyDescent="0.25">
      <c r="A24" s="468">
        <v>19</v>
      </c>
      <c r="B24" s="469" t="s">
        <v>279</v>
      </c>
      <c r="C24" s="470">
        <f t="shared" si="0"/>
        <v>604046307</v>
      </c>
      <c r="D24" s="477">
        <f>SUM(D25:D28)</f>
        <v>604046307</v>
      </c>
      <c r="E24" s="477">
        <f>SUM(E25:E28)</f>
        <v>0</v>
      </c>
      <c r="F24" s="477">
        <f>SUM(F25:F28)</f>
        <v>0</v>
      </c>
      <c r="G24" s="477">
        <f>SUM(G25:G28)</f>
        <v>0</v>
      </c>
      <c r="H24" s="477">
        <f>SUM(H25:H28)</f>
        <v>0</v>
      </c>
    </row>
    <row r="25" spans="1:8" x14ac:dyDescent="0.25">
      <c r="A25" s="468">
        <v>20</v>
      </c>
      <c r="B25" s="469" t="s">
        <v>280</v>
      </c>
      <c r="C25" s="470">
        <f t="shared" si="0"/>
        <v>81350056</v>
      </c>
      <c r="D25" s="467">
        <v>81350056</v>
      </c>
      <c r="E25" s="467"/>
      <c r="F25" s="467"/>
      <c r="G25" s="467"/>
      <c r="H25" s="467"/>
    </row>
    <row r="26" spans="1:8" x14ac:dyDescent="0.25">
      <c r="A26" s="468">
        <v>21</v>
      </c>
      <c r="B26" s="469" t="s">
        <v>281</v>
      </c>
      <c r="C26" s="470">
        <f t="shared" si="0"/>
        <v>522696251</v>
      </c>
      <c r="D26" s="471">
        <v>522696251</v>
      </c>
      <c r="E26" s="467"/>
      <c r="F26" s="467"/>
      <c r="G26" s="467"/>
      <c r="H26" s="467"/>
    </row>
    <row r="27" spans="1:8" x14ac:dyDescent="0.25">
      <c r="A27" s="468">
        <v>22</v>
      </c>
      <c r="B27" s="469" t="s">
        <v>282</v>
      </c>
      <c r="C27" s="470">
        <f t="shared" si="0"/>
        <v>0</v>
      </c>
      <c r="D27" s="467"/>
      <c r="E27" s="467"/>
      <c r="F27" s="467"/>
      <c r="G27" s="467"/>
      <c r="H27" s="467"/>
    </row>
    <row r="28" spans="1:8" x14ac:dyDescent="0.25">
      <c r="A28" s="468">
        <v>23</v>
      </c>
      <c r="B28" s="479" t="s">
        <v>283</v>
      </c>
      <c r="C28" s="470">
        <f t="shared" si="0"/>
        <v>0</v>
      </c>
      <c r="D28" s="467"/>
      <c r="E28" s="467"/>
      <c r="F28" s="467"/>
      <c r="G28" s="467"/>
      <c r="H28" s="467"/>
    </row>
    <row r="29" spans="1:8" ht="26.4" x14ac:dyDescent="0.25">
      <c r="A29" s="468">
        <v>24</v>
      </c>
      <c r="B29" s="475" t="s">
        <v>48</v>
      </c>
      <c r="C29" s="470">
        <f t="shared" si="0"/>
        <v>604652307</v>
      </c>
      <c r="D29" s="476">
        <f>D22+D24</f>
        <v>604652307</v>
      </c>
      <c r="E29" s="476">
        <f>E22+E24</f>
        <v>0</v>
      </c>
      <c r="F29" s="476">
        <f>F22+F24</f>
        <v>0</v>
      </c>
      <c r="G29" s="476">
        <f>G22+G24</f>
        <v>0</v>
      </c>
      <c r="H29" s="476">
        <f>H22+H24</f>
        <v>0</v>
      </c>
    </row>
    <row r="30" spans="1:8" x14ac:dyDescent="0.25">
      <c r="A30" s="468">
        <v>25</v>
      </c>
      <c r="B30" s="469" t="s">
        <v>49</v>
      </c>
      <c r="C30" s="470">
        <f t="shared" si="0"/>
        <v>110500000</v>
      </c>
      <c r="D30" s="472">
        <f>SUM(D31:D32)</f>
        <v>110500000</v>
      </c>
      <c r="E30" s="472">
        <f>SUM(E31:E32)</f>
        <v>0</v>
      </c>
      <c r="F30" s="472">
        <f>SUM(F31:F32)</f>
        <v>0</v>
      </c>
      <c r="G30" s="472">
        <f>SUM(G31:G32)</f>
        <v>0</v>
      </c>
      <c r="H30" s="472">
        <f>SUM(H31:H32)</f>
        <v>0</v>
      </c>
    </row>
    <row r="31" spans="1:8" x14ac:dyDescent="0.25">
      <c r="A31" s="468">
        <v>26</v>
      </c>
      <c r="B31" s="469" t="s">
        <v>50</v>
      </c>
      <c r="C31" s="470">
        <f t="shared" si="0"/>
        <v>110500000</v>
      </c>
      <c r="D31" s="471">
        <v>110500000</v>
      </c>
      <c r="E31" s="471"/>
      <c r="F31" s="471"/>
      <c r="G31" s="471"/>
      <c r="H31" s="471"/>
    </row>
    <row r="32" spans="1:8" ht="16.5" customHeight="1" x14ac:dyDescent="0.25">
      <c r="A32" s="468">
        <v>27</v>
      </c>
      <c r="B32" s="469" t="s">
        <v>51</v>
      </c>
      <c r="C32" s="470">
        <f t="shared" si="0"/>
        <v>0</v>
      </c>
      <c r="D32" s="471"/>
      <c r="E32" s="471"/>
      <c r="F32" s="471"/>
      <c r="G32" s="471"/>
      <c r="H32" s="471"/>
    </row>
    <row r="33" spans="1:8" ht="18.75" customHeight="1" x14ac:dyDescent="0.25">
      <c r="A33" s="468">
        <v>28</v>
      </c>
      <c r="B33" s="469" t="s">
        <v>52</v>
      </c>
      <c r="C33" s="470">
        <f t="shared" si="0"/>
        <v>264780000</v>
      </c>
      <c r="D33" s="471">
        <v>264780000</v>
      </c>
      <c r="E33" s="471"/>
      <c r="F33" s="471"/>
      <c r="G33" s="471"/>
      <c r="H33" s="471"/>
    </row>
    <row r="34" spans="1:8" x14ac:dyDescent="0.25">
      <c r="A34" s="468">
        <v>29</v>
      </c>
      <c r="B34" s="469" t="s">
        <v>284</v>
      </c>
      <c r="C34" s="470">
        <f t="shared" si="0"/>
        <v>0</v>
      </c>
      <c r="D34" s="471"/>
      <c r="E34" s="471"/>
      <c r="F34" s="471"/>
      <c r="G34" s="471"/>
      <c r="H34" s="471"/>
    </row>
    <row r="35" spans="1:8" x14ac:dyDescent="0.25">
      <c r="A35" s="468">
        <v>30</v>
      </c>
      <c r="B35" s="469" t="s">
        <v>514</v>
      </c>
      <c r="C35" s="470">
        <f t="shared" si="0"/>
        <v>46610</v>
      </c>
      <c r="D35" s="471">
        <v>46610</v>
      </c>
      <c r="E35" s="471"/>
      <c r="F35" s="471"/>
      <c r="G35" s="471"/>
      <c r="H35" s="471"/>
    </row>
    <row r="36" spans="1:8" x14ac:dyDescent="0.25">
      <c r="A36" s="468">
        <v>31</v>
      </c>
      <c r="B36" s="469" t="s">
        <v>53</v>
      </c>
      <c r="C36" s="470">
        <f t="shared" si="0"/>
        <v>264826610</v>
      </c>
      <c r="D36" s="472">
        <f>SUM(D33:D35)</f>
        <v>264826610</v>
      </c>
      <c r="E36" s="472">
        <f>SUM(E33:E35)</f>
        <v>0</v>
      </c>
      <c r="F36" s="472">
        <f>SUM(F33:F35)</f>
        <v>0</v>
      </c>
      <c r="G36" s="472">
        <f>SUM(G33:G35)</f>
        <v>0</v>
      </c>
      <c r="H36" s="472">
        <f>SUM(H33:H35)</f>
        <v>0</v>
      </c>
    </row>
    <row r="37" spans="1:8" x14ac:dyDescent="0.25">
      <c r="A37" s="468">
        <v>32</v>
      </c>
      <c r="B37" s="469" t="s">
        <v>54</v>
      </c>
      <c r="C37" s="470">
        <f t="shared" si="0"/>
        <v>400000</v>
      </c>
      <c r="D37" s="472">
        <v>400000</v>
      </c>
      <c r="E37" s="472">
        <f>SUM(E38:E39)</f>
        <v>0</v>
      </c>
      <c r="F37" s="472">
        <f>SUM(F38:F39)</f>
        <v>0</v>
      </c>
      <c r="G37" s="472">
        <f>SUM(G38:G39)</f>
        <v>0</v>
      </c>
      <c r="H37" s="472">
        <f>SUM(H38:H39)</f>
        <v>0</v>
      </c>
    </row>
    <row r="38" spans="1:8" ht="39.6" x14ac:dyDescent="0.25">
      <c r="A38" s="468">
        <v>33</v>
      </c>
      <c r="B38" s="469" t="s">
        <v>286</v>
      </c>
      <c r="C38" s="470">
        <f t="shared" si="0"/>
        <v>50000</v>
      </c>
      <c r="D38" s="471">
        <v>50000</v>
      </c>
      <c r="E38" s="471"/>
      <c r="F38" s="471"/>
      <c r="G38" s="471"/>
      <c r="H38" s="471"/>
    </row>
    <row r="39" spans="1:8" x14ac:dyDescent="0.25">
      <c r="A39" s="468">
        <v>34</v>
      </c>
      <c r="B39" s="469" t="s">
        <v>287</v>
      </c>
      <c r="C39" s="470">
        <f t="shared" si="0"/>
        <v>350000</v>
      </c>
      <c r="D39" s="471">
        <v>350000</v>
      </c>
      <c r="E39" s="471"/>
      <c r="F39" s="471"/>
      <c r="G39" s="471"/>
      <c r="H39" s="471"/>
    </row>
    <row r="40" spans="1:8" x14ac:dyDescent="0.25">
      <c r="A40" s="468">
        <v>35</v>
      </c>
      <c r="B40" s="475" t="s">
        <v>55</v>
      </c>
      <c r="C40" s="470">
        <f t="shared" si="0"/>
        <v>375726610</v>
      </c>
      <c r="D40" s="476">
        <f>D30+D36+D37</f>
        <v>375726610</v>
      </c>
      <c r="E40" s="476">
        <f>E30+E36+E37</f>
        <v>0</v>
      </c>
      <c r="F40" s="476">
        <f>F30+F36+F37</f>
        <v>0</v>
      </c>
      <c r="G40" s="476">
        <f>G30+G36+G37</f>
        <v>0</v>
      </c>
      <c r="H40" s="476">
        <f>H30+H36+H37</f>
        <v>0</v>
      </c>
    </row>
    <row r="41" spans="1:8" x14ac:dyDescent="0.25">
      <c r="A41" s="468">
        <v>36</v>
      </c>
      <c r="B41" s="473" t="s">
        <v>288</v>
      </c>
      <c r="C41" s="470">
        <f t="shared" si="0"/>
        <v>0</v>
      </c>
      <c r="D41" s="480"/>
      <c r="E41" s="480"/>
      <c r="F41" s="480"/>
      <c r="G41" s="480"/>
      <c r="H41" s="480"/>
    </row>
    <row r="42" spans="1:8" x14ac:dyDescent="0.25">
      <c r="A42" s="468">
        <v>37</v>
      </c>
      <c r="B42" s="481" t="s">
        <v>56</v>
      </c>
      <c r="C42" s="470">
        <f t="shared" si="0"/>
        <v>10478654</v>
      </c>
      <c r="D42" s="482">
        <f>SUM(D43:D46)</f>
        <v>0</v>
      </c>
      <c r="E42" s="482">
        <f>SUM(E43:E46)</f>
        <v>220000</v>
      </c>
      <c r="F42" s="482">
        <f>SUM(F43:F46)</f>
        <v>1200000</v>
      </c>
      <c r="G42" s="482">
        <f>SUM(G43:G46)</f>
        <v>1400000</v>
      </c>
      <c r="H42" s="482">
        <f>SUM(H43:H46)</f>
        <v>7658654</v>
      </c>
    </row>
    <row r="43" spans="1:8" x14ac:dyDescent="0.25">
      <c r="A43" s="468">
        <v>38</v>
      </c>
      <c r="B43" s="481" t="s">
        <v>289</v>
      </c>
      <c r="C43" s="470">
        <f t="shared" si="0"/>
        <v>6098022</v>
      </c>
      <c r="D43" s="483"/>
      <c r="E43" s="483"/>
      <c r="F43" s="483"/>
      <c r="G43" s="483"/>
      <c r="H43" s="483">
        <v>6098022</v>
      </c>
    </row>
    <row r="44" spans="1:8" x14ac:dyDescent="0.25">
      <c r="A44" s="468">
        <v>39</v>
      </c>
      <c r="B44" s="481" t="s">
        <v>57</v>
      </c>
      <c r="C44" s="470">
        <f t="shared" si="0"/>
        <v>2170000</v>
      </c>
      <c r="D44" s="484"/>
      <c r="E44" s="484">
        <v>220000</v>
      </c>
      <c r="F44" s="484">
        <v>600000</v>
      </c>
      <c r="G44" s="484">
        <v>1350000</v>
      </c>
      <c r="H44" s="484"/>
    </row>
    <row r="45" spans="1:8" x14ac:dyDescent="0.25">
      <c r="A45" s="468">
        <v>40</v>
      </c>
      <c r="B45" s="481" t="s">
        <v>290</v>
      </c>
      <c r="C45" s="470">
        <f t="shared" si="0"/>
        <v>1560632</v>
      </c>
      <c r="D45" s="484"/>
      <c r="E45" s="484"/>
      <c r="F45" s="484"/>
      <c r="G45" s="484"/>
      <c r="H45" s="484">
        <v>1560632</v>
      </c>
    </row>
    <row r="46" spans="1:8" x14ac:dyDescent="0.25">
      <c r="A46" s="468">
        <v>41</v>
      </c>
      <c r="B46" s="481" t="s">
        <v>291</v>
      </c>
      <c r="C46" s="470">
        <f t="shared" si="0"/>
        <v>650000</v>
      </c>
      <c r="D46" s="484"/>
      <c r="E46" s="484"/>
      <c r="F46" s="484">
        <v>600000</v>
      </c>
      <c r="G46" s="484">
        <v>50000</v>
      </c>
      <c r="H46" s="484"/>
    </row>
    <row r="47" spans="1:8" x14ac:dyDescent="0.25">
      <c r="A47" s="468">
        <v>42</v>
      </c>
      <c r="B47" s="469" t="s">
        <v>58</v>
      </c>
      <c r="C47" s="470">
        <f t="shared" si="0"/>
        <v>5190000</v>
      </c>
      <c r="D47" s="482">
        <f>SUM(D48:D49)</f>
        <v>1173000</v>
      </c>
      <c r="E47" s="482">
        <f>SUM(E48:E49)</f>
        <v>1400000</v>
      </c>
      <c r="F47" s="482">
        <f>SUM(F48:F49)</f>
        <v>2617000</v>
      </c>
      <c r="G47" s="482">
        <f>SUM(G48:G49)</f>
        <v>0</v>
      </c>
      <c r="H47" s="482">
        <f>SUM(H48:H49)</f>
        <v>0</v>
      </c>
    </row>
    <row r="48" spans="1:8" x14ac:dyDescent="0.25">
      <c r="A48" s="468">
        <v>43</v>
      </c>
      <c r="B48" s="469" t="s">
        <v>59</v>
      </c>
      <c r="C48" s="470">
        <f t="shared" si="0"/>
        <v>2854000</v>
      </c>
      <c r="D48" s="471">
        <v>600000</v>
      </c>
      <c r="E48" s="471">
        <v>1400000</v>
      </c>
      <c r="F48" s="471">
        <v>854000</v>
      </c>
      <c r="G48" s="471"/>
      <c r="H48" s="471"/>
    </row>
    <row r="49" spans="1:8" x14ac:dyDescent="0.25">
      <c r="A49" s="468">
        <v>44</v>
      </c>
      <c r="B49" s="469" t="s">
        <v>60</v>
      </c>
      <c r="C49" s="470">
        <f t="shared" si="0"/>
        <v>2336000</v>
      </c>
      <c r="D49" s="471">
        <v>573000</v>
      </c>
      <c r="E49" s="471"/>
      <c r="F49" s="471">
        <v>1763000</v>
      </c>
      <c r="G49" s="471"/>
      <c r="H49" s="471"/>
    </row>
    <row r="50" spans="1:8" x14ac:dyDescent="0.25">
      <c r="A50" s="468">
        <v>45</v>
      </c>
      <c r="B50" s="469" t="s">
        <v>292</v>
      </c>
      <c r="C50" s="482">
        <f t="shared" ref="C50:D50" si="1">SUM(C51:C54)</f>
        <v>10557387</v>
      </c>
      <c r="D50" s="482">
        <f t="shared" si="1"/>
        <v>10557387</v>
      </c>
      <c r="E50" s="482">
        <f>SUM(E51:E54)</f>
        <v>0</v>
      </c>
      <c r="F50" s="482">
        <f>SUM(F51:F54)</f>
        <v>0</v>
      </c>
      <c r="G50" s="482">
        <f>SUM(G51:G54)</f>
        <v>0</v>
      </c>
      <c r="H50" s="482">
        <f>SUM(H51:H54)</f>
        <v>0</v>
      </c>
    </row>
    <row r="51" spans="1:8" ht="26.4" x14ac:dyDescent="0.25">
      <c r="A51" s="468">
        <v>46</v>
      </c>
      <c r="B51" s="469" t="s">
        <v>293</v>
      </c>
      <c r="C51" s="470">
        <f t="shared" si="0"/>
        <v>0</v>
      </c>
      <c r="D51" s="471"/>
      <c r="E51" s="471"/>
      <c r="F51" s="471"/>
      <c r="G51" s="471"/>
      <c r="H51" s="471"/>
    </row>
    <row r="52" spans="1:8" ht="26.4" x14ac:dyDescent="0.25">
      <c r="A52" s="468">
        <v>47</v>
      </c>
      <c r="B52" s="469" t="s">
        <v>61</v>
      </c>
      <c r="C52" s="470">
        <f t="shared" si="0"/>
        <v>1157207</v>
      </c>
      <c r="D52" s="471">
        <v>1157207</v>
      </c>
      <c r="E52" s="471"/>
      <c r="F52" s="471"/>
      <c r="G52" s="471"/>
      <c r="H52" s="471"/>
    </row>
    <row r="53" spans="1:8" x14ac:dyDescent="0.25">
      <c r="A53" s="468">
        <v>48</v>
      </c>
      <c r="B53" s="469" t="s">
        <v>294</v>
      </c>
      <c r="C53" s="470">
        <f t="shared" si="0"/>
        <v>8890180</v>
      </c>
      <c r="D53" s="471">
        <v>8890180</v>
      </c>
      <c r="E53" s="471"/>
      <c r="F53" s="471"/>
      <c r="G53" s="471"/>
      <c r="H53" s="471"/>
    </row>
    <row r="54" spans="1:8" x14ac:dyDescent="0.25">
      <c r="A54" s="468">
        <v>49</v>
      </c>
      <c r="B54" s="469" t="s">
        <v>62</v>
      </c>
      <c r="C54" s="470">
        <f t="shared" si="0"/>
        <v>510000</v>
      </c>
      <c r="D54" s="471">
        <v>510000</v>
      </c>
      <c r="E54" s="471"/>
      <c r="F54" s="471"/>
      <c r="G54" s="471"/>
      <c r="H54" s="471"/>
    </row>
    <row r="55" spans="1:8" x14ac:dyDescent="0.25">
      <c r="A55" s="468">
        <v>50</v>
      </c>
      <c r="B55" s="469" t="s">
        <v>295</v>
      </c>
      <c r="C55" s="470">
        <f t="shared" si="0"/>
        <v>1842030</v>
      </c>
      <c r="D55" s="471"/>
      <c r="E55" s="471"/>
      <c r="F55" s="471"/>
      <c r="G55" s="471"/>
      <c r="H55" s="471">
        <v>1842030</v>
      </c>
    </row>
    <row r="56" spans="1:8" x14ac:dyDescent="0.25">
      <c r="A56" s="468">
        <v>51</v>
      </c>
      <c r="B56" s="469" t="s">
        <v>296</v>
      </c>
      <c r="C56" s="470">
        <f t="shared" si="0"/>
        <v>9384708</v>
      </c>
      <c r="D56" s="483">
        <v>5454403</v>
      </c>
      <c r="E56" s="483">
        <v>437400</v>
      </c>
      <c r="F56" s="483">
        <v>927720</v>
      </c>
      <c r="G56" s="483"/>
      <c r="H56" s="483">
        <v>2565185</v>
      </c>
    </row>
    <row r="57" spans="1:8" x14ac:dyDescent="0.25">
      <c r="A57" s="468">
        <v>52</v>
      </c>
      <c r="B57" s="469" t="s">
        <v>63</v>
      </c>
      <c r="C57" s="470">
        <f t="shared" si="0"/>
        <v>0</v>
      </c>
      <c r="D57" s="471"/>
      <c r="E57" s="471"/>
      <c r="F57" s="471"/>
      <c r="G57" s="471"/>
      <c r="H57" s="471"/>
    </row>
    <row r="58" spans="1:8" x14ac:dyDescent="0.25">
      <c r="A58" s="468">
        <v>53</v>
      </c>
      <c r="B58" s="469" t="s">
        <v>515</v>
      </c>
      <c r="C58" s="470">
        <f t="shared" si="0"/>
        <v>2030000</v>
      </c>
      <c r="D58" s="471">
        <v>2030000</v>
      </c>
      <c r="E58" s="471"/>
      <c r="F58" s="471"/>
      <c r="G58" s="471"/>
      <c r="H58" s="471"/>
    </row>
    <row r="59" spans="1:8" x14ac:dyDescent="0.25">
      <c r="A59" s="468">
        <v>54</v>
      </c>
      <c r="B59" s="469" t="s">
        <v>298</v>
      </c>
      <c r="C59" s="470">
        <f t="shared" si="0"/>
        <v>0</v>
      </c>
      <c r="D59" s="471"/>
      <c r="E59" s="471"/>
      <c r="F59" s="471"/>
      <c r="G59" s="471"/>
      <c r="H59" s="471"/>
    </row>
    <row r="60" spans="1:8" x14ac:dyDescent="0.25">
      <c r="A60" s="468">
        <v>55</v>
      </c>
      <c r="B60" s="469" t="s">
        <v>64</v>
      </c>
      <c r="C60" s="470">
        <f t="shared" si="0"/>
        <v>817545</v>
      </c>
      <c r="D60" s="471">
        <v>817545</v>
      </c>
      <c r="E60" s="471"/>
      <c r="F60" s="471"/>
      <c r="G60" s="471"/>
      <c r="H60" s="471"/>
    </row>
    <row r="61" spans="1:8" x14ac:dyDescent="0.25">
      <c r="A61" s="468">
        <v>56</v>
      </c>
      <c r="B61" s="469" t="s">
        <v>299</v>
      </c>
      <c r="C61" s="470">
        <f t="shared" si="0"/>
        <v>1761000</v>
      </c>
      <c r="D61" s="471">
        <v>1610000</v>
      </c>
      <c r="E61" s="467"/>
      <c r="F61" s="471">
        <v>151000</v>
      </c>
      <c r="G61" s="467"/>
      <c r="H61" s="467"/>
    </row>
    <row r="62" spans="1:8" x14ac:dyDescent="0.25">
      <c r="A62" s="468">
        <v>57</v>
      </c>
      <c r="B62" s="475" t="s">
        <v>65</v>
      </c>
      <c r="C62" s="470">
        <f t="shared" si="0"/>
        <v>42061324</v>
      </c>
      <c r="D62" s="476">
        <f>D41+D42+D47+D50+D55+D56+D57+D58+D59+D60+D61</f>
        <v>21642335</v>
      </c>
      <c r="E62" s="476">
        <f>E41+E42+E47+E50+E55+E56+E57+E58+E59+E60+E61</f>
        <v>2057400</v>
      </c>
      <c r="F62" s="476">
        <f>F41+F42+F47+F50+F55+F56+F57+F58+F59+F60+F61</f>
        <v>4895720</v>
      </c>
      <c r="G62" s="476">
        <f>G41+G42+G47+G50+G55+G56+G57+G58+G59+G60+G61</f>
        <v>1400000</v>
      </c>
      <c r="H62" s="476">
        <f>H41+H42+H47+H50+H55+H56+H57+H58+H59+H60+H61</f>
        <v>12065869</v>
      </c>
    </row>
    <row r="63" spans="1:8" x14ac:dyDescent="0.25">
      <c r="A63" s="468">
        <v>58</v>
      </c>
      <c r="B63" s="469" t="s">
        <v>300</v>
      </c>
      <c r="C63" s="470">
        <f t="shared" si="0"/>
        <v>9105200</v>
      </c>
      <c r="D63" s="471">
        <v>9105200</v>
      </c>
      <c r="E63" s="471"/>
      <c r="F63" s="471"/>
      <c r="G63" s="467"/>
      <c r="H63" s="467"/>
    </row>
    <row r="64" spans="1:8" x14ac:dyDescent="0.25">
      <c r="A64" s="468">
        <v>59</v>
      </c>
      <c r="B64" s="469" t="s">
        <v>301</v>
      </c>
      <c r="C64" s="470">
        <f t="shared" si="0"/>
        <v>0</v>
      </c>
      <c r="D64" s="471"/>
      <c r="E64" s="471"/>
      <c r="F64" s="471"/>
      <c r="G64" s="467"/>
      <c r="H64" s="467"/>
    </row>
    <row r="65" spans="1:8" x14ac:dyDescent="0.25">
      <c r="A65" s="468">
        <v>60</v>
      </c>
      <c r="B65" s="475" t="s">
        <v>66</v>
      </c>
      <c r="C65" s="470">
        <f t="shared" si="0"/>
        <v>9105200</v>
      </c>
      <c r="D65" s="476">
        <f>SUM(D63:D64)</f>
        <v>9105200</v>
      </c>
      <c r="E65" s="476">
        <f>SUM(E63:E64)</f>
        <v>0</v>
      </c>
      <c r="F65" s="476">
        <f>SUM(F63:F64)</f>
        <v>0</v>
      </c>
      <c r="G65" s="476">
        <f>SUM(G63:G64)</f>
        <v>0</v>
      </c>
      <c r="H65" s="476">
        <f>SUM(H63:H64)</f>
        <v>0</v>
      </c>
    </row>
    <row r="66" spans="1:8" s="125" customFormat="1" x14ac:dyDescent="0.25">
      <c r="A66" s="485"/>
      <c r="B66" s="486" t="s">
        <v>516</v>
      </c>
      <c r="C66" s="483">
        <f t="shared" si="0"/>
        <v>0</v>
      </c>
      <c r="D66" s="483"/>
      <c r="E66" s="483"/>
      <c r="F66" s="483"/>
      <c r="G66" s="483"/>
      <c r="H66" s="483"/>
    </row>
    <row r="67" spans="1:8" x14ac:dyDescent="0.25">
      <c r="A67" s="468">
        <v>61</v>
      </c>
      <c r="B67" s="487" t="s">
        <v>302</v>
      </c>
      <c r="C67" s="470">
        <f t="shared" si="0"/>
        <v>1474213</v>
      </c>
      <c r="D67" s="483">
        <v>1474213</v>
      </c>
      <c r="E67" s="483"/>
      <c r="F67" s="483"/>
      <c r="G67" s="483"/>
      <c r="H67" s="483"/>
    </row>
    <row r="68" spans="1:8" x14ac:dyDescent="0.25">
      <c r="A68" s="468">
        <v>62</v>
      </c>
      <c r="B68" s="488" t="s">
        <v>303</v>
      </c>
      <c r="C68" s="470">
        <f t="shared" si="0"/>
        <v>1474213</v>
      </c>
      <c r="D68" s="476">
        <f>D67</f>
        <v>1474213</v>
      </c>
      <c r="E68" s="476">
        <f>E67</f>
        <v>0</v>
      </c>
      <c r="F68" s="476">
        <f>F67</f>
        <v>0</v>
      </c>
      <c r="G68" s="476">
        <f>G67</f>
        <v>0</v>
      </c>
      <c r="H68" s="476">
        <f>H67</f>
        <v>0</v>
      </c>
    </row>
    <row r="69" spans="1:8" ht="26.4" x14ac:dyDescent="0.25">
      <c r="A69" s="468">
        <v>63</v>
      </c>
      <c r="B69" s="469" t="s">
        <v>67</v>
      </c>
      <c r="C69" s="470">
        <f t="shared" si="0"/>
        <v>80000</v>
      </c>
      <c r="D69" s="471">
        <v>80000</v>
      </c>
      <c r="E69" s="471"/>
      <c r="F69" s="471"/>
      <c r="G69" s="471"/>
      <c r="H69" s="471"/>
    </row>
    <row r="70" spans="1:8" x14ac:dyDescent="0.25">
      <c r="A70" s="468">
        <v>64</v>
      </c>
      <c r="B70" s="469" t="s">
        <v>68</v>
      </c>
      <c r="C70" s="470">
        <f t="shared" si="0"/>
        <v>80000</v>
      </c>
      <c r="D70" s="471">
        <v>80000</v>
      </c>
      <c r="E70" s="471"/>
      <c r="F70" s="471"/>
      <c r="G70" s="471"/>
      <c r="H70" s="471"/>
    </row>
    <row r="71" spans="1:8" x14ac:dyDescent="0.25">
      <c r="A71" s="468">
        <v>65</v>
      </c>
      <c r="B71" s="469" t="s">
        <v>69</v>
      </c>
      <c r="C71" s="470">
        <f t="shared" si="0"/>
        <v>1693021</v>
      </c>
      <c r="D71" s="471">
        <v>1693021</v>
      </c>
      <c r="E71" s="467"/>
      <c r="F71" s="467"/>
      <c r="G71" s="467"/>
      <c r="H71" s="467"/>
    </row>
    <row r="72" spans="1:8" x14ac:dyDescent="0.25">
      <c r="A72" s="468">
        <v>66</v>
      </c>
      <c r="B72" s="475" t="s">
        <v>70</v>
      </c>
      <c r="C72" s="470">
        <f t="shared" si="0"/>
        <v>1773021</v>
      </c>
      <c r="D72" s="489">
        <f>D69+D71</f>
        <v>1773021</v>
      </c>
      <c r="E72" s="489">
        <f t="shared" ref="E72:H72" si="2">E69+E71</f>
        <v>0</v>
      </c>
      <c r="F72" s="489">
        <f t="shared" si="2"/>
        <v>0</v>
      </c>
      <c r="G72" s="489">
        <f t="shared" si="2"/>
        <v>0</v>
      </c>
      <c r="H72" s="489">
        <f t="shared" si="2"/>
        <v>0</v>
      </c>
    </row>
    <row r="73" spans="1:8" x14ac:dyDescent="0.25">
      <c r="A73" s="468">
        <v>67</v>
      </c>
      <c r="B73" s="490" t="s">
        <v>71</v>
      </c>
      <c r="C73" s="470">
        <f t="shared" ref="C73:C80" si="3">SUM(D73:H73)</f>
        <v>1729326361</v>
      </c>
      <c r="D73" s="491">
        <f>D21+D29+D40+D62+D65+D68+D72</f>
        <v>1669906600</v>
      </c>
      <c r="E73" s="491">
        <f>E21+E29+E40+E62+E65+E68+E72</f>
        <v>2057400</v>
      </c>
      <c r="F73" s="491">
        <f>F21+F29+F40+F62+F65+F68+F72</f>
        <v>43896492</v>
      </c>
      <c r="G73" s="491">
        <f>G21+G29+G40+G62+G65+G68+G72</f>
        <v>1400000</v>
      </c>
      <c r="H73" s="491">
        <f>H21+H29+H40+H62+H65+H68+H72</f>
        <v>12065869</v>
      </c>
    </row>
    <row r="74" spans="1:8" ht="26.4" x14ac:dyDescent="0.25">
      <c r="A74" s="468">
        <v>68</v>
      </c>
      <c r="B74" s="473" t="s">
        <v>304</v>
      </c>
      <c r="C74" s="470">
        <f t="shared" si="3"/>
        <v>60000000</v>
      </c>
      <c r="D74" s="483">
        <v>60000000</v>
      </c>
      <c r="E74" s="483"/>
      <c r="F74" s="483"/>
      <c r="G74" s="483"/>
      <c r="H74" s="483"/>
    </row>
    <row r="75" spans="1:8" ht="26.4" x14ac:dyDescent="0.25">
      <c r="A75" s="468">
        <v>69</v>
      </c>
      <c r="B75" s="469" t="s">
        <v>305</v>
      </c>
      <c r="C75" s="470">
        <f t="shared" si="3"/>
        <v>977706022</v>
      </c>
      <c r="D75" s="471">
        <v>932530487</v>
      </c>
      <c r="E75" s="471">
        <v>12183896</v>
      </c>
      <c r="F75" s="471">
        <v>21638751</v>
      </c>
      <c r="G75" s="471">
        <v>4001119</v>
      </c>
      <c r="H75" s="471">
        <v>7351769</v>
      </c>
    </row>
    <row r="76" spans="1:8" x14ac:dyDescent="0.25">
      <c r="A76" s="468">
        <v>70</v>
      </c>
      <c r="B76" s="469" t="s">
        <v>72</v>
      </c>
      <c r="C76" s="470">
        <f t="shared" si="3"/>
        <v>32784225</v>
      </c>
      <c r="D76" s="471">
        <v>32784225</v>
      </c>
      <c r="E76" s="471"/>
      <c r="F76" s="471"/>
      <c r="G76" s="471"/>
      <c r="H76" s="471"/>
    </row>
    <row r="77" spans="1:8" x14ac:dyDescent="0.25">
      <c r="A77" s="468">
        <v>71</v>
      </c>
      <c r="B77" s="469" t="s">
        <v>306</v>
      </c>
      <c r="C77" s="470">
        <f t="shared" si="3"/>
        <v>587313940</v>
      </c>
      <c r="D77" s="471"/>
      <c r="E77" s="471">
        <v>225988848</v>
      </c>
      <c r="F77" s="471">
        <v>147206677</v>
      </c>
      <c r="G77" s="471">
        <v>73807375</v>
      </c>
      <c r="H77" s="471">
        <v>140311040</v>
      </c>
    </row>
    <row r="78" spans="1:8" x14ac:dyDescent="0.25">
      <c r="A78" s="468">
        <v>72</v>
      </c>
      <c r="B78" s="469" t="s">
        <v>73</v>
      </c>
      <c r="C78" s="470">
        <f t="shared" si="3"/>
        <v>1657804187</v>
      </c>
      <c r="D78" s="477">
        <f>SUM(D74:D77)</f>
        <v>1025314712</v>
      </c>
      <c r="E78" s="477">
        <f>SUM(E74:E77)</f>
        <v>238172744</v>
      </c>
      <c r="F78" s="477">
        <f>SUM(F74:F77)</f>
        <v>168845428</v>
      </c>
      <c r="G78" s="477">
        <f>SUM(G74:G77)</f>
        <v>77808494</v>
      </c>
      <c r="H78" s="477">
        <f>SUM(H74:H77)</f>
        <v>147662809</v>
      </c>
    </row>
    <row r="79" spans="1:8" ht="13.8" thickBot="1" x14ac:dyDescent="0.3">
      <c r="A79" s="468">
        <v>73</v>
      </c>
      <c r="B79" s="492" t="s">
        <v>74</v>
      </c>
      <c r="C79" s="470">
        <f t="shared" si="3"/>
        <v>1657804187</v>
      </c>
      <c r="D79" s="493">
        <f>D78</f>
        <v>1025314712</v>
      </c>
      <c r="E79" s="493">
        <f>E78</f>
        <v>238172744</v>
      </c>
      <c r="F79" s="493">
        <f>F78</f>
        <v>168845428</v>
      </c>
      <c r="G79" s="493">
        <f>G78</f>
        <v>77808494</v>
      </c>
      <c r="H79" s="493">
        <f>H78</f>
        <v>147662809</v>
      </c>
    </row>
    <row r="80" spans="1:8" ht="14.4" thickTop="1" thickBot="1" x14ac:dyDescent="0.3">
      <c r="A80" s="468">
        <v>74</v>
      </c>
      <c r="B80" s="127" t="s">
        <v>37</v>
      </c>
      <c r="C80" s="470">
        <f t="shared" si="3"/>
        <v>3387130548</v>
      </c>
      <c r="D80" s="128">
        <f>D73+D79</f>
        <v>2695221312</v>
      </c>
      <c r="E80" s="128">
        <f>E73+E79</f>
        <v>240230144</v>
      </c>
      <c r="F80" s="128">
        <f>F73+F79</f>
        <v>212741920</v>
      </c>
      <c r="G80" s="128">
        <f>G73+G79</f>
        <v>79208494</v>
      </c>
      <c r="H80" s="128">
        <f>H73+H79</f>
        <v>159728678</v>
      </c>
    </row>
    <row r="81" ht="13.8" thickTop="1" x14ac:dyDescent="0.25"/>
  </sheetData>
  <pageMargins left="0" right="0" top="0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0"/>
  <sheetViews>
    <sheetView workbookViewId="0">
      <pane ySplit="5" topLeftCell="A9" activePane="bottomLeft" state="frozen"/>
      <selection activeCell="F2" sqref="F2"/>
      <selection pane="bottomLeft" activeCell="E2" sqref="E2"/>
    </sheetView>
  </sheetViews>
  <sheetFormatPr defaultRowHeight="13.2" x14ac:dyDescent="0.25"/>
  <cols>
    <col min="1" max="1" width="6.44140625" style="631" customWidth="1"/>
    <col min="2" max="2" width="46.5546875" style="631" customWidth="1"/>
    <col min="3" max="3" width="14.6640625" style="631" customWidth="1"/>
    <col min="4" max="4" width="14.5546875" style="631" customWidth="1"/>
    <col min="5" max="8" width="12.6640625" style="631" customWidth="1"/>
    <col min="9" max="9" width="6.44140625" style="631" customWidth="1"/>
    <col min="10" max="247" width="9.109375" style="631"/>
    <col min="248" max="248" width="6.44140625" style="631" customWidth="1"/>
    <col min="249" max="249" width="46.5546875" style="631" customWidth="1"/>
    <col min="250" max="250" width="29.44140625" style="631" customWidth="1"/>
    <col min="251" max="503" width="9.109375" style="631"/>
    <col min="504" max="504" width="6.44140625" style="631" customWidth="1"/>
    <col min="505" max="505" width="46.5546875" style="631" customWidth="1"/>
    <col min="506" max="506" width="29.44140625" style="631" customWidth="1"/>
    <col min="507" max="759" width="9.109375" style="631"/>
    <col min="760" max="760" width="6.44140625" style="631" customWidth="1"/>
    <col min="761" max="761" width="46.5546875" style="631" customWidth="1"/>
    <col min="762" max="762" width="29.44140625" style="631" customWidth="1"/>
    <col min="763" max="1015" width="9.109375" style="631"/>
    <col min="1016" max="1016" width="6.44140625" style="631" customWidth="1"/>
    <col min="1017" max="1017" width="46.5546875" style="631" customWidth="1"/>
    <col min="1018" max="1018" width="29.44140625" style="631" customWidth="1"/>
    <col min="1019" max="1271" width="9.109375" style="631"/>
    <col min="1272" max="1272" width="6.44140625" style="631" customWidth="1"/>
    <col min="1273" max="1273" width="46.5546875" style="631" customWidth="1"/>
    <col min="1274" max="1274" width="29.44140625" style="631" customWidth="1"/>
    <col min="1275" max="1527" width="9.109375" style="631"/>
    <col min="1528" max="1528" width="6.44140625" style="631" customWidth="1"/>
    <col min="1529" max="1529" width="46.5546875" style="631" customWidth="1"/>
    <col min="1530" max="1530" width="29.44140625" style="631" customWidth="1"/>
    <col min="1531" max="1783" width="9.109375" style="631"/>
    <col min="1784" max="1784" width="6.44140625" style="631" customWidth="1"/>
    <col min="1785" max="1785" width="46.5546875" style="631" customWidth="1"/>
    <col min="1786" max="1786" width="29.44140625" style="631" customWidth="1"/>
    <col min="1787" max="2039" width="9.109375" style="631"/>
    <col min="2040" max="2040" width="6.44140625" style="631" customWidth="1"/>
    <col min="2041" max="2041" width="46.5546875" style="631" customWidth="1"/>
    <col min="2042" max="2042" width="29.44140625" style="631" customWidth="1"/>
    <col min="2043" max="2295" width="9.109375" style="631"/>
    <col min="2296" max="2296" width="6.44140625" style="631" customWidth="1"/>
    <col min="2297" max="2297" width="46.5546875" style="631" customWidth="1"/>
    <col min="2298" max="2298" width="29.44140625" style="631" customWidth="1"/>
    <col min="2299" max="2551" width="9.109375" style="631"/>
    <col min="2552" max="2552" width="6.44140625" style="631" customWidth="1"/>
    <col min="2553" max="2553" width="46.5546875" style="631" customWidth="1"/>
    <col min="2554" max="2554" width="29.44140625" style="631" customWidth="1"/>
    <col min="2555" max="2807" width="9.109375" style="631"/>
    <col min="2808" max="2808" width="6.44140625" style="631" customWidth="1"/>
    <col min="2809" max="2809" width="46.5546875" style="631" customWidth="1"/>
    <col min="2810" max="2810" width="29.44140625" style="631" customWidth="1"/>
    <col min="2811" max="3063" width="9.109375" style="631"/>
    <col min="3064" max="3064" width="6.44140625" style="631" customWidth="1"/>
    <col min="3065" max="3065" width="46.5546875" style="631" customWidth="1"/>
    <col min="3066" max="3066" width="29.44140625" style="631" customWidth="1"/>
    <col min="3067" max="3319" width="9.109375" style="631"/>
    <col min="3320" max="3320" width="6.44140625" style="631" customWidth="1"/>
    <col min="3321" max="3321" width="46.5546875" style="631" customWidth="1"/>
    <col min="3322" max="3322" width="29.44140625" style="631" customWidth="1"/>
    <col min="3323" max="3575" width="9.109375" style="631"/>
    <col min="3576" max="3576" width="6.44140625" style="631" customWidth="1"/>
    <col min="3577" max="3577" width="46.5546875" style="631" customWidth="1"/>
    <col min="3578" max="3578" width="29.44140625" style="631" customWidth="1"/>
    <col min="3579" max="3831" width="9.109375" style="631"/>
    <col min="3832" max="3832" width="6.44140625" style="631" customWidth="1"/>
    <col min="3833" max="3833" width="46.5546875" style="631" customWidth="1"/>
    <col min="3834" max="3834" width="29.44140625" style="631" customWidth="1"/>
    <col min="3835" max="4087" width="9.109375" style="631"/>
    <col min="4088" max="4088" width="6.44140625" style="631" customWidth="1"/>
    <col min="4089" max="4089" width="46.5546875" style="631" customWidth="1"/>
    <col min="4090" max="4090" width="29.44140625" style="631" customWidth="1"/>
    <col min="4091" max="4343" width="9.109375" style="631"/>
    <col min="4344" max="4344" width="6.44140625" style="631" customWidth="1"/>
    <col min="4345" max="4345" width="46.5546875" style="631" customWidth="1"/>
    <col min="4346" max="4346" width="29.44140625" style="631" customWidth="1"/>
    <col min="4347" max="4599" width="9.109375" style="631"/>
    <col min="4600" max="4600" width="6.44140625" style="631" customWidth="1"/>
    <col min="4601" max="4601" width="46.5546875" style="631" customWidth="1"/>
    <col min="4602" max="4602" width="29.44140625" style="631" customWidth="1"/>
    <col min="4603" max="4855" width="9.109375" style="631"/>
    <col min="4856" max="4856" width="6.44140625" style="631" customWidth="1"/>
    <col min="4857" max="4857" width="46.5546875" style="631" customWidth="1"/>
    <col min="4858" max="4858" width="29.44140625" style="631" customWidth="1"/>
    <col min="4859" max="5111" width="9.109375" style="631"/>
    <col min="5112" max="5112" width="6.44140625" style="631" customWidth="1"/>
    <col min="5113" max="5113" width="46.5546875" style="631" customWidth="1"/>
    <col min="5114" max="5114" width="29.44140625" style="631" customWidth="1"/>
    <col min="5115" max="5367" width="9.109375" style="631"/>
    <col min="5368" max="5368" width="6.44140625" style="631" customWidth="1"/>
    <col min="5369" max="5369" width="46.5546875" style="631" customWidth="1"/>
    <col min="5370" max="5370" width="29.44140625" style="631" customWidth="1"/>
    <col min="5371" max="5623" width="9.109375" style="631"/>
    <col min="5624" max="5624" width="6.44140625" style="631" customWidth="1"/>
    <col min="5625" max="5625" width="46.5546875" style="631" customWidth="1"/>
    <col min="5626" max="5626" width="29.44140625" style="631" customWidth="1"/>
    <col min="5627" max="5879" width="9.109375" style="631"/>
    <col min="5880" max="5880" width="6.44140625" style="631" customWidth="1"/>
    <col min="5881" max="5881" width="46.5546875" style="631" customWidth="1"/>
    <col min="5882" max="5882" width="29.44140625" style="631" customWidth="1"/>
    <col min="5883" max="6135" width="9.109375" style="631"/>
    <col min="6136" max="6136" width="6.44140625" style="631" customWidth="1"/>
    <col min="6137" max="6137" width="46.5546875" style="631" customWidth="1"/>
    <col min="6138" max="6138" width="29.44140625" style="631" customWidth="1"/>
    <col min="6139" max="6391" width="9.109375" style="631"/>
    <col min="6392" max="6392" width="6.44140625" style="631" customWidth="1"/>
    <col min="6393" max="6393" width="46.5546875" style="631" customWidth="1"/>
    <col min="6394" max="6394" width="29.44140625" style="631" customWidth="1"/>
    <col min="6395" max="6647" width="9.109375" style="631"/>
    <col min="6648" max="6648" width="6.44140625" style="631" customWidth="1"/>
    <col min="6649" max="6649" width="46.5546875" style="631" customWidth="1"/>
    <col min="6650" max="6650" width="29.44140625" style="631" customWidth="1"/>
    <col min="6651" max="6903" width="9.109375" style="631"/>
    <col min="6904" max="6904" width="6.44140625" style="631" customWidth="1"/>
    <col min="6905" max="6905" width="46.5546875" style="631" customWidth="1"/>
    <col min="6906" max="6906" width="29.44140625" style="631" customWidth="1"/>
    <col min="6907" max="7159" width="9.109375" style="631"/>
    <col min="7160" max="7160" width="6.44140625" style="631" customWidth="1"/>
    <col min="7161" max="7161" width="46.5546875" style="631" customWidth="1"/>
    <col min="7162" max="7162" width="29.44140625" style="631" customWidth="1"/>
    <col min="7163" max="7415" width="9.109375" style="631"/>
    <col min="7416" max="7416" width="6.44140625" style="631" customWidth="1"/>
    <col min="7417" max="7417" width="46.5546875" style="631" customWidth="1"/>
    <col min="7418" max="7418" width="29.44140625" style="631" customWidth="1"/>
    <col min="7419" max="7671" width="9.109375" style="631"/>
    <col min="7672" max="7672" width="6.44140625" style="631" customWidth="1"/>
    <col min="7673" max="7673" width="46.5546875" style="631" customWidth="1"/>
    <col min="7674" max="7674" width="29.44140625" style="631" customWidth="1"/>
    <col min="7675" max="7927" width="9.109375" style="631"/>
    <col min="7928" max="7928" width="6.44140625" style="631" customWidth="1"/>
    <col min="7929" max="7929" width="46.5546875" style="631" customWidth="1"/>
    <col min="7930" max="7930" width="29.44140625" style="631" customWidth="1"/>
    <col min="7931" max="8183" width="9.109375" style="631"/>
    <col min="8184" max="8184" width="6.44140625" style="631" customWidth="1"/>
    <col min="8185" max="8185" width="46.5546875" style="631" customWidth="1"/>
    <col min="8186" max="8186" width="29.44140625" style="631" customWidth="1"/>
    <col min="8187" max="8439" width="9.109375" style="631"/>
    <col min="8440" max="8440" width="6.44140625" style="631" customWidth="1"/>
    <col min="8441" max="8441" width="46.5546875" style="631" customWidth="1"/>
    <col min="8442" max="8442" width="29.44140625" style="631" customWidth="1"/>
    <col min="8443" max="8695" width="9.109375" style="631"/>
    <col min="8696" max="8696" width="6.44140625" style="631" customWidth="1"/>
    <col min="8697" max="8697" width="46.5546875" style="631" customWidth="1"/>
    <col min="8698" max="8698" width="29.44140625" style="631" customWidth="1"/>
    <col min="8699" max="8951" width="9.109375" style="631"/>
    <col min="8952" max="8952" width="6.44140625" style="631" customWidth="1"/>
    <col min="8953" max="8953" width="46.5546875" style="631" customWidth="1"/>
    <col min="8954" max="8954" width="29.44140625" style="631" customWidth="1"/>
    <col min="8955" max="9207" width="9.109375" style="631"/>
    <col min="9208" max="9208" width="6.44140625" style="631" customWidth="1"/>
    <col min="9209" max="9209" width="46.5546875" style="631" customWidth="1"/>
    <col min="9210" max="9210" width="29.44140625" style="631" customWidth="1"/>
    <col min="9211" max="9463" width="9.109375" style="631"/>
    <col min="9464" max="9464" width="6.44140625" style="631" customWidth="1"/>
    <col min="9465" max="9465" width="46.5546875" style="631" customWidth="1"/>
    <col min="9466" max="9466" width="29.44140625" style="631" customWidth="1"/>
    <col min="9467" max="9719" width="9.109375" style="631"/>
    <col min="9720" max="9720" width="6.44140625" style="631" customWidth="1"/>
    <col min="9721" max="9721" width="46.5546875" style="631" customWidth="1"/>
    <col min="9722" max="9722" width="29.44140625" style="631" customWidth="1"/>
    <col min="9723" max="9975" width="9.109375" style="631"/>
    <col min="9976" max="9976" width="6.44140625" style="631" customWidth="1"/>
    <col min="9977" max="9977" width="46.5546875" style="631" customWidth="1"/>
    <col min="9978" max="9978" width="29.44140625" style="631" customWidth="1"/>
    <col min="9979" max="10231" width="9.109375" style="631"/>
    <col min="10232" max="10232" width="6.44140625" style="631" customWidth="1"/>
    <col min="10233" max="10233" width="46.5546875" style="631" customWidth="1"/>
    <col min="10234" max="10234" width="29.44140625" style="631" customWidth="1"/>
    <col min="10235" max="10487" width="9.109375" style="631"/>
    <col min="10488" max="10488" width="6.44140625" style="631" customWidth="1"/>
    <col min="10489" max="10489" width="46.5546875" style="631" customWidth="1"/>
    <col min="10490" max="10490" width="29.44140625" style="631" customWidth="1"/>
    <col min="10491" max="10743" width="9.109375" style="631"/>
    <col min="10744" max="10744" width="6.44140625" style="631" customWidth="1"/>
    <col min="10745" max="10745" width="46.5546875" style="631" customWidth="1"/>
    <col min="10746" max="10746" width="29.44140625" style="631" customWidth="1"/>
    <col min="10747" max="10999" width="9.109375" style="631"/>
    <col min="11000" max="11000" width="6.44140625" style="631" customWidth="1"/>
    <col min="11001" max="11001" width="46.5546875" style="631" customWidth="1"/>
    <col min="11002" max="11002" width="29.44140625" style="631" customWidth="1"/>
    <col min="11003" max="11255" width="9.109375" style="631"/>
    <col min="11256" max="11256" width="6.44140625" style="631" customWidth="1"/>
    <col min="11257" max="11257" width="46.5546875" style="631" customWidth="1"/>
    <col min="11258" max="11258" width="29.44140625" style="631" customWidth="1"/>
    <col min="11259" max="11511" width="9.109375" style="631"/>
    <col min="11512" max="11512" width="6.44140625" style="631" customWidth="1"/>
    <col min="11513" max="11513" width="46.5546875" style="631" customWidth="1"/>
    <col min="11514" max="11514" width="29.44140625" style="631" customWidth="1"/>
    <col min="11515" max="11767" width="9.109375" style="631"/>
    <col min="11768" max="11768" width="6.44140625" style="631" customWidth="1"/>
    <col min="11769" max="11769" width="46.5546875" style="631" customWidth="1"/>
    <col min="11770" max="11770" width="29.44140625" style="631" customWidth="1"/>
    <col min="11771" max="12023" width="9.109375" style="631"/>
    <col min="12024" max="12024" width="6.44140625" style="631" customWidth="1"/>
    <col min="12025" max="12025" width="46.5546875" style="631" customWidth="1"/>
    <col min="12026" max="12026" width="29.44140625" style="631" customWidth="1"/>
    <col min="12027" max="12279" width="9.109375" style="631"/>
    <col min="12280" max="12280" width="6.44140625" style="631" customWidth="1"/>
    <col min="12281" max="12281" width="46.5546875" style="631" customWidth="1"/>
    <col min="12282" max="12282" width="29.44140625" style="631" customWidth="1"/>
    <col min="12283" max="12535" width="9.109375" style="631"/>
    <col min="12536" max="12536" width="6.44140625" style="631" customWidth="1"/>
    <col min="12537" max="12537" width="46.5546875" style="631" customWidth="1"/>
    <col min="12538" max="12538" width="29.44140625" style="631" customWidth="1"/>
    <col min="12539" max="12791" width="9.109375" style="631"/>
    <col min="12792" max="12792" width="6.44140625" style="631" customWidth="1"/>
    <col min="12793" max="12793" width="46.5546875" style="631" customWidth="1"/>
    <col min="12794" max="12794" width="29.44140625" style="631" customWidth="1"/>
    <col min="12795" max="13047" width="9.109375" style="631"/>
    <col min="13048" max="13048" width="6.44140625" style="631" customWidth="1"/>
    <col min="13049" max="13049" width="46.5546875" style="631" customWidth="1"/>
    <col min="13050" max="13050" width="29.44140625" style="631" customWidth="1"/>
    <col min="13051" max="13303" width="9.109375" style="631"/>
    <col min="13304" max="13304" width="6.44140625" style="631" customWidth="1"/>
    <col min="13305" max="13305" width="46.5546875" style="631" customWidth="1"/>
    <col min="13306" max="13306" width="29.44140625" style="631" customWidth="1"/>
    <col min="13307" max="13559" width="9.109375" style="631"/>
    <col min="13560" max="13560" width="6.44140625" style="631" customWidth="1"/>
    <col min="13561" max="13561" width="46.5546875" style="631" customWidth="1"/>
    <col min="13562" max="13562" width="29.44140625" style="631" customWidth="1"/>
    <col min="13563" max="13815" width="9.109375" style="631"/>
    <col min="13816" max="13816" width="6.44140625" style="631" customWidth="1"/>
    <col min="13817" max="13817" width="46.5546875" style="631" customWidth="1"/>
    <col min="13818" max="13818" width="29.44140625" style="631" customWidth="1"/>
    <col min="13819" max="14071" width="9.109375" style="631"/>
    <col min="14072" max="14072" width="6.44140625" style="631" customWidth="1"/>
    <col min="14073" max="14073" width="46.5546875" style="631" customWidth="1"/>
    <col min="14074" max="14074" width="29.44140625" style="631" customWidth="1"/>
    <col min="14075" max="14327" width="9.109375" style="631"/>
    <col min="14328" max="14328" width="6.44140625" style="631" customWidth="1"/>
    <col min="14329" max="14329" width="46.5546875" style="631" customWidth="1"/>
    <col min="14330" max="14330" width="29.44140625" style="631" customWidth="1"/>
    <col min="14331" max="14583" width="9.109375" style="631"/>
    <col min="14584" max="14584" width="6.44140625" style="631" customWidth="1"/>
    <col min="14585" max="14585" width="46.5546875" style="631" customWidth="1"/>
    <col min="14586" max="14586" width="29.44140625" style="631" customWidth="1"/>
    <col min="14587" max="14839" width="9.109375" style="631"/>
    <col min="14840" max="14840" width="6.44140625" style="631" customWidth="1"/>
    <col min="14841" max="14841" width="46.5546875" style="631" customWidth="1"/>
    <col min="14842" max="14842" width="29.44140625" style="631" customWidth="1"/>
    <col min="14843" max="15095" width="9.109375" style="631"/>
    <col min="15096" max="15096" width="6.44140625" style="631" customWidth="1"/>
    <col min="15097" max="15097" width="46.5546875" style="631" customWidth="1"/>
    <col min="15098" max="15098" width="29.44140625" style="631" customWidth="1"/>
    <col min="15099" max="15351" width="9.109375" style="631"/>
    <col min="15352" max="15352" width="6.44140625" style="631" customWidth="1"/>
    <col min="15353" max="15353" width="46.5546875" style="631" customWidth="1"/>
    <col min="15354" max="15354" width="29.44140625" style="631" customWidth="1"/>
    <col min="15355" max="15607" width="9.109375" style="631"/>
    <col min="15608" max="15608" width="6.44140625" style="631" customWidth="1"/>
    <col min="15609" max="15609" width="46.5546875" style="631" customWidth="1"/>
    <col min="15610" max="15610" width="29.44140625" style="631" customWidth="1"/>
    <col min="15611" max="15863" width="9.109375" style="631"/>
    <col min="15864" max="15864" width="6.44140625" style="631" customWidth="1"/>
    <col min="15865" max="15865" width="46.5546875" style="631" customWidth="1"/>
    <col min="15866" max="15866" width="29.44140625" style="631" customWidth="1"/>
    <col min="15867" max="16119" width="9.109375" style="631"/>
    <col min="16120" max="16120" width="6.44140625" style="631" customWidth="1"/>
    <col min="16121" max="16121" width="46.5546875" style="631" customWidth="1"/>
    <col min="16122" max="16122" width="29.44140625" style="631" customWidth="1"/>
    <col min="16123" max="16384" width="9.109375" style="631"/>
  </cols>
  <sheetData>
    <row r="1" spans="1:9" x14ac:dyDescent="0.25">
      <c r="B1" s="122" t="s">
        <v>265</v>
      </c>
    </row>
    <row r="2" spans="1:9" x14ac:dyDescent="0.25">
      <c r="B2" s="122" t="s">
        <v>462</v>
      </c>
      <c r="E2" s="645" t="s">
        <v>1559</v>
      </c>
    </row>
    <row r="3" spans="1:9" x14ac:dyDescent="0.25">
      <c r="B3" s="122"/>
      <c r="C3" s="122" t="s">
        <v>328</v>
      </c>
      <c r="E3" s="631" t="s">
        <v>76</v>
      </c>
    </row>
    <row r="4" spans="1:9" ht="13.8" thickBot="1" x14ac:dyDescent="0.3">
      <c r="B4" s="122"/>
    </row>
    <row r="5" spans="1:9" ht="26.4" x14ac:dyDescent="0.25">
      <c r="A5" s="743" t="s">
        <v>1</v>
      </c>
      <c r="B5" s="749" t="s">
        <v>318</v>
      </c>
      <c r="C5" s="136" t="s">
        <v>459</v>
      </c>
      <c r="D5" s="723" t="s">
        <v>39</v>
      </c>
      <c r="E5" s="724" t="s">
        <v>267</v>
      </c>
      <c r="F5" s="724" t="s">
        <v>41</v>
      </c>
      <c r="G5" s="700" t="s">
        <v>460</v>
      </c>
      <c r="H5" s="724" t="s">
        <v>42</v>
      </c>
    </row>
    <row r="6" spans="1:9" x14ac:dyDescent="0.25">
      <c r="A6" s="701">
        <v>27</v>
      </c>
      <c r="B6" s="725" t="s">
        <v>3</v>
      </c>
      <c r="C6" s="703">
        <f t="shared" ref="C6:C37" si="0">SUM(D6:H6)</f>
        <v>379801275</v>
      </c>
      <c r="D6" s="727">
        <v>37141171</v>
      </c>
      <c r="E6" s="727">
        <v>146442532</v>
      </c>
      <c r="F6" s="727">
        <v>89298466</v>
      </c>
      <c r="G6" s="727">
        <v>24802040</v>
      </c>
      <c r="H6" s="727">
        <v>82117066</v>
      </c>
      <c r="I6" s="307">
        <f>C6/'[3]2d'!C6*100</f>
        <v>88.152282896353896</v>
      </c>
    </row>
    <row r="7" spans="1:9" ht="26.4" x14ac:dyDescent="0.25">
      <c r="A7" s="701">
        <v>28</v>
      </c>
      <c r="B7" s="725" t="s">
        <v>4</v>
      </c>
      <c r="C7" s="703">
        <f t="shared" si="0"/>
        <v>70327859</v>
      </c>
      <c r="D7" s="727">
        <v>7005542</v>
      </c>
      <c r="E7" s="727">
        <v>29686819</v>
      </c>
      <c r="F7" s="727">
        <v>13325879</v>
      </c>
      <c r="G7" s="727">
        <v>4676200</v>
      </c>
      <c r="H7" s="727">
        <v>15633419</v>
      </c>
      <c r="I7" s="307">
        <f>C7/'[3]2d'!C7*100</f>
        <v>83.602558290011856</v>
      </c>
    </row>
    <row r="8" spans="1:9" x14ac:dyDescent="0.25">
      <c r="A8" s="701">
        <v>87</v>
      </c>
      <c r="B8" s="725" t="s">
        <v>5</v>
      </c>
      <c r="C8" s="703">
        <f t="shared" si="0"/>
        <v>297914583</v>
      </c>
      <c r="D8" s="727">
        <v>148870313</v>
      </c>
      <c r="E8" s="727">
        <v>22883742</v>
      </c>
      <c r="F8" s="727">
        <v>55188911</v>
      </c>
      <c r="G8" s="727">
        <v>30424116</v>
      </c>
      <c r="H8" s="727">
        <v>40547501</v>
      </c>
      <c r="I8" s="307">
        <f>C8/'[3]2d'!C8*100</f>
        <v>59.469031501665306</v>
      </c>
    </row>
    <row r="9" spans="1:9" x14ac:dyDescent="0.25">
      <c r="A9" s="701">
        <v>88</v>
      </c>
      <c r="B9" s="499" t="s">
        <v>6</v>
      </c>
      <c r="C9" s="500">
        <f t="shared" si="0"/>
        <v>0</v>
      </c>
      <c r="D9" s="728">
        <f>D10</f>
        <v>0</v>
      </c>
      <c r="E9" s="714">
        <f>E10</f>
        <v>0</v>
      </c>
      <c r="F9" s="714">
        <f>F10</f>
        <v>0</v>
      </c>
      <c r="G9" s="714">
        <f>G10</f>
        <v>0</v>
      </c>
      <c r="H9" s="714">
        <f>H10</f>
        <v>0</v>
      </c>
      <c r="I9" s="307">
        <f>C9/'[3]2d'!C9*100</f>
        <v>0</v>
      </c>
    </row>
    <row r="10" spans="1:9" ht="26.4" x14ac:dyDescent="0.25">
      <c r="A10" s="701">
        <v>89</v>
      </c>
      <c r="B10" s="499" t="s">
        <v>7</v>
      </c>
      <c r="C10" s="500">
        <f t="shared" si="0"/>
        <v>0</v>
      </c>
      <c r="D10" s="729"/>
      <c r="E10" s="704"/>
      <c r="F10" s="704"/>
      <c r="G10" s="704"/>
      <c r="H10" s="704"/>
      <c r="I10" s="307">
        <f>C10/'[3]2d'!C10*100</f>
        <v>0</v>
      </c>
    </row>
    <row r="11" spans="1:9" x14ac:dyDescent="0.25">
      <c r="A11" s="701">
        <v>90</v>
      </c>
      <c r="B11" s="499" t="s">
        <v>8</v>
      </c>
      <c r="C11" s="500">
        <f t="shared" si="0"/>
        <v>0</v>
      </c>
      <c r="D11" s="728">
        <f>D12</f>
        <v>0</v>
      </c>
      <c r="E11" s="714">
        <f>E12</f>
        <v>0</v>
      </c>
      <c r="F11" s="714">
        <f>F12</f>
        <v>0</v>
      </c>
      <c r="G11" s="714">
        <f>G12</f>
        <v>0</v>
      </c>
      <c r="H11" s="714">
        <f>H12</f>
        <v>0</v>
      </c>
      <c r="I11" s="307">
        <f>C11/'[3]2d'!C11*100</f>
        <v>0</v>
      </c>
    </row>
    <row r="12" spans="1:9" x14ac:dyDescent="0.25">
      <c r="A12" s="701">
        <v>91</v>
      </c>
      <c r="B12" s="499" t="s">
        <v>9</v>
      </c>
      <c r="C12" s="500">
        <f t="shared" si="0"/>
        <v>0</v>
      </c>
      <c r="D12" s="728"/>
      <c r="E12" s="714"/>
      <c r="F12" s="714"/>
      <c r="G12" s="714"/>
      <c r="H12" s="714"/>
      <c r="I12" s="307">
        <f>C12/'[3]2d'!C12*100</f>
        <v>0</v>
      </c>
    </row>
    <row r="13" spans="1:9" x14ac:dyDescent="0.25">
      <c r="A13" s="701">
        <v>92</v>
      </c>
      <c r="B13" s="499" t="s">
        <v>10</v>
      </c>
      <c r="C13" s="500">
        <f t="shared" si="0"/>
        <v>3880396</v>
      </c>
      <c r="D13" s="728">
        <v>3880396</v>
      </c>
      <c r="E13" s="714">
        <f>SUM(E14:E15)</f>
        <v>0</v>
      </c>
      <c r="F13" s="714">
        <f>SUM(F14:F15)</f>
        <v>0</v>
      </c>
      <c r="G13" s="714">
        <f>SUM(G14:G15)</f>
        <v>0</v>
      </c>
      <c r="H13" s="714">
        <f>SUM(H14:H15)</f>
        <v>0</v>
      </c>
      <c r="I13" s="307">
        <f>C13/'[3]2d'!C13*100</f>
        <v>42.773333944738525</v>
      </c>
    </row>
    <row r="14" spans="1:9" x14ac:dyDescent="0.25">
      <c r="A14" s="701">
        <v>93</v>
      </c>
      <c r="B14" s="499" t="s">
        <v>11</v>
      </c>
      <c r="C14" s="500">
        <f t="shared" si="0"/>
        <v>522396</v>
      </c>
      <c r="D14" s="729">
        <v>522396</v>
      </c>
      <c r="E14" s="704"/>
      <c r="F14" s="704"/>
      <c r="G14" s="704"/>
      <c r="H14" s="704"/>
      <c r="I14" s="307">
        <f>C14/'[3]2d'!C14*100</f>
        <v>52.239599999999996</v>
      </c>
    </row>
    <row r="15" spans="1:9" x14ac:dyDescent="0.25">
      <c r="A15" s="701">
        <v>94</v>
      </c>
      <c r="B15" s="499" t="s">
        <v>12</v>
      </c>
      <c r="C15" s="500">
        <f t="shared" si="0"/>
        <v>2982500</v>
      </c>
      <c r="D15" s="729">
        <v>2982500</v>
      </c>
      <c r="E15" s="704"/>
      <c r="F15" s="704"/>
      <c r="G15" s="704"/>
      <c r="H15" s="704"/>
      <c r="I15" s="307">
        <f>C15/'[3]2d'!C15*100</f>
        <v>36.948720750426354</v>
      </c>
    </row>
    <row r="16" spans="1:9" x14ac:dyDescent="0.25">
      <c r="A16" s="701">
        <v>96</v>
      </c>
      <c r="B16" s="503" t="s">
        <v>13</v>
      </c>
      <c r="C16" s="500">
        <f t="shared" si="0"/>
        <v>3880396</v>
      </c>
      <c r="D16" s="731">
        <f>D9+D11+D13</f>
        <v>3880396</v>
      </c>
      <c r="E16" s="732">
        <f>E9+E11+E13</f>
        <v>0</v>
      </c>
      <c r="F16" s="732">
        <f>F9+F11+F13</f>
        <v>0</v>
      </c>
      <c r="G16" s="732">
        <f>G9+G11+G13</f>
        <v>0</v>
      </c>
      <c r="H16" s="732">
        <f>H9+H11+H13</f>
        <v>0</v>
      </c>
      <c r="I16" s="307">
        <f>C16/'[3]2d'!C16*100</f>
        <v>28.918258958640525</v>
      </c>
    </row>
    <row r="17" spans="1:9" ht="18.75" customHeight="1" x14ac:dyDescent="0.25">
      <c r="A17" s="701">
        <v>97</v>
      </c>
      <c r="B17" s="499" t="s">
        <v>14</v>
      </c>
      <c r="C17" s="500">
        <f t="shared" si="0"/>
        <v>0</v>
      </c>
      <c r="D17" s="729"/>
      <c r="E17" s="704"/>
      <c r="F17" s="704"/>
      <c r="G17" s="704"/>
      <c r="H17" s="704"/>
      <c r="I17" s="307" t="e">
        <f>C17/'[3]2d'!C17*100</f>
        <v>#DIV/0!</v>
      </c>
    </row>
    <row r="18" spans="1:9" ht="26.4" x14ac:dyDescent="0.25">
      <c r="A18" s="701">
        <v>98</v>
      </c>
      <c r="B18" s="499" t="s">
        <v>15</v>
      </c>
      <c r="C18" s="500">
        <f t="shared" si="0"/>
        <v>167964345</v>
      </c>
      <c r="D18" s="733">
        <f>SUM(D19:D22)</f>
        <v>167586913</v>
      </c>
      <c r="E18" s="709">
        <f>SUM(E19:E22)</f>
        <v>0</v>
      </c>
      <c r="F18" s="709">
        <f>SUM(F19:F22)</f>
        <v>227432</v>
      </c>
      <c r="G18" s="709">
        <f>SUM(G19:G22)</f>
        <v>150000</v>
      </c>
      <c r="H18" s="709">
        <f>SUM(H19:H22)</f>
        <v>0</v>
      </c>
      <c r="I18" s="307">
        <f>C18/'[3]2d'!C18*100</f>
        <v>84.512555125769978</v>
      </c>
    </row>
    <row r="19" spans="1:9" x14ac:dyDescent="0.25">
      <c r="A19" s="701">
        <v>99</v>
      </c>
      <c r="B19" s="499" t="s">
        <v>463</v>
      </c>
      <c r="C19" s="500">
        <f t="shared" si="0"/>
        <v>3177972</v>
      </c>
      <c r="D19" s="729">
        <v>3027972</v>
      </c>
      <c r="E19" s="704"/>
      <c r="F19" s="704"/>
      <c r="G19" s="704">
        <v>150000</v>
      </c>
      <c r="H19" s="704"/>
      <c r="I19" s="307">
        <f>C19/'[3]2d'!C19*100</f>
        <v>68.343483870967745</v>
      </c>
    </row>
    <row r="20" spans="1:9" x14ac:dyDescent="0.25">
      <c r="A20" s="701">
        <v>100</v>
      </c>
      <c r="B20" s="499" t="s">
        <v>16</v>
      </c>
      <c r="C20" s="500">
        <f t="shared" si="0"/>
        <v>227432</v>
      </c>
      <c r="D20" s="729"/>
      <c r="E20" s="704"/>
      <c r="F20" s="704">
        <v>227432</v>
      </c>
      <c r="G20" s="704"/>
      <c r="H20" s="704"/>
      <c r="I20" s="307">
        <f>C20/'[3]2d'!C20*100</f>
        <v>100</v>
      </c>
    </row>
    <row r="21" spans="1:9" x14ac:dyDescent="0.25">
      <c r="A21" s="701">
        <v>101</v>
      </c>
      <c r="B21" s="499" t="s">
        <v>17</v>
      </c>
      <c r="C21" s="500">
        <f t="shared" si="0"/>
        <v>0</v>
      </c>
      <c r="D21" s="729"/>
      <c r="E21" s="704"/>
      <c r="F21" s="704"/>
      <c r="G21" s="704"/>
      <c r="H21" s="704"/>
      <c r="I21" s="307" t="e">
        <f>C21/'[3]2d'!C21*100</f>
        <v>#DIV/0!</v>
      </c>
    </row>
    <row r="22" spans="1:9" x14ac:dyDescent="0.25">
      <c r="A22" s="701">
        <v>102</v>
      </c>
      <c r="B22" s="499" t="s">
        <v>18</v>
      </c>
      <c r="C22" s="500">
        <f t="shared" si="0"/>
        <v>164558941</v>
      </c>
      <c r="D22" s="729">
        <v>164558941</v>
      </c>
      <c r="E22" s="704"/>
      <c r="F22" s="704"/>
      <c r="G22" s="704"/>
      <c r="H22" s="704"/>
      <c r="I22" s="307">
        <f>C22/'[3]2d'!C22*100</f>
        <v>84.882209006236735</v>
      </c>
    </row>
    <row r="23" spans="1:9" ht="26.4" x14ac:dyDescent="0.25">
      <c r="A23" s="701">
        <v>103</v>
      </c>
      <c r="B23" s="499" t="s">
        <v>361</v>
      </c>
      <c r="C23" s="500">
        <f t="shared" si="0"/>
        <v>21334376</v>
      </c>
      <c r="D23" s="729">
        <v>21334376</v>
      </c>
      <c r="E23" s="704"/>
      <c r="F23" s="704"/>
      <c r="G23" s="704"/>
      <c r="H23" s="704"/>
      <c r="I23" s="307">
        <f>C23/'[3]2d'!C23*100</f>
        <v>92.179437978900978</v>
      </c>
    </row>
    <row r="24" spans="1:9" ht="16.5" customHeight="1" x14ac:dyDescent="0.25">
      <c r="A24" s="701"/>
      <c r="B24" s="499" t="s">
        <v>321</v>
      </c>
      <c r="C24" s="500">
        <f t="shared" si="0"/>
        <v>0</v>
      </c>
      <c r="D24" s="729"/>
      <c r="E24" s="704"/>
      <c r="F24" s="704"/>
      <c r="G24" s="704"/>
      <c r="H24" s="704"/>
      <c r="I24" s="307" t="e">
        <f>C24/'[3]2d'!C24*100</f>
        <v>#DIV/0!</v>
      </c>
    </row>
    <row r="25" spans="1:9" ht="16.5" customHeight="1" x14ac:dyDescent="0.25">
      <c r="A25" s="701">
        <v>104</v>
      </c>
      <c r="B25" s="499" t="s">
        <v>19</v>
      </c>
      <c r="C25" s="500">
        <f t="shared" si="0"/>
        <v>0</v>
      </c>
      <c r="D25" s="729"/>
      <c r="E25" s="704"/>
      <c r="F25" s="704"/>
      <c r="G25" s="704"/>
      <c r="H25" s="704"/>
      <c r="I25" s="307">
        <f>C25/'[3]2d'!C25*100</f>
        <v>0</v>
      </c>
    </row>
    <row r="26" spans="1:9" ht="18" customHeight="1" x14ac:dyDescent="0.25">
      <c r="A26" s="701">
        <v>105</v>
      </c>
      <c r="B26" s="503" t="s">
        <v>20</v>
      </c>
      <c r="C26" s="500">
        <f t="shared" si="0"/>
        <v>189298721</v>
      </c>
      <c r="D26" s="731">
        <f>D17+D18+D23+D24+D25</f>
        <v>188921289</v>
      </c>
      <c r="E26" s="732">
        <f>E17+E18+E23+E24+E25</f>
        <v>0</v>
      </c>
      <c r="F26" s="732">
        <f>F17+F18+F23+F24+F25</f>
        <v>227432</v>
      </c>
      <c r="G26" s="732">
        <f>G17+G18+G23+G24+G25</f>
        <v>150000</v>
      </c>
      <c r="H26" s="732">
        <f>H17+H18+H23+H24+H25</f>
        <v>0</v>
      </c>
      <c r="I26" s="307">
        <f>C26/'[3]2d'!C26*100</f>
        <v>55.860347962271703</v>
      </c>
    </row>
    <row r="27" spans="1:9" x14ac:dyDescent="0.25">
      <c r="A27" s="701">
        <v>106</v>
      </c>
      <c r="B27" s="499" t="s">
        <v>21</v>
      </c>
      <c r="C27" s="500">
        <f t="shared" si="0"/>
        <v>1040000</v>
      </c>
      <c r="D27" s="729">
        <v>1040000</v>
      </c>
      <c r="E27" s="704"/>
      <c r="F27" s="704"/>
      <c r="G27" s="704"/>
      <c r="H27" s="704"/>
      <c r="I27" s="307">
        <f>C27/'[3]2d'!C27*100</f>
        <v>79.620272546317565</v>
      </c>
    </row>
    <row r="28" spans="1:9" x14ac:dyDescent="0.25">
      <c r="A28" s="701">
        <v>107</v>
      </c>
      <c r="B28" s="499" t="s">
        <v>22</v>
      </c>
      <c r="C28" s="500">
        <f t="shared" si="0"/>
        <v>308932983</v>
      </c>
      <c r="D28" s="729">
        <v>308932983</v>
      </c>
      <c r="E28" s="704"/>
      <c r="F28" s="704"/>
      <c r="G28" s="704"/>
      <c r="H28" s="704"/>
      <c r="I28" s="307">
        <f>C28/'[3]2d'!C28*100</f>
        <v>29.848748855680185</v>
      </c>
    </row>
    <row r="29" spans="1:9" x14ac:dyDescent="0.25">
      <c r="A29" s="701">
        <v>108</v>
      </c>
      <c r="B29" s="499" t="s">
        <v>23</v>
      </c>
      <c r="C29" s="500">
        <f t="shared" si="0"/>
        <v>294110</v>
      </c>
      <c r="D29" s="729">
        <v>22654</v>
      </c>
      <c r="E29" s="704">
        <v>244031</v>
      </c>
      <c r="F29" s="704">
        <v>25850</v>
      </c>
      <c r="G29" s="704"/>
      <c r="H29" s="704">
        <v>1575</v>
      </c>
      <c r="I29" s="307">
        <f>C29/'[3]2d'!C29*100</f>
        <v>26.277558780748432</v>
      </c>
    </row>
    <row r="30" spans="1:9" x14ac:dyDescent="0.25">
      <c r="A30" s="701">
        <v>109</v>
      </c>
      <c r="B30" s="499" t="s">
        <v>24</v>
      </c>
      <c r="C30" s="500">
        <f t="shared" si="0"/>
        <v>18361889</v>
      </c>
      <c r="D30" s="729">
        <v>4344836</v>
      </c>
      <c r="E30" s="704">
        <v>1064815</v>
      </c>
      <c r="F30" s="704">
        <v>3249816</v>
      </c>
      <c r="G30" s="704">
        <v>9259311</v>
      </c>
      <c r="H30" s="704">
        <v>443111</v>
      </c>
      <c r="I30" s="307">
        <f>C30/'[3]2d'!C30*100</f>
        <v>42.781400076262351</v>
      </c>
    </row>
    <row r="31" spans="1:9" ht="26.4" x14ac:dyDescent="0.25">
      <c r="A31" s="701">
        <v>110</v>
      </c>
      <c r="B31" s="499" t="s">
        <v>25</v>
      </c>
      <c r="C31" s="500">
        <f t="shared" si="0"/>
        <v>10497053</v>
      </c>
      <c r="D31" s="729">
        <v>7356585</v>
      </c>
      <c r="E31" s="704">
        <v>316183</v>
      </c>
      <c r="F31" s="704">
        <v>681984</v>
      </c>
      <c r="G31" s="704">
        <v>2022235</v>
      </c>
      <c r="H31" s="704">
        <v>120066</v>
      </c>
      <c r="I31" s="307">
        <f>C31/'[3]2d'!C31*100</f>
        <v>12.86905383937707</v>
      </c>
    </row>
    <row r="32" spans="1:9" x14ac:dyDescent="0.25">
      <c r="A32" s="701">
        <v>111</v>
      </c>
      <c r="B32" s="503" t="s">
        <v>26</v>
      </c>
      <c r="C32" s="500">
        <f t="shared" si="0"/>
        <v>339126035</v>
      </c>
      <c r="D32" s="731">
        <f>SUM(D27:D31)</f>
        <v>321697058</v>
      </c>
      <c r="E32" s="732">
        <f>SUM(E27:E31)</f>
        <v>1625029</v>
      </c>
      <c r="F32" s="732">
        <f>SUM(F27:F31)</f>
        <v>3957650</v>
      </c>
      <c r="G32" s="732">
        <f>SUM(G27:G31)</f>
        <v>11281546</v>
      </c>
      <c r="H32" s="732">
        <f>SUM(H27:H31)</f>
        <v>564752</v>
      </c>
      <c r="I32" s="307">
        <f>C32/'[3]2d'!C32*100</f>
        <v>29.186979515981459</v>
      </c>
    </row>
    <row r="33" spans="1:9" x14ac:dyDescent="0.25">
      <c r="A33" s="701">
        <v>112</v>
      </c>
      <c r="B33" s="499" t="s">
        <v>27</v>
      </c>
      <c r="C33" s="500">
        <f t="shared" si="0"/>
        <v>10043341</v>
      </c>
      <c r="D33" s="729">
        <v>10043341</v>
      </c>
      <c r="E33" s="704"/>
      <c r="F33" s="704"/>
      <c r="G33" s="704"/>
      <c r="H33" s="704"/>
      <c r="I33" s="307">
        <f>C33/'[3]2d'!C33*100</f>
        <v>6.2330295272657414</v>
      </c>
    </row>
    <row r="34" spans="1:9" x14ac:dyDescent="0.25">
      <c r="A34" s="701"/>
      <c r="B34" s="499" t="s">
        <v>322</v>
      </c>
      <c r="C34" s="500">
        <f t="shared" si="0"/>
        <v>0</v>
      </c>
      <c r="D34" s="729"/>
      <c r="E34" s="704"/>
      <c r="F34" s="704"/>
      <c r="G34" s="704"/>
      <c r="H34" s="704"/>
      <c r="I34" s="307">
        <f>C34/'[3]2d'!C34*100</f>
        <v>0</v>
      </c>
    </row>
    <row r="35" spans="1:9" x14ac:dyDescent="0.25">
      <c r="A35" s="701">
        <v>113</v>
      </c>
      <c r="B35" s="499" t="s">
        <v>28</v>
      </c>
      <c r="C35" s="500">
        <f t="shared" si="0"/>
        <v>1284677</v>
      </c>
      <c r="D35" s="729">
        <v>1284677</v>
      </c>
      <c r="E35" s="704"/>
      <c r="F35" s="704"/>
      <c r="G35" s="704"/>
      <c r="H35" s="704"/>
      <c r="I35" s="307">
        <f>C35/'[3]2d'!C35*100</f>
        <v>68.621289379026834</v>
      </c>
    </row>
    <row r="36" spans="1:9" ht="26.4" x14ac:dyDescent="0.25">
      <c r="A36" s="701">
        <v>114</v>
      </c>
      <c r="B36" s="499" t="s">
        <v>29</v>
      </c>
      <c r="C36" s="500">
        <f t="shared" si="0"/>
        <v>2928965</v>
      </c>
      <c r="D36" s="729">
        <v>2928965</v>
      </c>
      <c r="E36" s="704"/>
      <c r="F36" s="704"/>
      <c r="G36" s="704"/>
      <c r="H36" s="704"/>
      <c r="I36" s="307">
        <f>C36/'[3]2d'!C36*100</f>
        <v>6.6469442129988687</v>
      </c>
    </row>
    <row r="37" spans="1:9" x14ac:dyDescent="0.25">
      <c r="A37" s="701">
        <v>115</v>
      </c>
      <c r="B37" s="503" t="s">
        <v>30</v>
      </c>
      <c r="C37" s="500">
        <f t="shared" si="0"/>
        <v>14256983</v>
      </c>
      <c r="D37" s="731">
        <f>SUM(D33:D36)</f>
        <v>14256983</v>
      </c>
      <c r="E37" s="732">
        <f>SUM(E33:E36)</f>
        <v>0</v>
      </c>
      <c r="F37" s="732">
        <f>SUM(F33:F36)</f>
        <v>0</v>
      </c>
      <c r="G37" s="732">
        <f>SUM(G33:G36)</f>
        <v>0</v>
      </c>
      <c r="H37" s="732">
        <f>SUM(H33:H36)</f>
        <v>0</v>
      </c>
      <c r="I37" s="307">
        <f>C37/'[3]2d'!C37*100</f>
        <v>6.8785281265796581</v>
      </c>
    </row>
    <row r="38" spans="1:9" ht="26.4" x14ac:dyDescent="0.25">
      <c r="A38" s="701">
        <v>116</v>
      </c>
      <c r="B38" s="499" t="s">
        <v>362</v>
      </c>
      <c r="C38" s="500">
        <f>SUM(D38:H38)</f>
        <v>868897</v>
      </c>
      <c r="D38" s="728">
        <v>868897</v>
      </c>
      <c r="E38" s="714">
        <f>SUM(E39:E41)</f>
        <v>0</v>
      </c>
      <c r="F38" s="714">
        <f>SUM(F39:F41)</f>
        <v>0</v>
      </c>
      <c r="G38" s="714">
        <f>SUM(G39:G41)</f>
        <v>0</v>
      </c>
      <c r="H38" s="714">
        <f>SUM(H39:H41)</f>
        <v>0</v>
      </c>
      <c r="I38" s="307">
        <f>C38/'[3]2d'!C38*100</f>
        <v>11.559869327392622</v>
      </c>
    </row>
    <row r="39" spans="1:9" x14ac:dyDescent="0.25">
      <c r="A39" s="701">
        <v>119</v>
      </c>
      <c r="B39" s="499" t="s">
        <v>363</v>
      </c>
      <c r="C39" s="500">
        <f t="shared" ref="C39:C48" si="1">SUM(D39:H39)</f>
        <v>13431417</v>
      </c>
      <c r="D39" s="729">
        <f>SUM(D40:D41)</f>
        <v>13431417</v>
      </c>
      <c r="E39" s="704"/>
      <c r="F39" s="704"/>
      <c r="G39" s="704"/>
      <c r="H39" s="704"/>
      <c r="I39" s="307">
        <f>C39/'[3]2d'!C39*100</f>
        <v>76.00172063775635</v>
      </c>
    </row>
    <row r="40" spans="1:9" ht="26.4" x14ac:dyDescent="0.25">
      <c r="A40" s="701">
        <v>118</v>
      </c>
      <c r="B40" s="499" t="s">
        <v>323</v>
      </c>
      <c r="C40" s="500">
        <f t="shared" si="1"/>
        <v>8562517</v>
      </c>
      <c r="D40" s="729">
        <v>8562517</v>
      </c>
      <c r="E40" s="704"/>
      <c r="F40" s="704"/>
      <c r="G40" s="704"/>
      <c r="H40" s="704"/>
      <c r="I40" s="307">
        <f>C40/'[3]2d'!C40*100</f>
        <v>100</v>
      </c>
    </row>
    <row r="41" spans="1:9" x14ac:dyDescent="0.25">
      <c r="A41" s="701">
        <v>117</v>
      </c>
      <c r="B41" s="499" t="s">
        <v>324</v>
      </c>
      <c r="C41" s="500">
        <f t="shared" si="1"/>
        <v>4868900</v>
      </c>
      <c r="D41" s="729">
        <v>4868900</v>
      </c>
      <c r="E41" s="704"/>
      <c r="F41" s="704"/>
      <c r="G41" s="704"/>
      <c r="H41" s="704"/>
      <c r="I41" s="307">
        <f>C41/'[3]2d'!C41*100</f>
        <v>53.445664105378711</v>
      </c>
    </row>
    <row r="42" spans="1:9" x14ac:dyDescent="0.25">
      <c r="A42" s="701">
        <v>120</v>
      </c>
      <c r="B42" s="503" t="s">
        <v>31</v>
      </c>
      <c r="C42" s="500">
        <f t="shared" si="1"/>
        <v>14300314</v>
      </c>
      <c r="D42" s="731">
        <f>D38+D39</f>
        <v>14300314</v>
      </c>
      <c r="E42" s="731">
        <f t="shared" ref="E42:H42" si="2">E38+E39</f>
        <v>0</v>
      </c>
      <c r="F42" s="731">
        <f t="shared" si="2"/>
        <v>0</v>
      </c>
      <c r="G42" s="731">
        <f t="shared" si="2"/>
        <v>0</v>
      </c>
      <c r="H42" s="731">
        <f t="shared" si="2"/>
        <v>0</v>
      </c>
      <c r="I42" s="307">
        <f>C42/'[3]2d'!C42*100</f>
        <v>56.772032186097654</v>
      </c>
    </row>
    <row r="43" spans="1:9" x14ac:dyDescent="0.25">
      <c r="A43" s="701">
        <v>121</v>
      </c>
      <c r="B43" s="507" t="s">
        <v>32</v>
      </c>
      <c r="C43" s="738">
        <f>C6+C7+C8+C16+C26+C32+C37+C42</f>
        <v>1308906166</v>
      </c>
      <c r="D43" s="738">
        <f>D6+D7+D8+D16+D26+D32+D37+D42</f>
        <v>736073066</v>
      </c>
      <c r="E43" s="738">
        <f t="shared" ref="E43:H43" si="3">E6+E7+E8+E16+E26+E32+E37+E42</f>
        <v>200638122</v>
      </c>
      <c r="F43" s="738">
        <f t="shared" si="3"/>
        <v>161998338</v>
      </c>
      <c r="G43" s="738">
        <f t="shared" si="3"/>
        <v>71333902</v>
      </c>
      <c r="H43" s="738">
        <f t="shared" si="3"/>
        <v>138862738</v>
      </c>
      <c r="I43" s="307">
        <f>C43/'[3]2d'!C43*100</f>
        <v>47.379699869928693</v>
      </c>
    </row>
    <row r="44" spans="1:9" ht="26.4" x14ac:dyDescent="0.25">
      <c r="A44" s="701">
        <v>122</v>
      </c>
      <c r="B44" s="499" t="s">
        <v>33</v>
      </c>
      <c r="C44" s="500">
        <f t="shared" si="1"/>
        <v>32420466</v>
      </c>
      <c r="D44" s="729">
        <v>32420466</v>
      </c>
      <c r="E44" s="704"/>
      <c r="F44" s="704"/>
      <c r="G44" s="704"/>
      <c r="H44" s="704"/>
      <c r="I44" s="307">
        <f>C44/'[3]2d'!C44*100</f>
        <v>66.467800544847705</v>
      </c>
    </row>
    <row r="45" spans="1:9" ht="26.4" x14ac:dyDescent="0.25">
      <c r="A45" s="701">
        <v>123</v>
      </c>
      <c r="B45" s="499" t="s">
        <v>34</v>
      </c>
      <c r="C45" s="500">
        <f>SUM(D45:H45)</f>
        <v>489218067</v>
      </c>
      <c r="D45" s="210">
        <v>489218067</v>
      </c>
      <c r="E45" s="704"/>
      <c r="F45" s="704"/>
      <c r="G45" s="704"/>
      <c r="H45" s="704"/>
      <c r="I45" s="307">
        <f>C45/'[3]2d'!C45*100</f>
        <v>88.145660369403515</v>
      </c>
    </row>
    <row r="46" spans="1:9" x14ac:dyDescent="0.25">
      <c r="A46" s="701">
        <v>124</v>
      </c>
      <c r="B46" s="499" t="s">
        <v>35</v>
      </c>
      <c r="C46" s="500">
        <f t="shared" si="1"/>
        <v>521638533</v>
      </c>
      <c r="D46" s="728">
        <f>SUM(D44:D45)</f>
        <v>521638533</v>
      </c>
      <c r="E46" s="714">
        <f>SUM(E44:E45)</f>
        <v>0</v>
      </c>
      <c r="F46" s="714">
        <f>SUM(F44:F45)</f>
        <v>0</v>
      </c>
      <c r="G46" s="714">
        <f>SUM(G44:G45)</f>
        <v>0</v>
      </c>
      <c r="H46" s="714">
        <f>SUM(H44:H45)</f>
        <v>0</v>
      </c>
      <c r="I46" s="307">
        <f>C46/'[3]2d'!C46*100</f>
        <v>86.394441274195515</v>
      </c>
    </row>
    <row r="47" spans="1:9" ht="13.8" thickBot="1" x14ac:dyDescent="0.3">
      <c r="A47" s="701">
        <v>125</v>
      </c>
      <c r="B47" s="740" t="s">
        <v>36</v>
      </c>
      <c r="C47" s="500">
        <f t="shared" si="1"/>
        <v>521638533</v>
      </c>
      <c r="D47" s="741">
        <f>D46</f>
        <v>521638533</v>
      </c>
      <c r="E47" s="742">
        <f>E46</f>
        <v>0</v>
      </c>
      <c r="F47" s="742">
        <f>F46</f>
        <v>0</v>
      </c>
      <c r="G47" s="742">
        <f>G46</f>
        <v>0</v>
      </c>
      <c r="H47" s="742">
        <f>H46</f>
        <v>0</v>
      </c>
      <c r="I47" s="307">
        <f>C47/'[3]2d'!C47*100</f>
        <v>86.394441274195515</v>
      </c>
    </row>
    <row r="48" spans="1:9" ht="14.4" thickTop="1" thickBot="1" x14ac:dyDescent="0.3">
      <c r="A48" s="701">
        <v>126</v>
      </c>
      <c r="B48" s="5" t="s">
        <v>37</v>
      </c>
      <c r="C48" s="500">
        <f t="shared" si="1"/>
        <v>1830544699</v>
      </c>
      <c r="D48" s="3">
        <f>D43+D47</f>
        <v>1257711599</v>
      </c>
      <c r="E48" s="1">
        <f>E43+E47</f>
        <v>200638122</v>
      </c>
      <c r="F48" s="1">
        <f>F43+F47</f>
        <v>161998338</v>
      </c>
      <c r="G48" s="1">
        <f>G43+G47</f>
        <v>71333902</v>
      </c>
      <c r="H48" s="1">
        <f>H43+H47</f>
        <v>138862738</v>
      </c>
      <c r="I48" s="307">
        <f>C48/'[3]2d'!C48*100</f>
        <v>54.377314373101036</v>
      </c>
    </row>
    <row r="49" spans="3:8" ht="13.8" thickTop="1" x14ac:dyDescent="0.25">
      <c r="C49" s="121"/>
      <c r="D49" s="121"/>
      <c r="E49" s="121"/>
      <c r="F49" s="121"/>
      <c r="G49" s="121"/>
      <c r="H49" s="121"/>
    </row>
    <row r="50" spans="3:8" x14ac:dyDescent="0.25">
      <c r="C50" s="121"/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24"/>
  <sheetViews>
    <sheetView workbookViewId="0">
      <pane ySplit="6" topLeftCell="A22" activePane="bottomLeft" state="frozen"/>
      <selection activeCell="T42" sqref="T42"/>
      <selection pane="bottomLeft" activeCell="F2" sqref="F2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6" max="256" width="5.6640625" customWidth="1"/>
    <col min="257" max="257" width="50" customWidth="1"/>
    <col min="258" max="258" width="28.88671875" customWidth="1"/>
    <col min="512" max="512" width="5.6640625" customWidth="1"/>
    <col min="513" max="513" width="50" customWidth="1"/>
    <col min="514" max="514" width="28.88671875" customWidth="1"/>
    <col min="768" max="768" width="5.6640625" customWidth="1"/>
    <col min="769" max="769" width="50" customWidth="1"/>
    <col min="770" max="770" width="28.88671875" customWidth="1"/>
    <col min="1024" max="1024" width="5.6640625" customWidth="1"/>
    <col min="1025" max="1025" width="50" customWidth="1"/>
    <col min="1026" max="1026" width="28.88671875" customWidth="1"/>
    <col min="1280" max="1280" width="5.6640625" customWidth="1"/>
    <col min="1281" max="1281" width="50" customWidth="1"/>
    <col min="1282" max="1282" width="28.88671875" customWidth="1"/>
    <col min="1536" max="1536" width="5.6640625" customWidth="1"/>
    <col min="1537" max="1537" width="50" customWidth="1"/>
    <col min="1538" max="1538" width="28.88671875" customWidth="1"/>
    <col min="1792" max="1792" width="5.6640625" customWidth="1"/>
    <col min="1793" max="1793" width="50" customWidth="1"/>
    <col min="1794" max="1794" width="28.88671875" customWidth="1"/>
    <col min="2048" max="2048" width="5.6640625" customWidth="1"/>
    <col min="2049" max="2049" width="50" customWidth="1"/>
    <col min="2050" max="2050" width="28.88671875" customWidth="1"/>
    <col min="2304" max="2304" width="5.6640625" customWidth="1"/>
    <col min="2305" max="2305" width="50" customWidth="1"/>
    <col min="2306" max="2306" width="28.88671875" customWidth="1"/>
    <col min="2560" max="2560" width="5.6640625" customWidth="1"/>
    <col min="2561" max="2561" width="50" customWidth="1"/>
    <col min="2562" max="2562" width="28.88671875" customWidth="1"/>
    <col min="2816" max="2816" width="5.6640625" customWidth="1"/>
    <col min="2817" max="2817" width="50" customWidth="1"/>
    <col min="2818" max="2818" width="28.88671875" customWidth="1"/>
    <col min="3072" max="3072" width="5.6640625" customWidth="1"/>
    <col min="3073" max="3073" width="50" customWidth="1"/>
    <col min="3074" max="3074" width="28.88671875" customWidth="1"/>
    <col min="3328" max="3328" width="5.6640625" customWidth="1"/>
    <col min="3329" max="3329" width="50" customWidth="1"/>
    <col min="3330" max="3330" width="28.88671875" customWidth="1"/>
    <col min="3584" max="3584" width="5.6640625" customWidth="1"/>
    <col min="3585" max="3585" width="50" customWidth="1"/>
    <col min="3586" max="3586" width="28.88671875" customWidth="1"/>
    <col min="3840" max="3840" width="5.6640625" customWidth="1"/>
    <col min="3841" max="3841" width="50" customWidth="1"/>
    <col min="3842" max="3842" width="28.88671875" customWidth="1"/>
    <col min="4096" max="4096" width="5.6640625" customWidth="1"/>
    <col min="4097" max="4097" width="50" customWidth="1"/>
    <col min="4098" max="4098" width="28.88671875" customWidth="1"/>
    <col min="4352" max="4352" width="5.6640625" customWidth="1"/>
    <col min="4353" max="4353" width="50" customWidth="1"/>
    <col min="4354" max="4354" width="28.88671875" customWidth="1"/>
    <col min="4608" max="4608" width="5.6640625" customWidth="1"/>
    <col min="4609" max="4609" width="50" customWidth="1"/>
    <col min="4610" max="4610" width="28.88671875" customWidth="1"/>
    <col min="4864" max="4864" width="5.6640625" customWidth="1"/>
    <col min="4865" max="4865" width="50" customWidth="1"/>
    <col min="4866" max="4866" width="28.88671875" customWidth="1"/>
    <col min="5120" max="5120" width="5.6640625" customWidth="1"/>
    <col min="5121" max="5121" width="50" customWidth="1"/>
    <col min="5122" max="5122" width="28.88671875" customWidth="1"/>
    <col min="5376" max="5376" width="5.6640625" customWidth="1"/>
    <col min="5377" max="5377" width="50" customWidth="1"/>
    <col min="5378" max="5378" width="28.88671875" customWidth="1"/>
    <col min="5632" max="5632" width="5.6640625" customWidth="1"/>
    <col min="5633" max="5633" width="50" customWidth="1"/>
    <col min="5634" max="5634" width="28.88671875" customWidth="1"/>
    <col min="5888" max="5888" width="5.6640625" customWidth="1"/>
    <col min="5889" max="5889" width="50" customWidth="1"/>
    <col min="5890" max="5890" width="28.88671875" customWidth="1"/>
    <col min="6144" max="6144" width="5.6640625" customWidth="1"/>
    <col min="6145" max="6145" width="50" customWidth="1"/>
    <col min="6146" max="6146" width="28.88671875" customWidth="1"/>
    <col min="6400" max="6400" width="5.6640625" customWidth="1"/>
    <col min="6401" max="6401" width="50" customWidth="1"/>
    <col min="6402" max="6402" width="28.88671875" customWidth="1"/>
    <col min="6656" max="6656" width="5.6640625" customWidth="1"/>
    <col min="6657" max="6657" width="50" customWidth="1"/>
    <col min="6658" max="6658" width="28.88671875" customWidth="1"/>
    <col min="6912" max="6912" width="5.6640625" customWidth="1"/>
    <col min="6913" max="6913" width="50" customWidth="1"/>
    <col min="6914" max="6914" width="28.88671875" customWidth="1"/>
    <col min="7168" max="7168" width="5.6640625" customWidth="1"/>
    <col min="7169" max="7169" width="50" customWidth="1"/>
    <col min="7170" max="7170" width="28.88671875" customWidth="1"/>
    <col min="7424" max="7424" width="5.6640625" customWidth="1"/>
    <col min="7425" max="7425" width="50" customWidth="1"/>
    <col min="7426" max="7426" width="28.88671875" customWidth="1"/>
    <col min="7680" max="7680" width="5.6640625" customWidth="1"/>
    <col min="7681" max="7681" width="50" customWidth="1"/>
    <col min="7682" max="7682" width="28.88671875" customWidth="1"/>
    <col min="7936" max="7936" width="5.6640625" customWidth="1"/>
    <col min="7937" max="7937" width="50" customWidth="1"/>
    <col min="7938" max="7938" width="28.88671875" customWidth="1"/>
    <col min="8192" max="8192" width="5.6640625" customWidth="1"/>
    <col min="8193" max="8193" width="50" customWidth="1"/>
    <col min="8194" max="8194" width="28.88671875" customWidth="1"/>
    <col min="8448" max="8448" width="5.6640625" customWidth="1"/>
    <col min="8449" max="8449" width="50" customWidth="1"/>
    <col min="8450" max="8450" width="28.88671875" customWidth="1"/>
    <col min="8704" max="8704" width="5.6640625" customWidth="1"/>
    <col min="8705" max="8705" width="50" customWidth="1"/>
    <col min="8706" max="8706" width="28.88671875" customWidth="1"/>
    <col min="8960" max="8960" width="5.6640625" customWidth="1"/>
    <col min="8961" max="8961" width="50" customWidth="1"/>
    <col min="8962" max="8962" width="28.88671875" customWidth="1"/>
    <col min="9216" max="9216" width="5.6640625" customWidth="1"/>
    <col min="9217" max="9217" width="50" customWidth="1"/>
    <col min="9218" max="9218" width="28.88671875" customWidth="1"/>
    <col min="9472" max="9472" width="5.6640625" customWidth="1"/>
    <col min="9473" max="9473" width="50" customWidth="1"/>
    <col min="9474" max="9474" width="28.88671875" customWidth="1"/>
    <col min="9728" max="9728" width="5.6640625" customWidth="1"/>
    <col min="9729" max="9729" width="50" customWidth="1"/>
    <col min="9730" max="9730" width="28.88671875" customWidth="1"/>
    <col min="9984" max="9984" width="5.6640625" customWidth="1"/>
    <col min="9985" max="9985" width="50" customWidth="1"/>
    <col min="9986" max="9986" width="28.88671875" customWidth="1"/>
    <col min="10240" max="10240" width="5.6640625" customWidth="1"/>
    <col min="10241" max="10241" width="50" customWidth="1"/>
    <col min="10242" max="10242" width="28.88671875" customWidth="1"/>
    <col min="10496" max="10496" width="5.6640625" customWidth="1"/>
    <col min="10497" max="10497" width="50" customWidth="1"/>
    <col min="10498" max="10498" width="28.88671875" customWidth="1"/>
    <col min="10752" max="10752" width="5.6640625" customWidth="1"/>
    <col min="10753" max="10753" width="50" customWidth="1"/>
    <col min="10754" max="10754" width="28.88671875" customWidth="1"/>
    <col min="11008" max="11008" width="5.6640625" customWidth="1"/>
    <col min="11009" max="11009" width="50" customWidth="1"/>
    <col min="11010" max="11010" width="28.88671875" customWidth="1"/>
    <col min="11264" max="11264" width="5.6640625" customWidth="1"/>
    <col min="11265" max="11265" width="50" customWidth="1"/>
    <col min="11266" max="11266" width="28.88671875" customWidth="1"/>
    <col min="11520" max="11520" width="5.6640625" customWidth="1"/>
    <col min="11521" max="11521" width="50" customWidth="1"/>
    <col min="11522" max="11522" width="28.88671875" customWidth="1"/>
    <col min="11776" max="11776" width="5.6640625" customWidth="1"/>
    <col min="11777" max="11777" width="50" customWidth="1"/>
    <col min="11778" max="11778" width="28.88671875" customWidth="1"/>
    <col min="12032" max="12032" width="5.6640625" customWidth="1"/>
    <col min="12033" max="12033" width="50" customWidth="1"/>
    <col min="12034" max="12034" width="28.88671875" customWidth="1"/>
    <col min="12288" max="12288" width="5.6640625" customWidth="1"/>
    <col min="12289" max="12289" width="50" customWidth="1"/>
    <col min="12290" max="12290" width="28.88671875" customWidth="1"/>
    <col min="12544" max="12544" width="5.6640625" customWidth="1"/>
    <col min="12545" max="12545" width="50" customWidth="1"/>
    <col min="12546" max="12546" width="28.88671875" customWidth="1"/>
    <col min="12800" max="12800" width="5.6640625" customWidth="1"/>
    <col min="12801" max="12801" width="50" customWidth="1"/>
    <col min="12802" max="12802" width="28.88671875" customWidth="1"/>
    <col min="13056" max="13056" width="5.6640625" customWidth="1"/>
    <col min="13057" max="13057" width="50" customWidth="1"/>
    <col min="13058" max="13058" width="28.88671875" customWidth="1"/>
    <col min="13312" max="13312" width="5.6640625" customWidth="1"/>
    <col min="13313" max="13313" width="50" customWidth="1"/>
    <col min="13314" max="13314" width="28.88671875" customWidth="1"/>
    <col min="13568" max="13568" width="5.6640625" customWidth="1"/>
    <col min="13569" max="13569" width="50" customWidth="1"/>
    <col min="13570" max="13570" width="28.88671875" customWidth="1"/>
    <col min="13824" max="13824" width="5.6640625" customWidth="1"/>
    <col min="13825" max="13825" width="50" customWidth="1"/>
    <col min="13826" max="13826" width="28.88671875" customWidth="1"/>
    <col min="14080" max="14080" width="5.6640625" customWidth="1"/>
    <col min="14081" max="14081" width="50" customWidth="1"/>
    <col min="14082" max="14082" width="28.88671875" customWidth="1"/>
    <col min="14336" max="14336" width="5.6640625" customWidth="1"/>
    <col min="14337" max="14337" width="50" customWidth="1"/>
    <col min="14338" max="14338" width="28.88671875" customWidth="1"/>
    <col min="14592" max="14592" width="5.6640625" customWidth="1"/>
    <col min="14593" max="14593" width="50" customWidth="1"/>
    <col min="14594" max="14594" width="28.88671875" customWidth="1"/>
    <col min="14848" max="14848" width="5.6640625" customWidth="1"/>
    <col min="14849" max="14849" width="50" customWidth="1"/>
    <col min="14850" max="14850" width="28.88671875" customWidth="1"/>
    <col min="15104" max="15104" width="5.6640625" customWidth="1"/>
    <col min="15105" max="15105" width="50" customWidth="1"/>
    <col min="15106" max="15106" width="28.88671875" customWidth="1"/>
    <col min="15360" max="15360" width="5.6640625" customWidth="1"/>
    <col min="15361" max="15361" width="50" customWidth="1"/>
    <col min="15362" max="15362" width="28.88671875" customWidth="1"/>
    <col min="15616" max="15616" width="5.6640625" customWidth="1"/>
    <col min="15617" max="15617" width="50" customWidth="1"/>
    <col min="15618" max="15618" width="28.88671875" customWidth="1"/>
    <col min="15872" max="15872" width="5.6640625" customWidth="1"/>
    <col min="15873" max="15873" width="50" customWidth="1"/>
    <col min="15874" max="15874" width="28.88671875" customWidth="1"/>
    <col min="16128" max="16128" width="5.6640625" customWidth="1"/>
    <col min="16129" max="16129" width="50" customWidth="1"/>
    <col min="16130" max="16130" width="28.88671875" customWidth="1"/>
  </cols>
  <sheetData>
    <row r="1" spans="1:8" x14ac:dyDescent="0.25">
      <c r="B1" s="122" t="s">
        <v>265</v>
      </c>
    </row>
    <row r="2" spans="1:8" x14ac:dyDescent="0.25">
      <c r="B2" s="51" t="s">
        <v>370</v>
      </c>
      <c r="F2" s="645" t="s">
        <v>1560</v>
      </c>
    </row>
    <row r="3" spans="1:8" x14ac:dyDescent="0.25">
      <c r="C3" s="464"/>
      <c r="F3" t="s">
        <v>76</v>
      </c>
    </row>
    <row r="4" spans="1:8" x14ac:dyDescent="0.25">
      <c r="B4" s="124" t="s">
        <v>345</v>
      </c>
      <c r="C4" s="306" t="s">
        <v>327</v>
      </c>
    </row>
    <row r="5" spans="1:8" ht="39.6" x14ac:dyDescent="0.25">
      <c r="A5" s="465" t="s">
        <v>1</v>
      </c>
      <c r="B5" s="466" t="s">
        <v>2</v>
      </c>
      <c r="C5" s="467" t="s">
        <v>266</v>
      </c>
      <c r="D5" s="467" t="s">
        <v>39</v>
      </c>
      <c r="E5" s="467" t="s">
        <v>267</v>
      </c>
      <c r="F5" s="467" t="s">
        <v>41</v>
      </c>
      <c r="G5" s="467" t="s">
        <v>113</v>
      </c>
      <c r="H5" s="467" t="s">
        <v>42</v>
      </c>
    </row>
    <row r="6" spans="1:8" ht="26.4" x14ac:dyDescent="0.25">
      <c r="A6" s="468">
        <v>1</v>
      </c>
      <c r="B6" s="469" t="s">
        <v>43</v>
      </c>
      <c r="C6" s="470">
        <f>'1d'!C6-'17b'!C6-'17c'!C6</f>
        <v>160635226</v>
      </c>
      <c r="D6" s="470">
        <f>'1d'!D6-'17b'!D6-'17c'!D6</f>
        <v>160635226</v>
      </c>
      <c r="E6" s="470">
        <f>'1d'!E6-'17b'!E6-'17c'!E6</f>
        <v>0</v>
      </c>
      <c r="F6" s="470">
        <f>'1d'!F6-'17b'!F6-'17c'!F6</f>
        <v>0</v>
      </c>
      <c r="G6" s="470">
        <f>'1d'!G6-'17b'!G6-'17c'!G6</f>
        <v>0</v>
      </c>
      <c r="H6" s="470">
        <f>'1d'!H6-'17b'!H6-'17c'!H6</f>
        <v>0</v>
      </c>
    </row>
    <row r="7" spans="1:8" ht="26.4" x14ac:dyDescent="0.25">
      <c r="A7" s="468">
        <v>2</v>
      </c>
      <c r="B7" s="469" t="s">
        <v>268</v>
      </c>
      <c r="C7" s="470">
        <f>'1d'!C7-'17b'!C7-'17c'!C7</f>
        <v>156027310</v>
      </c>
      <c r="D7" s="470">
        <f>'1d'!D7-'17b'!D7-'17c'!D7</f>
        <v>156027310</v>
      </c>
      <c r="E7" s="470">
        <f>'1d'!E7-'17b'!E7-'17c'!E7</f>
        <v>0</v>
      </c>
      <c r="F7" s="470">
        <f>'1d'!F7-'17b'!F7-'17c'!F7</f>
        <v>0</v>
      </c>
      <c r="G7" s="470">
        <f>'1d'!G7-'17b'!G7-'17c'!G7</f>
        <v>0</v>
      </c>
      <c r="H7" s="470">
        <f>'1d'!H7-'17b'!H7-'17c'!H7</f>
        <v>0</v>
      </c>
    </row>
    <row r="8" spans="1:8" ht="26.4" x14ac:dyDescent="0.25">
      <c r="A8" s="468">
        <v>3</v>
      </c>
      <c r="B8" s="469" t="s">
        <v>368</v>
      </c>
      <c r="C8" s="470">
        <f>'1d'!C8-'17b'!C8-'17c'!C8</f>
        <v>66222959</v>
      </c>
      <c r="D8" s="470">
        <f>'1d'!D8-'17b'!D8-'17c'!D8</f>
        <v>66222959</v>
      </c>
      <c r="E8" s="470">
        <f>'1d'!E8-'17b'!E8-'17c'!E8</f>
        <v>0</v>
      </c>
      <c r="F8" s="470">
        <f>'1d'!F8-'17b'!F8-'17c'!F8</f>
        <v>0</v>
      </c>
      <c r="G8" s="470">
        <f>'1d'!G8-'17b'!G8-'17c'!G8</f>
        <v>0</v>
      </c>
      <c r="H8" s="470">
        <f>'1d'!H8-'17b'!H8-'17c'!H8</f>
        <v>0</v>
      </c>
    </row>
    <row r="9" spans="1:8" ht="18" customHeight="1" x14ac:dyDescent="0.25">
      <c r="A9" s="468">
        <v>4</v>
      </c>
      <c r="B9" s="469" t="s">
        <v>369</v>
      </c>
      <c r="C9" s="470">
        <f>'1d'!C9-'17b'!C10-'17c'!C10</f>
        <v>0</v>
      </c>
      <c r="D9" s="470">
        <f>'1d'!D9-'17b'!D10-'17c'!D10</f>
        <v>56488954</v>
      </c>
      <c r="E9" s="470">
        <f>'1d'!E9-'17b'!E10-'17c'!E10</f>
        <v>0</v>
      </c>
      <c r="F9" s="470">
        <f>'1d'!F9-'17b'!F10-'17c'!F10</f>
        <v>0</v>
      </c>
      <c r="G9" s="470">
        <f>'1d'!G9-'17b'!G10-'17c'!G10</f>
        <v>0</v>
      </c>
      <c r="H9" s="470">
        <f>'1d'!H9-'17b'!H10-'17c'!H10</f>
        <v>0</v>
      </c>
    </row>
    <row r="10" spans="1:8" ht="26.4" x14ac:dyDescent="0.25">
      <c r="A10" s="468">
        <v>5</v>
      </c>
      <c r="B10" s="469" t="s">
        <v>269</v>
      </c>
      <c r="C10" s="470">
        <f>'1d'!C10-'17b'!C10-'17c'!C10</f>
        <v>11658156</v>
      </c>
      <c r="D10" s="470">
        <f>'1d'!D10-'17b'!D10-'17c'!D10</f>
        <v>11658156</v>
      </c>
      <c r="E10" s="470">
        <f>'1d'!E10-'17b'!E10-'17c'!E10</f>
        <v>0</v>
      </c>
      <c r="F10" s="470">
        <f>'1d'!F10-'17b'!F10-'17c'!F10</f>
        <v>0</v>
      </c>
      <c r="G10" s="470">
        <f>'1d'!G10-'17b'!G10-'17c'!G10</f>
        <v>0</v>
      </c>
      <c r="H10" s="470">
        <f>'1d'!H10-'17b'!H10-'17c'!H10</f>
        <v>0</v>
      </c>
    </row>
    <row r="11" spans="1:8" ht="26.4" x14ac:dyDescent="0.25">
      <c r="A11" s="468">
        <v>6</v>
      </c>
      <c r="B11" s="469" t="s">
        <v>270</v>
      </c>
      <c r="C11" s="470">
        <f>'1d'!C11-'17b'!C11-'17c'!C11</f>
        <v>0</v>
      </c>
      <c r="D11" s="470">
        <f>'1d'!D11-'17b'!D11-'17c'!D11</f>
        <v>0</v>
      </c>
      <c r="E11" s="470">
        <f>'1d'!E11-'17b'!E11-'17c'!E11</f>
        <v>0</v>
      </c>
      <c r="F11" s="470">
        <f>'1d'!F11-'17b'!F11-'17c'!F11</f>
        <v>0</v>
      </c>
      <c r="G11" s="470">
        <f>'1d'!G11-'17b'!G11-'17c'!G11</f>
        <v>0</v>
      </c>
      <c r="H11" s="470">
        <f>'1d'!H11-'17b'!H11-'17c'!H11</f>
        <v>0</v>
      </c>
    </row>
    <row r="12" spans="1:8" x14ac:dyDescent="0.25">
      <c r="A12" s="468">
        <v>7</v>
      </c>
      <c r="B12" s="469" t="s">
        <v>271</v>
      </c>
      <c r="C12" s="470">
        <f>'1d'!C12-'17b'!C12-'17c'!C12</f>
        <v>174078</v>
      </c>
      <c r="D12" s="470">
        <f>'1d'!D12-'17b'!D12-'17c'!D12</f>
        <v>174078</v>
      </c>
      <c r="E12" s="470">
        <f>'1d'!E12-'17b'!E12-'17c'!E12</f>
        <v>0</v>
      </c>
      <c r="F12" s="470">
        <f>'1d'!F12-'17b'!F12-'17c'!F12</f>
        <v>0</v>
      </c>
      <c r="G12" s="470">
        <f>'1d'!G12-'17b'!G12-'17c'!G12</f>
        <v>0</v>
      </c>
      <c r="H12" s="470">
        <f>'1d'!H12-'17b'!H12-'17c'!H12</f>
        <v>0</v>
      </c>
    </row>
    <row r="13" spans="1:8" x14ac:dyDescent="0.25">
      <c r="A13" s="468">
        <v>8</v>
      </c>
      <c r="B13" s="469" t="s">
        <v>44</v>
      </c>
      <c r="C13" s="470">
        <f>'1d'!C13-'17b'!C13-'17c'!C13</f>
        <v>451206683</v>
      </c>
      <c r="D13" s="470">
        <f>'1d'!D13-'17b'!D13-'17c'!D13</f>
        <v>451206683</v>
      </c>
      <c r="E13" s="470">
        <f>'1d'!E13-'17b'!E13-'17c'!E13</f>
        <v>0</v>
      </c>
      <c r="F13" s="470">
        <f>'1d'!F13-'17b'!F13-'17c'!F13</f>
        <v>0</v>
      </c>
      <c r="G13" s="470">
        <f>'1d'!G13-'17b'!G13-'17c'!G13</f>
        <v>0</v>
      </c>
      <c r="H13" s="470">
        <f>'1d'!H13-'17b'!H13-'17c'!H13</f>
        <v>0</v>
      </c>
    </row>
    <row r="14" spans="1:8" s="125" customFormat="1" x14ac:dyDescent="0.25">
      <c r="A14" s="468">
        <v>9</v>
      </c>
      <c r="B14" s="473" t="s">
        <v>272</v>
      </c>
      <c r="C14" s="470">
        <f>'1d'!C14-'17b'!C14-'17c'!C14</f>
        <v>0</v>
      </c>
      <c r="D14" s="470">
        <f>'1d'!D14-'17b'!D14-'17c'!D14</f>
        <v>0</v>
      </c>
      <c r="E14" s="470">
        <f>'1d'!E14-'17b'!E14-'17c'!E14</f>
        <v>0</v>
      </c>
      <c r="F14" s="470">
        <f>'1d'!F14-'17b'!F14-'17c'!F14</f>
        <v>0</v>
      </c>
      <c r="G14" s="470">
        <f>'1d'!G14-'17b'!G14-'17c'!G14</f>
        <v>0</v>
      </c>
      <c r="H14" s="470">
        <f>'1d'!H14-'17b'!H14-'17c'!H14</f>
        <v>0</v>
      </c>
    </row>
    <row r="15" spans="1:8" ht="26.4" x14ac:dyDescent="0.25">
      <c r="A15" s="468">
        <v>10</v>
      </c>
      <c r="B15" s="469" t="s">
        <v>45</v>
      </c>
      <c r="C15" s="470">
        <f>'1d'!C15-'17b'!C15-'17c'!C15</f>
        <v>134315769</v>
      </c>
      <c r="D15" s="470">
        <f>'1d'!D15-'17b'!D15-'17c'!D15</f>
        <v>97402575</v>
      </c>
      <c r="E15" s="470">
        <f>'1d'!E15-'17b'!E15-'17c'!E15</f>
        <v>0</v>
      </c>
      <c r="F15" s="470">
        <f>'1d'!F15-'17b'!F15-'17c'!F15</f>
        <v>36913194</v>
      </c>
      <c r="G15" s="470">
        <f>'1d'!G15-'17b'!G15-'17c'!G15</f>
        <v>0</v>
      </c>
      <c r="H15" s="470">
        <f>'1d'!H15-'17b'!H15-'17c'!H15</f>
        <v>0</v>
      </c>
    </row>
    <row r="16" spans="1:8" x14ac:dyDescent="0.25">
      <c r="A16" s="468">
        <v>11</v>
      </c>
      <c r="B16" s="469" t="s">
        <v>273</v>
      </c>
      <c r="C16" s="470">
        <f>'1d'!C16-'17b'!C16-'17c'!C16</f>
        <v>195000</v>
      </c>
      <c r="D16" s="470">
        <f>'1d'!D16-'17b'!D16-'17c'!D16</f>
        <v>195000</v>
      </c>
      <c r="E16" s="470">
        <f>'1d'!E16-'17b'!E16-'17c'!E16</f>
        <v>0</v>
      </c>
      <c r="F16" s="470">
        <f>'1d'!F16-'17b'!F16-'17c'!F16</f>
        <v>0</v>
      </c>
      <c r="G16" s="470">
        <f>'1d'!G16-'17b'!G16-'17c'!G16</f>
        <v>0</v>
      </c>
      <c r="H16" s="470">
        <f>'1d'!H16-'17b'!H16-'17c'!H16</f>
        <v>0</v>
      </c>
    </row>
    <row r="17" spans="1:8" x14ac:dyDescent="0.25">
      <c r="A17" s="468">
        <v>12</v>
      </c>
      <c r="B17" s="469" t="s">
        <v>274</v>
      </c>
      <c r="C17" s="470">
        <f>'1d'!C17-'17b'!C17-'17c'!C17</f>
        <v>61222575</v>
      </c>
      <c r="D17" s="470">
        <f>'1d'!D17-'17b'!D17-'17c'!D17</f>
        <v>61222575</v>
      </c>
      <c r="E17" s="470">
        <f>'1d'!E17-'17b'!E17-'17c'!E17</f>
        <v>0</v>
      </c>
      <c r="F17" s="470">
        <f>'1d'!F17-'17b'!F17-'17c'!F17</f>
        <v>0</v>
      </c>
      <c r="G17" s="470">
        <f>'1d'!G17-'17b'!G17-'17c'!G17</f>
        <v>0</v>
      </c>
      <c r="H17" s="470">
        <f>'1d'!H17-'17b'!H17-'17c'!H17</f>
        <v>0</v>
      </c>
    </row>
    <row r="18" spans="1:8" x14ac:dyDescent="0.25">
      <c r="A18" s="468">
        <v>13</v>
      </c>
      <c r="B18" s="469" t="s">
        <v>275</v>
      </c>
      <c r="C18" s="470">
        <f>'1d'!C18-'17b'!C18-'17c'!C18</f>
        <v>35985000</v>
      </c>
      <c r="D18" s="470">
        <f>'1d'!D18-'17b'!D18-'17c'!D18</f>
        <v>35985000</v>
      </c>
      <c r="E18" s="470">
        <f>'1d'!E18-'17b'!E18-'17c'!E18</f>
        <v>0</v>
      </c>
      <c r="F18" s="470">
        <f>'1d'!F18-'17b'!F18-'17c'!F18</f>
        <v>0</v>
      </c>
      <c r="G18" s="470">
        <f>'1d'!G18-'17b'!G18-'17c'!G18</f>
        <v>0</v>
      </c>
      <c r="H18" s="470">
        <f>'1d'!H18-'17b'!H18-'17c'!H18</f>
        <v>0</v>
      </c>
    </row>
    <row r="19" spans="1:8" x14ac:dyDescent="0.25">
      <c r="A19" s="468">
        <v>14</v>
      </c>
      <c r="B19" s="469" t="s">
        <v>276</v>
      </c>
      <c r="C19" s="470">
        <f>'1d'!C19-'17b'!C19-'17c'!C19</f>
        <v>36913194</v>
      </c>
      <c r="D19" s="470">
        <f>'1d'!D19-'17b'!D19-'17c'!D19</f>
        <v>0</v>
      </c>
      <c r="E19" s="470">
        <f>'1d'!E19-'17b'!E19-'17c'!E19</f>
        <v>0</v>
      </c>
      <c r="F19" s="470">
        <f>'1d'!F19-'17b'!F19-'17c'!F19</f>
        <v>36913194</v>
      </c>
      <c r="G19" s="470">
        <f>'1d'!G19-'17b'!G19-'17c'!G19</f>
        <v>0</v>
      </c>
      <c r="H19" s="470">
        <f>'1d'!H19-'17b'!H19-'17c'!H19</f>
        <v>0</v>
      </c>
    </row>
    <row r="20" spans="1:8" x14ac:dyDescent="0.25">
      <c r="A20" s="468">
        <v>15</v>
      </c>
      <c r="B20" s="469" t="s">
        <v>277</v>
      </c>
      <c r="C20" s="470">
        <f>'1d'!C20-'17b'!C20-'17c'!C20</f>
        <v>0</v>
      </c>
      <c r="D20" s="470">
        <f>'1d'!D20-'17b'!D20-'17c'!D20</f>
        <v>0</v>
      </c>
      <c r="E20" s="470">
        <f>'1d'!E20-'17b'!E20-'17c'!E20</f>
        <v>0</v>
      </c>
      <c r="F20" s="470">
        <f>'1d'!F20-'17b'!F20-'17c'!F20</f>
        <v>0</v>
      </c>
      <c r="G20" s="470">
        <f>'1d'!G20-'17b'!G20-'17c'!G20</f>
        <v>0</v>
      </c>
      <c r="H20" s="470">
        <f>'1d'!H20-'17b'!H20-'17c'!H20</f>
        <v>0</v>
      </c>
    </row>
    <row r="21" spans="1:8" ht="26.4" x14ac:dyDescent="0.25">
      <c r="A21" s="468">
        <v>16</v>
      </c>
      <c r="B21" s="475" t="s">
        <v>46</v>
      </c>
      <c r="C21" s="470">
        <f>'1d'!C21-'17b'!C21-'17c'!C21</f>
        <v>585522452</v>
      </c>
      <c r="D21" s="470">
        <f>'1d'!D21-'17b'!D21-'17c'!D21</f>
        <v>548609258</v>
      </c>
      <c r="E21" s="470">
        <f>'1d'!E21-'17b'!E21-'17c'!E21</f>
        <v>0</v>
      </c>
      <c r="F21" s="470">
        <f>'1d'!F21-'17b'!F21-'17c'!F21</f>
        <v>36913194</v>
      </c>
      <c r="G21" s="470">
        <f>'1d'!G21-'17b'!G21-'17c'!G21</f>
        <v>0</v>
      </c>
      <c r="H21" s="470">
        <f>'1d'!H21-'17b'!H21-'17c'!H21</f>
        <v>0</v>
      </c>
    </row>
    <row r="22" spans="1:8" x14ac:dyDescent="0.25">
      <c r="A22" s="468">
        <v>17</v>
      </c>
      <c r="B22" s="469" t="s">
        <v>47</v>
      </c>
      <c r="C22" s="470">
        <f>'1d'!C22-'17b'!C22-'17c'!C22</f>
        <v>2006000</v>
      </c>
      <c r="D22" s="470">
        <f>'1d'!D22-'17b'!D22-'17c'!D22</f>
        <v>2006000</v>
      </c>
      <c r="E22" s="470">
        <f>'1d'!E22-'17b'!E22-'17c'!E22</f>
        <v>0</v>
      </c>
      <c r="F22" s="470">
        <f>'1d'!F22-'17b'!F22-'17c'!F22</f>
        <v>0</v>
      </c>
      <c r="G22" s="470">
        <f>'1d'!G22-'17b'!G22-'17c'!G22</f>
        <v>0</v>
      </c>
      <c r="H22" s="470">
        <f>'1d'!H22-'17b'!H22-'17c'!H22</f>
        <v>0</v>
      </c>
    </row>
    <row r="23" spans="1:8" x14ac:dyDescent="0.25">
      <c r="A23" s="468">
        <v>18</v>
      </c>
      <c r="B23" s="469" t="s">
        <v>278</v>
      </c>
      <c r="C23" s="470">
        <f>'1d'!C23-'17b'!C23-'17c'!C23</f>
        <v>2006000</v>
      </c>
      <c r="D23" s="470">
        <f>'1d'!D23-'17b'!D23-'17c'!D23</f>
        <v>2006000</v>
      </c>
      <c r="E23" s="470">
        <f>'1d'!E23-'17b'!E23-'17c'!E23</f>
        <v>0</v>
      </c>
      <c r="F23" s="470">
        <f>'1d'!F23-'17b'!F23-'17c'!F23</f>
        <v>0</v>
      </c>
      <c r="G23" s="470">
        <f>'1d'!G23-'17b'!G23-'17c'!G23</f>
        <v>0</v>
      </c>
      <c r="H23" s="470">
        <f>'1d'!H23-'17b'!H23-'17c'!H23</f>
        <v>0</v>
      </c>
    </row>
    <row r="24" spans="1:8" x14ac:dyDescent="0.25">
      <c r="A24" s="468">
        <v>19</v>
      </c>
      <c r="B24" s="469" t="s">
        <v>279</v>
      </c>
      <c r="C24" s="470">
        <f>'1d'!C24-'17b'!C24-'17c'!C24</f>
        <v>584047106</v>
      </c>
      <c r="D24" s="470">
        <f>'1d'!D24-'17b'!D24-'17c'!D24</f>
        <v>584047106</v>
      </c>
      <c r="E24" s="470">
        <f>'1d'!E24-'17b'!E24-'17c'!E24</f>
        <v>0</v>
      </c>
      <c r="F24" s="470">
        <f>'1d'!F24-'17b'!F24-'17c'!F24</f>
        <v>0</v>
      </c>
      <c r="G24" s="470">
        <f>'1d'!G24-'17b'!G24-'17c'!G24</f>
        <v>0</v>
      </c>
      <c r="H24" s="470">
        <f>'1d'!H24-'17b'!H24-'17c'!H24</f>
        <v>0</v>
      </c>
    </row>
    <row r="25" spans="1:8" x14ac:dyDescent="0.25">
      <c r="A25" s="468">
        <v>20</v>
      </c>
      <c r="B25" s="469" t="s">
        <v>280</v>
      </c>
      <c r="C25" s="470">
        <f>'1d'!C25-'17b'!C25-'17c'!C25</f>
        <v>0</v>
      </c>
      <c r="D25" s="470">
        <f>'1d'!D25-'17b'!D25-'17c'!D25</f>
        <v>0</v>
      </c>
      <c r="E25" s="470">
        <f>'1d'!E25-'17b'!E25-'17c'!E25</f>
        <v>0</v>
      </c>
      <c r="F25" s="470">
        <f>'1d'!F25-'17b'!F25-'17c'!F25</f>
        <v>0</v>
      </c>
      <c r="G25" s="470">
        <f>'1d'!G25-'17b'!G25-'17c'!G25</f>
        <v>0</v>
      </c>
      <c r="H25" s="470">
        <f>'1d'!H25-'17b'!H25-'17c'!H25</f>
        <v>0</v>
      </c>
    </row>
    <row r="26" spans="1:8" x14ac:dyDescent="0.25">
      <c r="A26" s="468">
        <v>21</v>
      </c>
      <c r="B26" s="469" t="s">
        <v>281</v>
      </c>
      <c r="C26" s="470">
        <f>'1d'!C26-'17b'!C26-'17c'!C26</f>
        <v>584047106</v>
      </c>
      <c r="D26" s="470">
        <f>'1d'!D26-'17b'!D26-'17c'!D26</f>
        <v>584047106</v>
      </c>
      <c r="E26" s="470">
        <f>'1d'!E26-'17b'!E26-'17c'!E26</f>
        <v>0</v>
      </c>
      <c r="F26" s="470">
        <f>'1d'!F26-'17b'!F26-'17c'!F26</f>
        <v>0</v>
      </c>
      <c r="G26" s="470">
        <f>'1d'!G26-'17b'!G26-'17c'!G26</f>
        <v>0</v>
      </c>
      <c r="H26" s="470">
        <f>'1d'!H26-'17b'!H26-'17c'!H26</f>
        <v>0</v>
      </c>
    </row>
    <row r="27" spans="1:8" x14ac:dyDescent="0.25">
      <c r="A27" s="468">
        <v>22</v>
      </c>
      <c r="B27" s="469" t="s">
        <v>282</v>
      </c>
      <c r="C27" s="470">
        <f>'1d'!C27-'17b'!C27-'17c'!C27</f>
        <v>0</v>
      </c>
      <c r="D27" s="470">
        <f>'1d'!D27-'17b'!D27-'17c'!D27</f>
        <v>0</v>
      </c>
      <c r="E27" s="470">
        <f>'1d'!E27-'17b'!E27-'17c'!E27</f>
        <v>0</v>
      </c>
      <c r="F27" s="470">
        <f>'1d'!F27-'17b'!F27-'17c'!F27</f>
        <v>0</v>
      </c>
      <c r="G27" s="470">
        <f>'1d'!G27-'17b'!G27-'17c'!G27</f>
        <v>0</v>
      </c>
      <c r="H27" s="470">
        <f>'1d'!H27-'17b'!H27-'17c'!H27</f>
        <v>0</v>
      </c>
    </row>
    <row r="28" spans="1:8" x14ac:dyDescent="0.25">
      <c r="A28" s="468">
        <v>23</v>
      </c>
      <c r="B28" s="479" t="s">
        <v>283</v>
      </c>
      <c r="C28" s="470">
        <f>'1d'!C28-'17b'!C28-'17c'!C28</f>
        <v>0</v>
      </c>
      <c r="D28" s="470">
        <f>'1d'!D28-'17b'!D28-'17c'!D28</f>
        <v>0</v>
      </c>
      <c r="E28" s="470">
        <f>'1d'!E28-'17b'!E28-'17c'!E28</f>
        <v>0</v>
      </c>
      <c r="F28" s="470">
        <f>'1d'!F28-'17b'!F28-'17c'!F28</f>
        <v>0</v>
      </c>
      <c r="G28" s="470">
        <f>'1d'!G28-'17b'!G28-'17c'!G28</f>
        <v>0</v>
      </c>
      <c r="H28" s="470">
        <f>'1d'!H28-'17b'!H28-'17c'!H28</f>
        <v>0</v>
      </c>
    </row>
    <row r="29" spans="1:8" ht="26.4" x14ac:dyDescent="0.25">
      <c r="A29" s="468">
        <v>24</v>
      </c>
      <c r="B29" s="475" t="s">
        <v>48</v>
      </c>
      <c r="C29" s="470">
        <f>'1d'!C29-'17b'!C29-'17c'!C29</f>
        <v>586053106</v>
      </c>
      <c r="D29" s="470">
        <f>'1d'!D29-'17b'!D29-'17c'!D29</f>
        <v>586053106</v>
      </c>
      <c r="E29" s="470">
        <f>'1d'!E29-'17b'!E29-'17c'!E29</f>
        <v>0</v>
      </c>
      <c r="F29" s="470">
        <f>'1d'!F29-'17b'!F29-'17c'!F29</f>
        <v>0</v>
      </c>
      <c r="G29" s="470">
        <f>'1d'!G29-'17b'!G29-'17c'!G29</f>
        <v>0</v>
      </c>
      <c r="H29" s="470">
        <f>'1d'!H29-'17b'!H29-'17c'!H29</f>
        <v>0</v>
      </c>
    </row>
    <row r="30" spans="1:8" x14ac:dyDescent="0.25">
      <c r="A30" s="468">
        <v>25</v>
      </c>
      <c r="B30" s="469" t="s">
        <v>49</v>
      </c>
      <c r="C30" s="470">
        <f>'1d'!C30-'17b'!C30-'17c'!C30</f>
        <v>94824408</v>
      </c>
      <c r="D30" s="470">
        <f>'1d'!D30-'17b'!D30-'17c'!D30</f>
        <v>94824408</v>
      </c>
      <c r="E30" s="470">
        <f>'1d'!E30-'17b'!E30-'17c'!E30</f>
        <v>0</v>
      </c>
      <c r="F30" s="470">
        <f>'1d'!F30-'17b'!F30-'17c'!F30</f>
        <v>0</v>
      </c>
      <c r="G30" s="470">
        <f>'1d'!G30-'17b'!G30-'17c'!G30</f>
        <v>0</v>
      </c>
      <c r="H30" s="470">
        <f>'1d'!H30-'17b'!H30-'17c'!H30</f>
        <v>0</v>
      </c>
    </row>
    <row r="31" spans="1:8" x14ac:dyDescent="0.25">
      <c r="A31" s="468">
        <v>26</v>
      </c>
      <c r="B31" s="469" t="s">
        <v>50</v>
      </c>
      <c r="C31" s="470">
        <f>'1d'!C31-'17b'!C31-'17c'!C31</f>
        <v>94524445</v>
      </c>
      <c r="D31" s="470">
        <f>'1d'!D31-'17b'!D31-'17c'!D31</f>
        <v>94524445</v>
      </c>
      <c r="E31" s="470">
        <f>'1d'!E31-'17b'!E31-'17c'!E31</f>
        <v>0</v>
      </c>
      <c r="F31" s="470">
        <f>'1d'!F31-'17b'!F31-'17c'!F31</f>
        <v>0</v>
      </c>
      <c r="G31" s="470">
        <f>'1d'!G31-'17b'!G31-'17c'!G31</f>
        <v>0</v>
      </c>
      <c r="H31" s="470">
        <f>'1d'!H31-'17b'!H31-'17c'!H31</f>
        <v>0</v>
      </c>
    </row>
    <row r="32" spans="1:8" ht="16.5" customHeight="1" x14ac:dyDescent="0.25">
      <c r="A32" s="468">
        <v>27</v>
      </c>
      <c r="B32" s="469" t="s">
        <v>51</v>
      </c>
      <c r="C32" s="470">
        <f>'1d'!C32-'17b'!C32-'17c'!C32</f>
        <v>299963</v>
      </c>
      <c r="D32" s="470">
        <f>'1d'!D32-'17b'!D32-'17c'!D32</f>
        <v>299963</v>
      </c>
      <c r="E32" s="470">
        <f>'1d'!E32-'17b'!E32-'17c'!E32</f>
        <v>0</v>
      </c>
      <c r="F32" s="470">
        <f>'1d'!F32-'17b'!F32-'17c'!F32</f>
        <v>0</v>
      </c>
      <c r="G32" s="470">
        <f>'1d'!G32-'17b'!G32-'17c'!G32</f>
        <v>0</v>
      </c>
      <c r="H32" s="470">
        <f>'1d'!H32-'17b'!H32-'17c'!H32</f>
        <v>0</v>
      </c>
    </row>
    <row r="33" spans="1:8" ht="18.75" customHeight="1" x14ac:dyDescent="0.25">
      <c r="A33" s="468">
        <v>28</v>
      </c>
      <c r="B33" s="469" t="s">
        <v>52</v>
      </c>
      <c r="C33" s="470">
        <f>'1d'!C33-'17b'!C33-'17c'!C33</f>
        <v>263905362</v>
      </c>
      <c r="D33" s="470">
        <f>'1d'!D33-'17b'!D33-'17c'!D33</f>
        <v>263905362</v>
      </c>
      <c r="E33" s="470">
        <f>'1d'!E33-'17b'!E33-'17c'!E33</f>
        <v>0</v>
      </c>
      <c r="F33" s="470">
        <f>'1d'!F33-'17b'!F33-'17c'!F33</f>
        <v>0</v>
      </c>
      <c r="G33" s="470">
        <f>'1d'!G33-'17b'!G33-'17c'!G33</f>
        <v>0</v>
      </c>
      <c r="H33" s="470">
        <f>'1d'!H33-'17b'!H33-'17c'!H33</f>
        <v>0</v>
      </c>
    </row>
    <row r="34" spans="1:8" x14ac:dyDescent="0.25">
      <c r="A34" s="468">
        <v>29</v>
      </c>
      <c r="B34" s="469" t="s">
        <v>284</v>
      </c>
      <c r="C34" s="470">
        <f>'1d'!C34-'17b'!C34-'17c'!C34</f>
        <v>0</v>
      </c>
      <c r="D34" s="470">
        <f>'1d'!D34-'17b'!D34-'17c'!D34</f>
        <v>0</v>
      </c>
      <c r="E34" s="470">
        <f>'1d'!E34-'17b'!E34-'17c'!E34</f>
        <v>0</v>
      </c>
      <c r="F34" s="470">
        <f>'1d'!F34-'17b'!F34-'17c'!F34</f>
        <v>0</v>
      </c>
      <c r="G34" s="470">
        <f>'1d'!G34-'17b'!G34-'17c'!G34</f>
        <v>0</v>
      </c>
      <c r="H34" s="470">
        <f>'1d'!H34-'17b'!H34-'17c'!H34</f>
        <v>0</v>
      </c>
    </row>
    <row r="35" spans="1:8" ht="26.4" x14ac:dyDescent="0.25">
      <c r="A35" s="468">
        <v>30</v>
      </c>
      <c r="B35" s="469" t="s">
        <v>285</v>
      </c>
      <c r="C35" s="470">
        <f>'1d'!C35-'17b'!C35-'17c'!C35</f>
        <v>0</v>
      </c>
      <c r="D35" s="470">
        <f>'1d'!D35-'17b'!D35-'17c'!D35</f>
        <v>0</v>
      </c>
      <c r="E35" s="470">
        <f>'1d'!E35-'17b'!E35-'17c'!E35</f>
        <v>0</v>
      </c>
      <c r="F35" s="470">
        <f>'1d'!F35-'17b'!F35-'17c'!F35</f>
        <v>0</v>
      </c>
      <c r="G35" s="470">
        <f>'1d'!G35-'17b'!G35-'17c'!G35</f>
        <v>0</v>
      </c>
      <c r="H35" s="470">
        <f>'1d'!H35-'17b'!H35-'17c'!H35</f>
        <v>0</v>
      </c>
    </row>
    <row r="36" spans="1:8" x14ac:dyDescent="0.25">
      <c r="A36" s="468">
        <v>31</v>
      </c>
      <c r="B36" s="469" t="s">
        <v>53</v>
      </c>
      <c r="C36" s="470">
        <f>'1d'!C36-'17b'!C36-'17c'!C36</f>
        <v>263905362</v>
      </c>
      <c r="D36" s="470">
        <f>'1d'!D36-'17b'!D36-'17c'!D36</f>
        <v>263905362</v>
      </c>
      <c r="E36" s="470">
        <f>'1d'!E36-'17b'!E36-'17c'!E36</f>
        <v>0</v>
      </c>
      <c r="F36" s="470">
        <f>'1d'!F36-'17b'!F36-'17c'!F36</f>
        <v>0</v>
      </c>
      <c r="G36" s="470">
        <f>'1d'!G36-'17b'!G36-'17c'!G36</f>
        <v>0</v>
      </c>
      <c r="H36" s="470">
        <f>'1d'!H36-'17b'!H36-'17c'!H36</f>
        <v>0</v>
      </c>
    </row>
    <row r="37" spans="1:8" x14ac:dyDescent="0.25">
      <c r="A37" s="468">
        <v>32</v>
      </c>
      <c r="B37" s="469" t="s">
        <v>54</v>
      </c>
      <c r="C37" s="470">
        <f>'1d'!C37-'17b'!C37-'17c'!C37</f>
        <v>1337982</v>
      </c>
      <c r="D37" s="470">
        <f>'1d'!D37-'17b'!D37-'17c'!D37</f>
        <v>1265595</v>
      </c>
      <c r="E37" s="470">
        <f>'1d'!E37-'17b'!E37-'17c'!E37</f>
        <v>72387</v>
      </c>
      <c r="F37" s="470">
        <f>'1d'!F37-'17b'!F37-'17c'!F37</f>
        <v>0</v>
      </c>
      <c r="G37" s="470">
        <f>'1d'!G37-'17b'!G37-'17c'!G37</f>
        <v>0</v>
      </c>
      <c r="H37" s="470">
        <f>'1d'!H37-'17b'!H37-'17c'!H37</f>
        <v>0</v>
      </c>
    </row>
    <row r="38" spans="1:8" ht="39.6" x14ac:dyDescent="0.25">
      <c r="A38" s="468">
        <v>33</v>
      </c>
      <c r="B38" s="469" t="s">
        <v>286</v>
      </c>
      <c r="C38" s="470">
        <f>'1d'!C38-'17b'!C38-'17c'!C38</f>
        <v>56001</v>
      </c>
      <c r="D38" s="470">
        <f>'1d'!D38-'17b'!D38-'17c'!D38</f>
        <v>35362</v>
      </c>
      <c r="E38" s="470">
        <f>'1d'!E38-'17b'!E38-'17c'!E38</f>
        <v>20639</v>
      </c>
      <c r="F38" s="470">
        <f>'1d'!F38-'17b'!F38-'17c'!F38</f>
        <v>0</v>
      </c>
      <c r="G38" s="470">
        <f>'1d'!G38-'17b'!G38-'17c'!G38</f>
        <v>0</v>
      </c>
      <c r="H38" s="470">
        <f>'1d'!H38-'17b'!H38-'17c'!H38</f>
        <v>0</v>
      </c>
    </row>
    <row r="39" spans="1:8" x14ac:dyDescent="0.25">
      <c r="A39" s="468">
        <v>34</v>
      </c>
      <c r="B39" s="469" t="s">
        <v>287</v>
      </c>
      <c r="C39" s="470">
        <f>'1d'!C39-'17b'!C39-'17c'!C39</f>
        <v>307492</v>
      </c>
      <c r="D39" s="470">
        <f>'1d'!D39-'17b'!D39-'17c'!D39</f>
        <v>307492</v>
      </c>
      <c r="E39" s="470">
        <f>'1d'!E39-'17b'!E39-'17c'!E39</f>
        <v>0</v>
      </c>
      <c r="F39" s="470">
        <f>'1d'!F39-'17b'!F39-'17c'!F39</f>
        <v>0</v>
      </c>
      <c r="G39" s="470">
        <f>'1d'!G39-'17b'!G39-'17c'!G39</f>
        <v>0</v>
      </c>
      <c r="H39" s="470">
        <f>'1d'!H39-'17b'!H39-'17c'!H39</f>
        <v>0</v>
      </c>
    </row>
    <row r="40" spans="1:8" x14ac:dyDescent="0.25">
      <c r="A40" s="468">
        <v>35</v>
      </c>
      <c r="B40" s="475" t="s">
        <v>55</v>
      </c>
      <c r="C40" s="470">
        <f>'1d'!C40-'17b'!C40-'17c'!C40</f>
        <v>360067752</v>
      </c>
      <c r="D40" s="470">
        <f>'1d'!D40-'17b'!D40-'17c'!D40</f>
        <v>359995365</v>
      </c>
      <c r="E40" s="470">
        <f>'1d'!E40-'17b'!E40-'17c'!E40</f>
        <v>72387</v>
      </c>
      <c r="F40" s="470">
        <f>'1d'!F40-'17b'!F40-'17c'!F40</f>
        <v>0</v>
      </c>
      <c r="G40" s="470">
        <f>'1d'!G40-'17b'!G40-'17c'!G40</f>
        <v>0</v>
      </c>
      <c r="H40" s="470">
        <f>'1d'!H40-'17b'!H40-'17c'!H40</f>
        <v>0</v>
      </c>
    </row>
    <row r="41" spans="1:8" x14ac:dyDescent="0.25">
      <c r="A41" s="468">
        <v>36</v>
      </c>
      <c r="B41" s="473" t="s">
        <v>288</v>
      </c>
      <c r="C41" s="470">
        <f>'1d'!C41-'17b'!C41-'17c'!C41</f>
        <v>16800</v>
      </c>
      <c r="D41" s="470">
        <f>'1d'!D41-'17b'!D41-'17c'!D41</f>
        <v>0</v>
      </c>
      <c r="E41" s="470">
        <f>'1d'!E41-'17b'!E41-'17c'!E41</f>
        <v>0</v>
      </c>
      <c r="F41" s="470">
        <f>'1d'!F41-'17b'!F41-'17c'!F41</f>
        <v>0</v>
      </c>
      <c r="G41" s="470">
        <f>'1d'!G41-'17b'!G41-'17c'!G41</f>
        <v>16800</v>
      </c>
      <c r="H41" s="470">
        <f>'1d'!H41-'17b'!H41-'17c'!H41</f>
        <v>0</v>
      </c>
    </row>
    <row r="42" spans="1:8" x14ac:dyDescent="0.25">
      <c r="A42" s="468">
        <v>37</v>
      </c>
      <c r="B42" s="481" t="s">
        <v>56</v>
      </c>
      <c r="C42" s="470">
        <f>'1d'!C42-'17b'!C42-'17c'!C42</f>
        <v>11735137</v>
      </c>
      <c r="D42" s="470">
        <f>'1d'!D42-'17b'!D42-'17c'!D42</f>
        <v>0</v>
      </c>
      <c r="E42" s="470">
        <f>'1d'!E42-'17b'!E42-'17c'!E42</f>
        <v>236220</v>
      </c>
      <c r="F42" s="470">
        <f>'1d'!F42-'17b'!F42-'17c'!F42</f>
        <v>2692973</v>
      </c>
      <c r="G42" s="470">
        <f>'1d'!G42-'17b'!G42-'17c'!G42</f>
        <v>1141340</v>
      </c>
      <c r="H42" s="470">
        <f>'1d'!H42-'17b'!H42-'17c'!H42</f>
        <v>7664604</v>
      </c>
    </row>
    <row r="43" spans="1:8" x14ac:dyDescent="0.25">
      <c r="A43" s="468">
        <v>38</v>
      </c>
      <c r="B43" s="481" t="s">
        <v>289</v>
      </c>
      <c r="C43" s="470">
        <f>'1d'!C43-'17b'!C43-'17c'!C43</f>
        <v>7598104</v>
      </c>
      <c r="D43" s="470">
        <f>'1d'!D43-'17b'!D43-'17c'!D43</f>
        <v>0</v>
      </c>
      <c r="E43" s="470">
        <f>'1d'!E43-'17b'!E43-'17c'!E43</f>
        <v>0</v>
      </c>
      <c r="F43" s="470">
        <f>'1d'!F43-'17b'!F43-'17c'!F43</f>
        <v>0</v>
      </c>
      <c r="G43" s="470">
        <f>'1d'!G43-'17b'!G43-'17c'!G43</f>
        <v>-66500</v>
      </c>
      <c r="H43" s="470">
        <f>'1d'!H43-'17b'!H43-'17c'!H43</f>
        <v>7664604</v>
      </c>
    </row>
    <row r="44" spans="1:8" x14ac:dyDescent="0.25">
      <c r="A44" s="468">
        <v>39</v>
      </c>
      <c r="B44" s="481" t="s">
        <v>57</v>
      </c>
      <c r="C44" s="470">
        <f>'1d'!C44-'17b'!C44-'17c'!C44</f>
        <v>3596502</v>
      </c>
      <c r="D44" s="470">
        <f>'1d'!D44-'17b'!D44-'17c'!D44</f>
        <v>0</v>
      </c>
      <c r="E44" s="470">
        <f>'1d'!E44-'17b'!E44-'17c'!E44</f>
        <v>236220</v>
      </c>
      <c r="F44" s="470">
        <f>'1d'!F44-'17b'!F44-'17c'!F44</f>
        <v>2394282</v>
      </c>
      <c r="G44" s="470">
        <f>'1d'!G44-'17b'!G44-'17c'!G44</f>
        <v>966000</v>
      </c>
      <c r="H44" s="470">
        <f>'1d'!H44-'17b'!H44-'17c'!H44</f>
        <v>0</v>
      </c>
    </row>
    <row r="45" spans="1:8" x14ac:dyDescent="0.25">
      <c r="A45" s="468">
        <v>40</v>
      </c>
      <c r="B45" s="481" t="s">
        <v>290</v>
      </c>
      <c r="C45" s="470">
        <f>'1d'!C45-'17b'!C45-'17c'!C45</f>
        <v>0</v>
      </c>
      <c r="D45" s="470">
        <f>'1d'!D45-'17b'!D45-'17c'!D45</f>
        <v>0</v>
      </c>
      <c r="E45" s="470">
        <f>'1d'!E45-'17b'!E45-'17c'!E45</f>
        <v>0</v>
      </c>
      <c r="F45" s="470">
        <f>'1d'!F45-'17b'!F45-'17c'!F45</f>
        <v>0</v>
      </c>
      <c r="G45" s="470">
        <f>'1d'!G45-'17b'!G45-'17c'!G45</f>
        <v>0</v>
      </c>
      <c r="H45" s="470">
        <f>'1d'!H45-'17b'!H45-'17c'!H45</f>
        <v>0</v>
      </c>
    </row>
    <row r="46" spans="1:8" x14ac:dyDescent="0.25">
      <c r="A46" s="468">
        <v>41</v>
      </c>
      <c r="B46" s="481" t="s">
        <v>291</v>
      </c>
      <c r="C46" s="470">
        <f>'1d'!C46-'17b'!C46-'17c'!C46</f>
        <v>540531</v>
      </c>
      <c r="D46" s="470">
        <f>'1d'!D46-'17b'!D46-'17c'!D46</f>
        <v>0</v>
      </c>
      <c r="E46" s="470">
        <f>'1d'!E46-'17b'!E46-'17c'!E46</f>
        <v>0</v>
      </c>
      <c r="F46" s="470">
        <f>'1d'!F46-'17b'!F46-'17c'!F46</f>
        <v>298691</v>
      </c>
      <c r="G46" s="470">
        <f>'1d'!G46-'17b'!G46-'17c'!G46</f>
        <v>241840</v>
      </c>
      <c r="H46" s="470">
        <f>'1d'!H46-'17b'!H46-'17c'!H46</f>
        <v>0</v>
      </c>
    </row>
    <row r="47" spans="1:8" x14ac:dyDescent="0.25">
      <c r="A47" s="468">
        <v>42</v>
      </c>
      <c r="B47" s="469" t="s">
        <v>58</v>
      </c>
      <c r="C47" s="470">
        <f>'1d'!C47-'17b'!C47-'17c'!C47</f>
        <v>2237645</v>
      </c>
      <c r="D47" s="470">
        <f>'1d'!D47-'17b'!D47-'17c'!D47</f>
        <v>102062</v>
      </c>
      <c r="E47" s="470">
        <f>'1d'!E47-'17b'!E47-'17c'!E47</f>
        <v>1336905</v>
      </c>
      <c r="F47" s="470">
        <f>'1d'!F47-'17b'!F47-'17c'!F47</f>
        <v>758822</v>
      </c>
      <c r="G47" s="470">
        <f>'1d'!G47-'17b'!G47-'17c'!G47</f>
        <v>262</v>
      </c>
      <c r="H47" s="470">
        <f>'1d'!H47-'17b'!H47-'17c'!H47</f>
        <v>39594</v>
      </c>
    </row>
    <row r="48" spans="1:8" x14ac:dyDescent="0.25">
      <c r="A48" s="468">
        <v>43</v>
      </c>
      <c r="B48" s="469" t="s">
        <v>59</v>
      </c>
      <c r="C48" s="470">
        <f>'1d'!C48-'17b'!C48-'17c'!C48</f>
        <v>1832836</v>
      </c>
      <c r="D48" s="470">
        <f>'1d'!D48-'17b'!D48-'17c'!D48</f>
        <v>72233</v>
      </c>
      <c r="E48" s="470">
        <f>'1d'!E48-'17b'!E48-'17c'!E48</f>
        <v>1321244</v>
      </c>
      <c r="F48" s="470">
        <f>'1d'!F48-'17b'!F48-'17c'!F48</f>
        <v>439359</v>
      </c>
      <c r="G48" s="470">
        <f>'1d'!G48-'17b'!G48-'17c'!G48</f>
        <v>0</v>
      </c>
      <c r="H48" s="470">
        <f>'1d'!H48-'17b'!H48-'17c'!H48</f>
        <v>0</v>
      </c>
    </row>
    <row r="49" spans="1:8" x14ac:dyDescent="0.25">
      <c r="A49" s="468">
        <v>44</v>
      </c>
      <c r="B49" s="469" t="s">
        <v>60</v>
      </c>
      <c r="C49" s="470">
        <f>'1d'!C49-'17b'!C49-'17c'!C49</f>
        <v>404809</v>
      </c>
      <c r="D49" s="470">
        <f>'1d'!D49-'17b'!D49-'17c'!D49</f>
        <v>29829</v>
      </c>
      <c r="E49" s="470">
        <f>'1d'!E49-'17b'!E49-'17c'!E49</f>
        <v>15661</v>
      </c>
      <c r="F49" s="470">
        <f>'1d'!F49-'17b'!F49-'17c'!F49</f>
        <v>319463</v>
      </c>
      <c r="G49" s="470">
        <f>'1d'!G49-'17b'!G49-'17c'!G49</f>
        <v>262</v>
      </c>
      <c r="H49" s="470">
        <f>'1d'!H49-'17b'!H49-'17c'!H49</f>
        <v>39594</v>
      </c>
    </row>
    <row r="50" spans="1:8" x14ac:dyDescent="0.25">
      <c r="A50" s="468">
        <v>45</v>
      </c>
      <c r="B50" s="469" t="s">
        <v>292</v>
      </c>
      <c r="C50" s="470">
        <f>'1d'!C50-'17b'!C50-'17c'!C50</f>
        <v>2938187</v>
      </c>
      <c r="D50" s="470">
        <f>'1d'!D50-'17b'!D50-'17c'!D50</f>
        <v>2938187</v>
      </c>
      <c r="E50" s="470">
        <f>'1d'!E50-'17b'!E50-'17c'!E50</f>
        <v>0</v>
      </c>
      <c r="F50" s="470">
        <f>'1d'!F50-'17b'!F50-'17c'!F50</f>
        <v>0</v>
      </c>
      <c r="G50" s="470">
        <f>'1d'!G50-'17b'!G50-'17c'!G50</f>
        <v>0</v>
      </c>
      <c r="H50" s="470">
        <f>'1d'!H50-'17b'!H50-'17c'!H50</f>
        <v>0</v>
      </c>
    </row>
    <row r="51" spans="1:8" ht="26.4" x14ac:dyDescent="0.25">
      <c r="A51" s="468">
        <v>46</v>
      </c>
      <c r="B51" s="469" t="s">
        <v>293</v>
      </c>
      <c r="C51" s="470">
        <f>'1d'!C51-'17b'!C51-'17c'!C51</f>
        <v>0</v>
      </c>
      <c r="D51" s="470">
        <f>'1d'!D51-'17b'!D51-'17c'!D51</f>
        <v>0</v>
      </c>
      <c r="E51" s="470">
        <f>'1d'!E51-'17b'!E51-'17c'!E51</f>
        <v>0</v>
      </c>
      <c r="F51" s="470">
        <f>'1d'!F51-'17b'!F51-'17c'!F51</f>
        <v>0</v>
      </c>
      <c r="G51" s="470">
        <f>'1d'!G51-'17b'!G51-'17c'!G51</f>
        <v>0</v>
      </c>
      <c r="H51" s="470">
        <f>'1d'!H51-'17b'!H51-'17c'!H51</f>
        <v>0</v>
      </c>
    </row>
    <row r="52" spans="1:8" ht="26.4" x14ac:dyDescent="0.25">
      <c r="A52" s="468">
        <v>47</v>
      </c>
      <c r="B52" s="469" t="s">
        <v>61</v>
      </c>
      <c r="C52" s="470">
        <f>'1d'!C52-'17b'!C52-'17c'!C52</f>
        <v>2791656</v>
      </c>
      <c r="D52" s="470">
        <f>'1d'!D52-'17b'!D52-'17c'!D52</f>
        <v>2791656</v>
      </c>
      <c r="E52" s="470">
        <f>'1d'!E52-'17b'!E52-'17c'!E52</f>
        <v>0</v>
      </c>
      <c r="F52" s="470">
        <f>'1d'!F52-'17b'!F52-'17c'!F52</f>
        <v>0</v>
      </c>
      <c r="G52" s="470">
        <f>'1d'!G52-'17b'!G52-'17c'!G52</f>
        <v>0</v>
      </c>
      <c r="H52" s="470">
        <f>'1d'!H52-'17b'!H52-'17c'!H52</f>
        <v>0</v>
      </c>
    </row>
    <row r="53" spans="1:8" x14ac:dyDescent="0.25">
      <c r="A53" s="468">
        <v>48</v>
      </c>
      <c r="B53" s="469" t="s">
        <v>294</v>
      </c>
      <c r="C53" s="470">
        <f>'1d'!C53-'17b'!C53-'17c'!C53</f>
        <v>-9077617</v>
      </c>
      <c r="D53" s="470">
        <f>'1d'!D53-'17b'!D53-'17c'!D53</f>
        <v>-9077617</v>
      </c>
      <c r="E53" s="470">
        <f>'1d'!E53-'17b'!E53-'17c'!E53</f>
        <v>0</v>
      </c>
      <c r="F53" s="470">
        <f>'1d'!F53-'17b'!F53-'17c'!F53</f>
        <v>0</v>
      </c>
      <c r="G53" s="470">
        <f>'1d'!G53-'17b'!G53-'17c'!G53</f>
        <v>0</v>
      </c>
      <c r="H53" s="470">
        <f>'1d'!H53-'17b'!H53-'17c'!H53</f>
        <v>0</v>
      </c>
    </row>
    <row r="54" spans="1:8" x14ac:dyDescent="0.25">
      <c r="A54" s="468">
        <v>49</v>
      </c>
      <c r="B54" s="469" t="s">
        <v>62</v>
      </c>
      <c r="C54" s="470">
        <f>'1d'!C54-'17b'!C54-'17c'!C54</f>
        <v>9224148</v>
      </c>
      <c r="D54" s="470">
        <f>'1d'!D54-'17b'!D54-'17c'!D54</f>
        <v>9224148</v>
      </c>
      <c r="E54" s="470">
        <f>'1d'!E54-'17b'!E54-'17c'!E54</f>
        <v>0</v>
      </c>
      <c r="F54" s="470">
        <f>'1d'!F54-'17b'!F54-'17c'!F54</f>
        <v>0</v>
      </c>
      <c r="G54" s="470">
        <f>'1d'!G54-'17b'!G54-'17c'!G54</f>
        <v>0</v>
      </c>
      <c r="H54" s="470">
        <f>'1d'!H54-'17b'!H54-'17c'!H54</f>
        <v>0</v>
      </c>
    </row>
    <row r="55" spans="1:8" x14ac:dyDescent="0.25">
      <c r="A55" s="468">
        <v>50</v>
      </c>
      <c r="B55" s="469" t="s">
        <v>295</v>
      </c>
      <c r="C55" s="470">
        <f>'1d'!C55-'17b'!C55-'17c'!C55</f>
        <v>912103</v>
      </c>
      <c r="D55" s="470">
        <f>'1d'!D55-'17b'!D55-'17c'!D55</f>
        <v>0</v>
      </c>
      <c r="E55" s="470">
        <f>'1d'!E55-'17b'!E55-'17c'!E55</f>
        <v>0</v>
      </c>
      <c r="F55" s="470">
        <f>'1d'!F55-'17b'!F55-'17c'!F55</f>
        <v>0</v>
      </c>
      <c r="G55" s="470">
        <f>'1d'!G55-'17b'!G55-'17c'!G55</f>
        <v>0</v>
      </c>
      <c r="H55" s="470">
        <f>'1d'!H55-'17b'!H55-'17c'!H55</f>
        <v>912103</v>
      </c>
    </row>
    <row r="56" spans="1:8" x14ac:dyDescent="0.25">
      <c r="A56" s="468">
        <v>51</v>
      </c>
      <c r="B56" s="469" t="s">
        <v>296</v>
      </c>
      <c r="C56" s="470">
        <f>'1d'!C56-'17b'!C56-'17c'!C56</f>
        <v>4519692</v>
      </c>
      <c r="D56" s="470">
        <f>'1d'!D56-'17b'!D56-'17c'!D56</f>
        <v>676752</v>
      </c>
      <c r="E56" s="470">
        <f>'1d'!E56-'17b'!E56-'17c'!E56</f>
        <v>427526</v>
      </c>
      <c r="F56" s="470">
        <f>'1d'!F56-'17b'!F56-'17c'!F56</f>
        <v>1089022</v>
      </c>
      <c r="G56" s="470">
        <f>'1d'!G56-'17b'!G56-'17c'!G56</f>
        <v>0</v>
      </c>
      <c r="H56" s="470">
        <f>'1d'!H56-'17b'!H56-'17c'!H56</f>
        <v>2326392</v>
      </c>
    </row>
    <row r="57" spans="1:8" x14ac:dyDescent="0.25">
      <c r="A57" s="468">
        <v>52</v>
      </c>
      <c r="B57" s="469" t="s">
        <v>63</v>
      </c>
      <c r="C57" s="470">
        <f>'1d'!C57-'17b'!C57-'17c'!C57</f>
        <v>407000</v>
      </c>
      <c r="D57" s="470">
        <f>'1d'!D57-'17b'!D57-'17c'!D57</f>
        <v>0</v>
      </c>
      <c r="E57" s="470">
        <f>'1d'!E57-'17b'!E57-'17c'!E57</f>
        <v>0</v>
      </c>
      <c r="F57" s="470">
        <f>'1d'!F57-'17b'!F57-'17c'!F57</f>
        <v>0</v>
      </c>
      <c r="G57" s="470">
        <f>'1d'!G57-'17b'!G57-'17c'!G57</f>
        <v>0</v>
      </c>
      <c r="H57" s="470">
        <f>'1d'!H57-'17b'!H57-'17c'!H57</f>
        <v>407000</v>
      </c>
    </row>
    <row r="58" spans="1:8" ht="26.4" x14ac:dyDescent="0.25">
      <c r="A58" s="468">
        <v>53</v>
      </c>
      <c r="B58" s="469" t="s">
        <v>297</v>
      </c>
      <c r="C58" s="470">
        <f>'1d'!C58-'17b'!C58-'17c'!C58</f>
        <v>2730529</v>
      </c>
      <c r="D58" s="470">
        <f>'1d'!D58-'17b'!D58-'17c'!D58</f>
        <v>2730508</v>
      </c>
      <c r="E58" s="470">
        <f>'1d'!E58-'17b'!E58-'17c'!E58</f>
        <v>2</v>
      </c>
      <c r="F58" s="470">
        <f>'1d'!F58-'17b'!F58-'17c'!F58</f>
        <v>16</v>
      </c>
      <c r="G58" s="470">
        <f>'1d'!G58-'17b'!G58-'17c'!G58</f>
        <v>1</v>
      </c>
      <c r="H58" s="470">
        <f>'1d'!H58-'17b'!H58-'17c'!H58</f>
        <v>2</v>
      </c>
    </row>
    <row r="59" spans="1:8" x14ac:dyDescent="0.25">
      <c r="A59" s="468">
        <v>54</v>
      </c>
      <c r="B59" s="469" t="s">
        <v>298</v>
      </c>
      <c r="C59" s="470">
        <f>'1d'!C59-'17b'!C59-'17c'!C59</f>
        <v>0</v>
      </c>
      <c r="D59" s="470">
        <f>'1d'!D59-'17b'!D59-'17c'!D59</f>
        <v>0</v>
      </c>
      <c r="E59" s="470">
        <f>'1d'!E59-'17b'!E59-'17c'!E59</f>
        <v>0</v>
      </c>
      <c r="F59" s="470">
        <f>'1d'!F59-'17b'!F59-'17c'!F59</f>
        <v>0</v>
      </c>
      <c r="G59" s="470">
        <f>'1d'!G59-'17b'!G59-'17c'!G59</f>
        <v>0</v>
      </c>
      <c r="H59" s="470">
        <f>'1d'!H59-'17b'!H59-'17c'!H59</f>
        <v>0</v>
      </c>
    </row>
    <row r="60" spans="1:8" x14ac:dyDescent="0.25">
      <c r="A60" s="468">
        <v>55</v>
      </c>
      <c r="B60" s="469" t="s">
        <v>64</v>
      </c>
      <c r="C60" s="470">
        <f>'1d'!C60-'17b'!C60-'17c'!C60</f>
        <v>915280</v>
      </c>
      <c r="D60" s="470">
        <f>'1d'!D60-'17b'!D60-'17c'!D60</f>
        <v>915280</v>
      </c>
      <c r="E60" s="470">
        <f>'1d'!E60-'17b'!E60-'17c'!E60</f>
        <v>0</v>
      </c>
      <c r="F60" s="470">
        <f>'1d'!F60-'17b'!F60-'17c'!F60</f>
        <v>0</v>
      </c>
      <c r="G60" s="470">
        <f>'1d'!G60-'17b'!G60-'17c'!G60</f>
        <v>0</v>
      </c>
      <c r="H60" s="470">
        <f>'1d'!H60-'17b'!H60-'17c'!H60</f>
        <v>0</v>
      </c>
    </row>
    <row r="61" spans="1:8" x14ac:dyDescent="0.25">
      <c r="A61" s="468">
        <v>56</v>
      </c>
      <c r="B61" s="469" t="s">
        <v>299</v>
      </c>
      <c r="C61" s="470">
        <f>'1d'!C61-'17b'!C61-'17c'!C61</f>
        <v>122194</v>
      </c>
      <c r="D61" s="470">
        <f>'1d'!D61-'17b'!D61-'17c'!D61</f>
        <v>34188</v>
      </c>
      <c r="E61" s="470">
        <f>'1d'!E61-'17b'!E61-'17c'!E61</f>
        <v>8433</v>
      </c>
      <c r="F61" s="470">
        <f>'1d'!F61-'17b'!F61-'17c'!F61</f>
        <v>73270</v>
      </c>
      <c r="G61" s="470">
        <f>'1d'!G61-'17b'!G61-'17c'!G61</f>
        <v>3275</v>
      </c>
      <c r="H61" s="470">
        <f>'1d'!H61-'17b'!H61-'17c'!H61</f>
        <v>3028</v>
      </c>
    </row>
    <row r="62" spans="1:8" x14ac:dyDescent="0.25">
      <c r="A62" s="468">
        <v>57</v>
      </c>
      <c r="B62" s="475" t="s">
        <v>65</v>
      </c>
      <c r="C62" s="470">
        <f>'1d'!C62-'17b'!C62-'17c'!C62</f>
        <v>26534567</v>
      </c>
      <c r="D62" s="470">
        <f>'1d'!D62-'17b'!D62-'17c'!D62</f>
        <v>7396977</v>
      </c>
      <c r="E62" s="470">
        <f>'1d'!E62-'17b'!E62-'17c'!E62</f>
        <v>2009086</v>
      </c>
      <c r="F62" s="470">
        <f>'1d'!F62-'17b'!F62-'17c'!F62</f>
        <v>4614103</v>
      </c>
      <c r="G62" s="470">
        <f>'1d'!G62-'17b'!G62-'17c'!G62</f>
        <v>1161678</v>
      </c>
      <c r="H62" s="470">
        <f>'1d'!H62-'17b'!H62-'17c'!H62</f>
        <v>11352723</v>
      </c>
    </row>
    <row r="63" spans="1:8" x14ac:dyDescent="0.25">
      <c r="A63" s="468">
        <v>58</v>
      </c>
      <c r="B63" s="469" t="s">
        <v>300</v>
      </c>
      <c r="C63" s="470">
        <f>'1d'!C63-'17b'!C63-'17c'!C63</f>
        <v>0</v>
      </c>
      <c r="D63" s="470">
        <f>'1d'!D63-'17b'!D63-'17c'!D63</f>
        <v>0</v>
      </c>
      <c r="E63" s="470">
        <f>'1d'!E63-'17b'!E63-'17c'!E63</f>
        <v>0</v>
      </c>
      <c r="F63" s="470">
        <f>'1d'!F63-'17b'!F63-'17c'!F63</f>
        <v>0</v>
      </c>
      <c r="G63" s="470">
        <f>'1d'!G63-'17b'!G63-'17c'!G63</f>
        <v>0</v>
      </c>
      <c r="H63" s="470">
        <f>'1d'!H63-'17b'!H63-'17c'!H63</f>
        <v>0</v>
      </c>
    </row>
    <row r="64" spans="1:8" x14ac:dyDescent="0.25">
      <c r="A64" s="468">
        <v>59</v>
      </c>
      <c r="B64" s="469" t="s">
        <v>301</v>
      </c>
      <c r="C64" s="470">
        <f>'1d'!C64-'17b'!C64-'17c'!C64</f>
        <v>616000</v>
      </c>
      <c r="D64" s="470">
        <f>'1d'!D64-'17b'!D64-'17c'!D64</f>
        <v>0</v>
      </c>
      <c r="E64" s="470">
        <f>'1d'!E64-'17b'!E64-'17c'!E64</f>
        <v>0</v>
      </c>
      <c r="F64" s="470">
        <f>'1d'!F64-'17b'!F64-'17c'!F64</f>
        <v>616000</v>
      </c>
      <c r="G64" s="470">
        <f>'1d'!G64-'17b'!G64-'17c'!G64</f>
        <v>0</v>
      </c>
      <c r="H64" s="470">
        <f>'1d'!H64-'17b'!H64-'17c'!H64</f>
        <v>0</v>
      </c>
    </row>
    <row r="65" spans="1:8" x14ac:dyDescent="0.25">
      <c r="A65" s="468">
        <v>60</v>
      </c>
      <c r="B65" s="475" t="s">
        <v>66</v>
      </c>
      <c r="C65" s="470">
        <f>'1d'!C65-'17b'!C65-'17c'!C65</f>
        <v>616000</v>
      </c>
      <c r="D65" s="470">
        <f>'1d'!D65-'17b'!D65-'17c'!D65</f>
        <v>0</v>
      </c>
      <c r="E65" s="470">
        <f>'1d'!E65-'17b'!E65-'17c'!E65</f>
        <v>0</v>
      </c>
      <c r="F65" s="470">
        <f>'1d'!F65-'17b'!F65-'17c'!F65</f>
        <v>616000</v>
      </c>
      <c r="G65" s="470">
        <f>'1d'!G65-'17b'!G65-'17c'!G65</f>
        <v>0</v>
      </c>
      <c r="H65" s="470">
        <f>'1d'!H65-'17b'!H65-'17c'!H65</f>
        <v>0</v>
      </c>
    </row>
    <row r="66" spans="1:8" x14ac:dyDescent="0.25">
      <c r="A66" s="468"/>
      <c r="B66" s="486" t="s">
        <v>516</v>
      </c>
      <c r="C66" s="470">
        <f>'1d'!C66-'17b'!C66-'17c'!C66</f>
        <v>0</v>
      </c>
      <c r="D66" s="470">
        <f>'1d'!D66-'17b'!D66-'17c'!D66</f>
        <v>0</v>
      </c>
      <c r="E66" s="470">
        <f>'1d'!E66-'17b'!E66-'17c'!E66</f>
        <v>0</v>
      </c>
      <c r="F66" s="470">
        <f>'1d'!F66-'17b'!F66-'17c'!F66</f>
        <v>0</v>
      </c>
      <c r="G66" s="470">
        <f>'1d'!G66-'17b'!G66-'17c'!G66</f>
        <v>0</v>
      </c>
      <c r="H66" s="470">
        <f>'1d'!H66-'17b'!H66-'17c'!H66</f>
        <v>0</v>
      </c>
    </row>
    <row r="67" spans="1:8" x14ac:dyDescent="0.25">
      <c r="A67" s="468">
        <v>61</v>
      </c>
      <c r="B67" s="487" t="s">
        <v>302</v>
      </c>
      <c r="C67" s="470">
        <f>'1d'!C67-'17b'!C67-'17c'!C67</f>
        <v>0</v>
      </c>
      <c r="D67" s="470">
        <f>'1d'!D67-'17b'!D67-'17c'!D67</f>
        <v>0</v>
      </c>
      <c r="E67" s="470">
        <f>'1d'!E67-'17b'!E67-'17c'!E67</f>
        <v>0</v>
      </c>
      <c r="F67" s="470">
        <f>'1d'!F67-'17b'!F67-'17c'!F67</f>
        <v>0</v>
      </c>
      <c r="G67" s="470">
        <f>'1d'!G67-'17b'!G67-'17c'!G67</f>
        <v>0</v>
      </c>
      <c r="H67" s="470">
        <f>'1d'!H67-'17b'!H67-'17c'!H67</f>
        <v>0</v>
      </c>
    </row>
    <row r="68" spans="1:8" x14ac:dyDescent="0.25">
      <c r="A68" s="468">
        <v>62</v>
      </c>
      <c r="B68" s="488" t="s">
        <v>303</v>
      </c>
      <c r="C68" s="470">
        <f>'1d'!C68-'17b'!C68-'17c'!C68</f>
        <v>74213</v>
      </c>
      <c r="D68" s="470">
        <f>'1d'!D68-'17b'!D68-'17c'!D68</f>
        <v>74213</v>
      </c>
      <c r="E68" s="470">
        <f>'1d'!E68-'17b'!E68-'17c'!E68</f>
        <v>0</v>
      </c>
      <c r="F68" s="470">
        <f>'1d'!F68-'17b'!F68-'17c'!F68</f>
        <v>0</v>
      </c>
      <c r="G68" s="470">
        <f>'1d'!G68-'17b'!G68-'17c'!G68</f>
        <v>0</v>
      </c>
      <c r="H68" s="470">
        <f>'1d'!H68-'17b'!H68-'17c'!H68</f>
        <v>0</v>
      </c>
    </row>
    <row r="69" spans="1:8" ht="26.4" x14ac:dyDescent="0.25">
      <c r="A69" s="468">
        <v>63</v>
      </c>
      <c r="B69" s="469" t="s">
        <v>67</v>
      </c>
      <c r="C69" s="470">
        <f>'1d'!C69-'17b'!C69-'17c'!C69</f>
        <v>0</v>
      </c>
      <c r="D69" s="470">
        <f>'1d'!D69-'17b'!D69-'17c'!D69</f>
        <v>0</v>
      </c>
      <c r="E69" s="470">
        <f>'1d'!E69-'17b'!E69-'17c'!E69</f>
        <v>0</v>
      </c>
      <c r="F69" s="470">
        <f>'1d'!F69-'17b'!F69-'17c'!F69</f>
        <v>0</v>
      </c>
      <c r="G69" s="470">
        <f>'1d'!G69-'17b'!G69-'17c'!G69</f>
        <v>0</v>
      </c>
      <c r="H69" s="470">
        <f>'1d'!H69-'17b'!H69-'17c'!H69</f>
        <v>0</v>
      </c>
    </row>
    <row r="70" spans="1:8" x14ac:dyDescent="0.25">
      <c r="A70" s="468">
        <v>64</v>
      </c>
      <c r="B70" s="469" t="s">
        <v>68</v>
      </c>
      <c r="C70" s="470">
        <f>'1d'!C70-'17b'!C70-'17c'!C70</f>
        <v>0</v>
      </c>
      <c r="D70" s="470">
        <f>'1d'!D70-'17b'!D70-'17c'!D70</f>
        <v>0</v>
      </c>
      <c r="E70" s="470">
        <f>'1d'!E70-'17b'!E70-'17c'!E70</f>
        <v>0</v>
      </c>
      <c r="F70" s="470">
        <f>'1d'!F70-'17b'!F70-'17c'!F70</f>
        <v>0</v>
      </c>
      <c r="G70" s="470">
        <f>'1d'!G70-'17b'!G70-'17c'!G70</f>
        <v>0</v>
      </c>
      <c r="H70" s="470">
        <f>'1d'!H70-'17b'!H70-'17c'!H70</f>
        <v>0</v>
      </c>
    </row>
    <row r="71" spans="1:8" x14ac:dyDescent="0.25">
      <c r="A71" s="468">
        <v>65</v>
      </c>
      <c r="B71" s="469" t="s">
        <v>69</v>
      </c>
      <c r="C71" s="470">
        <f>'1d'!C71-'17b'!C71-'17c'!C71</f>
        <v>1693021</v>
      </c>
      <c r="D71" s="470">
        <f>'1d'!D71-'17b'!D71-'17c'!D71</f>
        <v>1693021</v>
      </c>
      <c r="E71" s="470">
        <f>'1d'!E71-'17b'!E71-'17c'!E71</f>
        <v>0</v>
      </c>
      <c r="F71" s="470">
        <f>'1d'!F71-'17b'!F71-'17c'!F71</f>
        <v>0</v>
      </c>
      <c r="G71" s="470">
        <f>'1d'!G71-'17b'!G71-'17c'!G71</f>
        <v>0</v>
      </c>
      <c r="H71" s="470">
        <f>'1d'!H71-'17b'!H71-'17c'!H71</f>
        <v>0</v>
      </c>
    </row>
    <row r="72" spans="1:8" x14ac:dyDescent="0.25">
      <c r="A72" s="468">
        <v>66</v>
      </c>
      <c r="B72" s="475" t="s">
        <v>70</v>
      </c>
      <c r="C72" s="470">
        <f>'1d'!C72-'17b'!C72-'17c'!C72</f>
        <v>1693021</v>
      </c>
      <c r="D72" s="470">
        <f>'1d'!D72-'17b'!D72-'17c'!D72</f>
        <v>1693021</v>
      </c>
      <c r="E72" s="470">
        <f>'1d'!E72-'17b'!E72-'17c'!E72</f>
        <v>0</v>
      </c>
      <c r="F72" s="470">
        <f>'1d'!F72-'17b'!F72-'17c'!F72</f>
        <v>0</v>
      </c>
      <c r="G72" s="470">
        <f>'1d'!G72-'17b'!G72-'17c'!G72</f>
        <v>0</v>
      </c>
      <c r="H72" s="470">
        <f>'1d'!H72-'17b'!H72-'17c'!H72</f>
        <v>0</v>
      </c>
    </row>
    <row r="73" spans="1:8" x14ac:dyDescent="0.25">
      <c r="A73" s="468">
        <v>67</v>
      </c>
      <c r="B73" s="490" t="s">
        <v>71</v>
      </c>
      <c r="C73" s="470">
        <f>'1d'!C73-'17b'!C73-'17c'!C73</f>
        <v>1560561111</v>
      </c>
      <c r="D73" s="470">
        <f>'1d'!D73-'17b'!D73-'17c'!D73</f>
        <v>1503821940</v>
      </c>
      <c r="E73" s="470">
        <f>'1d'!E73-'17b'!E73-'17c'!E73</f>
        <v>2081473</v>
      </c>
      <c r="F73" s="470">
        <f>'1d'!F73-'17b'!F73-'17c'!F73</f>
        <v>42143297</v>
      </c>
      <c r="G73" s="470">
        <f>'1d'!G73-'17b'!G73-'17c'!G73</f>
        <v>1161678</v>
      </c>
      <c r="H73" s="470">
        <f>'1d'!H73-'17b'!H73-'17c'!H73</f>
        <v>11352723</v>
      </c>
    </row>
    <row r="74" spans="1:8" ht="26.4" x14ac:dyDescent="0.25">
      <c r="A74" s="468">
        <v>68</v>
      </c>
      <c r="B74" s="473" t="s">
        <v>304</v>
      </c>
      <c r="C74" s="470">
        <f>'1d'!C74-'17b'!C74-'17c'!C74</f>
        <v>60000000</v>
      </c>
      <c r="D74" s="470">
        <f>'1d'!D74-'17b'!D74-'17c'!D74</f>
        <v>60000000</v>
      </c>
      <c r="E74" s="470">
        <f>'1d'!E74-'17b'!E74-'17c'!E74</f>
        <v>0</v>
      </c>
      <c r="F74" s="470">
        <f>'1d'!F74-'17b'!F74-'17c'!F74</f>
        <v>0</v>
      </c>
      <c r="G74" s="470">
        <f>'1d'!G74-'17b'!G74-'17c'!G74</f>
        <v>0</v>
      </c>
      <c r="H74" s="470">
        <f>'1d'!H74-'17b'!H74-'17c'!H74</f>
        <v>0</v>
      </c>
    </row>
    <row r="75" spans="1:8" ht="26.4" x14ac:dyDescent="0.25">
      <c r="A75" s="468">
        <v>69</v>
      </c>
      <c r="B75" s="469" t="s">
        <v>305</v>
      </c>
      <c r="C75" s="470">
        <f>'1d'!C75-'17b'!C75-'17c'!C75</f>
        <v>977706022</v>
      </c>
      <c r="D75" s="470">
        <f>'1d'!D75-'17b'!D75-'17c'!D75</f>
        <v>932530487</v>
      </c>
      <c r="E75" s="470">
        <f>'1d'!E75-'17b'!E75-'17c'!E75</f>
        <v>12183896</v>
      </c>
      <c r="F75" s="470">
        <f>'1d'!F75-'17b'!F75-'17c'!F75</f>
        <v>21638751</v>
      </c>
      <c r="G75" s="470">
        <f>'1d'!G75-'17b'!G75-'17c'!G75</f>
        <v>4001119</v>
      </c>
      <c r="H75" s="470">
        <f>'1d'!H75-'17b'!H75-'17c'!H75</f>
        <v>7351769</v>
      </c>
    </row>
    <row r="76" spans="1:8" x14ac:dyDescent="0.25">
      <c r="A76" s="468">
        <v>70</v>
      </c>
      <c r="B76" s="469" t="s">
        <v>72</v>
      </c>
      <c r="C76" s="470">
        <f>'1d'!C76-'17b'!C76-'17c'!C76</f>
        <v>32784225</v>
      </c>
      <c r="D76" s="470">
        <f>'1d'!D76-'17b'!D76-'17c'!D76</f>
        <v>32784225</v>
      </c>
      <c r="E76" s="470">
        <f>'1d'!E76-'17b'!E76-'17c'!E76</f>
        <v>0</v>
      </c>
      <c r="F76" s="470">
        <f>'1d'!F76-'17b'!F76-'17c'!F76</f>
        <v>0</v>
      </c>
      <c r="G76" s="470">
        <f>'1d'!G76-'17b'!G76-'17c'!G76</f>
        <v>0</v>
      </c>
      <c r="H76" s="470">
        <f>'1d'!H76-'17b'!H76-'17c'!H76</f>
        <v>0</v>
      </c>
    </row>
    <row r="77" spans="1:8" x14ac:dyDescent="0.25">
      <c r="A77" s="468">
        <v>71</v>
      </c>
      <c r="B77" s="469" t="s">
        <v>306</v>
      </c>
      <c r="C77" s="470">
        <f>'1d'!C77-'17b'!C77-'17c'!C77</f>
        <v>474005211</v>
      </c>
      <c r="D77" s="470">
        <f>'1d'!D77-'17b'!D77-'17c'!D77</f>
        <v>0</v>
      </c>
      <c r="E77" s="470">
        <f>'1d'!E77-'17b'!E77-'17c'!E77</f>
        <v>193522393</v>
      </c>
      <c r="F77" s="470">
        <f>'1d'!F77-'17b'!F77-'17c'!F77</f>
        <v>113791853</v>
      </c>
      <c r="G77" s="470">
        <f>'1d'!G77-'17b'!G77-'17c'!G77</f>
        <v>49710309</v>
      </c>
      <c r="H77" s="470">
        <f>'1d'!H77-'17b'!H77-'17c'!H77</f>
        <v>116980656</v>
      </c>
    </row>
    <row r="78" spans="1:8" x14ac:dyDescent="0.25">
      <c r="A78" s="468">
        <v>72</v>
      </c>
      <c r="B78" s="469" t="s">
        <v>73</v>
      </c>
      <c r="C78" s="470">
        <f>'1d'!C78-'17b'!C78-'17c'!C78</f>
        <v>1544495458</v>
      </c>
      <c r="D78" s="470">
        <f>'1d'!D78-'17b'!D78-'17c'!D78</f>
        <v>1025314712</v>
      </c>
      <c r="E78" s="470">
        <f>'1d'!E78-'17b'!E78-'17c'!E78</f>
        <v>205706289</v>
      </c>
      <c r="F78" s="470">
        <f>'1d'!F78-'17b'!F78-'17c'!F78</f>
        <v>135430604</v>
      </c>
      <c r="G78" s="470">
        <f>'1d'!G78-'17b'!G78-'17c'!G78</f>
        <v>53711428</v>
      </c>
      <c r="H78" s="470">
        <f>'1d'!H78-'17b'!H78-'17c'!H78</f>
        <v>124332425</v>
      </c>
    </row>
    <row r="79" spans="1:8" ht="13.8" thickBot="1" x14ac:dyDescent="0.3">
      <c r="A79" s="468">
        <v>73</v>
      </c>
      <c r="B79" s="492" t="s">
        <v>74</v>
      </c>
      <c r="C79" s="470">
        <f>'1d'!C79-'17b'!C79-'17c'!C79</f>
        <v>1544495458</v>
      </c>
      <c r="D79" s="470">
        <f>'1d'!D79-'17b'!D79-'17c'!D79</f>
        <v>1025314712</v>
      </c>
      <c r="E79" s="470">
        <f>'1d'!E79-'17b'!E79-'17c'!E79</f>
        <v>205706289</v>
      </c>
      <c r="F79" s="470">
        <f>'1d'!F79-'17b'!F79-'17c'!F79</f>
        <v>135430604</v>
      </c>
      <c r="G79" s="470">
        <f>'1d'!G79-'17b'!G79-'17c'!G79</f>
        <v>53711428</v>
      </c>
      <c r="H79" s="470">
        <f>'1d'!H79-'17b'!H79-'17c'!H79</f>
        <v>124332425</v>
      </c>
    </row>
    <row r="80" spans="1:8" ht="13.8" thickBot="1" x14ac:dyDescent="0.3">
      <c r="A80" s="468">
        <v>74</v>
      </c>
      <c r="B80" s="149" t="s">
        <v>37</v>
      </c>
      <c r="C80" s="153">
        <f>'1d'!C80-'17b'!C80-'17c'!C80</f>
        <v>3105056569</v>
      </c>
      <c r="D80" s="153">
        <f>'1d'!D80-'17b'!D80-'17c'!D80</f>
        <v>2529136652</v>
      </c>
      <c r="E80" s="153">
        <f>'1d'!E80-'17b'!E80-'17c'!E80</f>
        <v>207787762</v>
      </c>
      <c r="F80" s="153">
        <f>'1d'!F80-'17b'!F80-'17c'!F80</f>
        <v>177573901</v>
      </c>
      <c r="G80" s="153">
        <f>'1d'!G80-'17b'!G80-'17c'!G80</f>
        <v>54873106</v>
      </c>
      <c r="H80" s="153">
        <f>'1d'!H80-'17b'!H80-'17c'!H80</f>
        <v>135685148</v>
      </c>
    </row>
    <row r="81" spans="1:8" ht="13.8" thickTop="1" x14ac:dyDescent="0.25">
      <c r="A81" s="468">
        <v>75</v>
      </c>
      <c r="B81" s="146" t="s">
        <v>3</v>
      </c>
      <c r="C81" s="147" t="e">
        <f>#REF!-'17b'!C81-'17c'!C81</f>
        <v>#REF!</v>
      </c>
      <c r="D81" s="147" t="e">
        <f>#REF!-'17b'!D81-'17c'!D81</f>
        <v>#REF!</v>
      </c>
      <c r="E81" s="147" t="e">
        <f>#REF!-'17b'!E81-'17c'!E81</f>
        <v>#REF!</v>
      </c>
      <c r="F81" s="147" t="e">
        <f>#REF!-'17b'!F81-'17c'!F81</f>
        <v>#REF!</v>
      </c>
      <c r="G81" s="147" t="e">
        <f>#REF!-'17b'!G81-'17c'!G81</f>
        <v>#REF!</v>
      </c>
      <c r="H81" s="147" t="e">
        <f>#REF!-'17b'!H81-'17c'!H81</f>
        <v>#REF!</v>
      </c>
    </row>
    <row r="82" spans="1:8" ht="26.4" x14ac:dyDescent="0.25">
      <c r="A82" s="468">
        <v>76</v>
      </c>
      <c r="B82" s="497" t="s">
        <v>4</v>
      </c>
      <c r="C82" s="147" t="e">
        <f>#REF!-'17b'!C82-'17c'!C82</f>
        <v>#REF!</v>
      </c>
      <c r="D82" s="147" t="e">
        <f>#REF!-'17b'!D82-'17c'!D82</f>
        <v>#REF!</v>
      </c>
      <c r="E82" s="147" t="e">
        <f>#REF!-'17b'!E82-'17c'!E82</f>
        <v>#REF!</v>
      </c>
      <c r="F82" s="147" t="e">
        <f>#REF!-'17b'!F82-'17c'!F82</f>
        <v>#REF!</v>
      </c>
      <c r="G82" s="147" t="e">
        <f>#REF!-'17b'!G82-'17c'!G82</f>
        <v>#REF!</v>
      </c>
      <c r="H82" s="147" t="e">
        <f>#REF!-'17b'!H82-'17c'!H82</f>
        <v>#REF!</v>
      </c>
    </row>
    <row r="83" spans="1:8" x14ac:dyDescent="0.25">
      <c r="A83" s="468">
        <v>77</v>
      </c>
      <c r="B83" s="497" t="s">
        <v>5</v>
      </c>
      <c r="C83" s="147" t="e">
        <f>#REF!-'17b'!C83-'17c'!C83</f>
        <v>#REF!</v>
      </c>
      <c r="D83" s="147" t="e">
        <f>#REF!-'17b'!D83-'17c'!D83</f>
        <v>#REF!</v>
      </c>
      <c r="E83" s="147" t="e">
        <f>#REF!-'17b'!E83-'17c'!E83</f>
        <v>#REF!</v>
      </c>
      <c r="F83" s="147" t="e">
        <f>#REF!-'17b'!F83-'17c'!F83</f>
        <v>#REF!</v>
      </c>
      <c r="G83" s="147" t="e">
        <f>#REF!-'17b'!G83-'17c'!G83</f>
        <v>#REF!</v>
      </c>
      <c r="H83" s="147" t="e">
        <f>#REF!-'17b'!H83-'17c'!H83</f>
        <v>#REF!</v>
      </c>
    </row>
    <row r="84" spans="1:8" x14ac:dyDescent="0.25">
      <c r="A84" s="468">
        <v>78</v>
      </c>
      <c r="B84" s="499" t="s">
        <v>6</v>
      </c>
      <c r="C84" s="147" t="e">
        <f>#REF!-'17b'!C84-'17c'!C84</f>
        <v>#REF!</v>
      </c>
      <c r="D84" s="147" t="e">
        <f>#REF!-'17b'!D84-'17c'!D84</f>
        <v>#REF!</v>
      </c>
      <c r="E84" s="147" t="e">
        <f>#REF!-'17b'!E84-'17c'!E84</f>
        <v>#REF!</v>
      </c>
      <c r="F84" s="147" t="e">
        <f>#REF!-'17b'!F84-'17c'!F84</f>
        <v>#REF!</v>
      </c>
      <c r="G84" s="147" t="e">
        <f>#REF!-'17b'!G84-'17c'!G84</f>
        <v>#REF!</v>
      </c>
      <c r="H84" s="147" t="e">
        <f>#REF!-'17b'!H84-'17c'!H84</f>
        <v>#REF!</v>
      </c>
    </row>
    <row r="85" spans="1:8" ht="26.4" x14ac:dyDescent="0.25">
      <c r="A85" s="468">
        <v>79</v>
      </c>
      <c r="B85" s="499" t="s">
        <v>7</v>
      </c>
      <c r="C85" s="147" t="e">
        <f>#REF!-'17b'!C85-'17c'!C85</f>
        <v>#REF!</v>
      </c>
      <c r="D85" s="147" t="e">
        <f>#REF!-'17b'!D85-'17c'!D85</f>
        <v>#REF!</v>
      </c>
      <c r="E85" s="147" t="e">
        <f>#REF!-'17b'!E85-'17c'!E85</f>
        <v>#REF!</v>
      </c>
      <c r="F85" s="147" t="e">
        <f>#REF!-'17b'!F85-'17c'!F85</f>
        <v>#REF!</v>
      </c>
      <c r="G85" s="147" t="e">
        <f>#REF!-'17b'!G85-'17c'!G85</f>
        <v>#REF!</v>
      </c>
      <c r="H85" s="147" t="e">
        <f>#REF!-'17b'!H85-'17c'!H85</f>
        <v>#REF!</v>
      </c>
    </row>
    <row r="86" spans="1:8" x14ac:dyDescent="0.25">
      <c r="A86" s="468">
        <v>80</v>
      </c>
      <c r="B86" s="499" t="s">
        <v>8</v>
      </c>
      <c r="C86" s="147" t="e">
        <f>#REF!-'17b'!C86-'17c'!C86</f>
        <v>#REF!</v>
      </c>
      <c r="D86" s="147" t="e">
        <f>#REF!-'17b'!D86-'17c'!D86</f>
        <v>#REF!</v>
      </c>
      <c r="E86" s="147" t="e">
        <f>#REF!-'17b'!E86-'17c'!E86</f>
        <v>#REF!</v>
      </c>
      <c r="F86" s="147" t="e">
        <f>#REF!-'17b'!F86-'17c'!F86</f>
        <v>#REF!</v>
      </c>
      <c r="G86" s="147" t="e">
        <f>#REF!-'17b'!G86-'17c'!G86</f>
        <v>#REF!</v>
      </c>
      <c r="H86" s="147" t="e">
        <f>#REF!-'17b'!H86-'17c'!H86</f>
        <v>#REF!</v>
      </c>
    </row>
    <row r="87" spans="1:8" x14ac:dyDescent="0.25">
      <c r="A87" s="468">
        <v>81</v>
      </c>
      <c r="B87" s="499" t="s">
        <v>9</v>
      </c>
      <c r="C87" s="147" t="e">
        <f>#REF!-'17b'!C87-'17c'!C87</f>
        <v>#REF!</v>
      </c>
      <c r="D87" s="147" t="e">
        <f>#REF!-'17b'!D87-'17c'!D87</f>
        <v>#REF!</v>
      </c>
      <c r="E87" s="147" t="e">
        <f>#REF!-'17b'!E87-'17c'!E87</f>
        <v>#REF!</v>
      </c>
      <c r="F87" s="147" t="e">
        <f>#REF!-'17b'!F87-'17c'!F87</f>
        <v>#REF!</v>
      </c>
      <c r="G87" s="147" t="e">
        <f>#REF!-'17b'!G87-'17c'!G87</f>
        <v>#REF!</v>
      </c>
      <c r="H87" s="147" t="e">
        <f>#REF!-'17b'!H87-'17c'!H87</f>
        <v>#REF!</v>
      </c>
    </row>
    <row r="88" spans="1:8" x14ac:dyDescent="0.25">
      <c r="A88" s="468">
        <v>82</v>
      </c>
      <c r="B88" s="499" t="s">
        <v>10</v>
      </c>
      <c r="C88" s="147" t="e">
        <f>#REF!-'17b'!C88-'17c'!C88</f>
        <v>#REF!</v>
      </c>
      <c r="D88" s="147" t="e">
        <f>#REF!-'17b'!D88-'17c'!D88</f>
        <v>#REF!</v>
      </c>
      <c r="E88" s="147" t="e">
        <f>#REF!-'17b'!E88-'17c'!E88</f>
        <v>#REF!</v>
      </c>
      <c r="F88" s="147" t="e">
        <f>#REF!-'17b'!F88-'17c'!F88</f>
        <v>#REF!</v>
      </c>
      <c r="G88" s="147" t="e">
        <f>#REF!-'17b'!G88-'17c'!G88</f>
        <v>#REF!</v>
      </c>
      <c r="H88" s="147" t="e">
        <f>#REF!-'17b'!H88-'17c'!H88</f>
        <v>#REF!</v>
      </c>
    </row>
    <row r="89" spans="1:8" x14ac:dyDescent="0.25">
      <c r="A89" s="468">
        <v>83</v>
      </c>
      <c r="B89" s="499" t="s">
        <v>11</v>
      </c>
      <c r="C89" s="147" t="e">
        <f>#REF!-'17b'!C89-'17c'!C89</f>
        <v>#REF!</v>
      </c>
      <c r="D89" s="147" t="e">
        <f>#REF!-'17b'!D89-'17c'!D89</f>
        <v>#REF!</v>
      </c>
      <c r="E89" s="147" t="e">
        <f>#REF!-'17b'!E89-'17c'!E89</f>
        <v>#REF!</v>
      </c>
      <c r="F89" s="147" t="e">
        <f>#REF!-'17b'!F89-'17c'!F89</f>
        <v>#REF!</v>
      </c>
      <c r="G89" s="147" t="e">
        <f>#REF!-'17b'!G89-'17c'!G89</f>
        <v>#REF!</v>
      </c>
      <c r="H89" s="147" t="e">
        <f>#REF!-'17b'!H89-'17c'!H89</f>
        <v>#REF!</v>
      </c>
    </row>
    <row r="90" spans="1:8" x14ac:dyDescent="0.25">
      <c r="A90" s="468">
        <v>84</v>
      </c>
      <c r="B90" s="499" t="s">
        <v>12</v>
      </c>
      <c r="C90" s="147" t="e">
        <f>#REF!-'17b'!C90-'17c'!C90</f>
        <v>#REF!</v>
      </c>
      <c r="D90" s="147" t="e">
        <f>#REF!-'17b'!D90-'17c'!D90</f>
        <v>#REF!</v>
      </c>
      <c r="E90" s="147" t="e">
        <f>#REF!-'17b'!E90-'17c'!E90</f>
        <v>#REF!</v>
      </c>
      <c r="F90" s="147" t="e">
        <f>#REF!-'17b'!F90-'17c'!F90</f>
        <v>#REF!</v>
      </c>
      <c r="G90" s="147" t="e">
        <f>#REF!-'17b'!G90-'17c'!G90</f>
        <v>#REF!</v>
      </c>
      <c r="H90" s="147" t="e">
        <f>#REF!-'17b'!H90-'17c'!H90</f>
        <v>#REF!</v>
      </c>
    </row>
    <row r="91" spans="1:8" x14ac:dyDescent="0.25">
      <c r="A91" s="468">
        <v>85</v>
      </c>
      <c r="B91" s="503" t="s">
        <v>13</v>
      </c>
      <c r="C91" s="147" t="e">
        <f>#REF!-'17b'!C91-'17c'!C91</f>
        <v>#REF!</v>
      </c>
      <c r="D91" s="147" t="e">
        <f>#REF!-'17b'!D91-'17c'!D91</f>
        <v>#REF!</v>
      </c>
      <c r="E91" s="147" t="e">
        <f>#REF!-'17b'!E91-'17c'!E91</f>
        <v>#REF!</v>
      </c>
      <c r="F91" s="147" t="e">
        <f>#REF!-'17b'!F91-'17c'!F91</f>
        <v>#REF!</v>
      </c>
      <c r="G91" s="147" t="e">
        <f>#REF!-'17b'!G91-'17c'!G91</f>
        <v>#REF!</v>
      </c>
      <c r="H91" s="147" t="e">
        <f>#REF!-'17b'!H91-'17c'!H91</f>
        <v>#REF!</v>
      </c>
    </row>
    <row r="92" spans="1:8" x14ac:dyDescent="0.25">
      <c r="A92" s="468">
        <v>86</v>
      </c>
      <c r="B92" s="499" t="s">
        <v>14</v>
      </c>
      <c r="C92" s="147" t="e">
        <f>#REF!-'17b'!C92-'17c'!C92</f>
        <v>#REF!</v>
      </c>
      <c r="D92" s="147" t="e">
        <f>#REF!-'17b'!D92-'17c'!D92</f>
        <v>#REF!</v>
      </c>
      <c r="E92" s="147" t="e">
        <f>#REF!-'17b'!E92-'17c'!E92</f>
        <v>#REF!</v>
      </c>
      <c r="F92" s="147" t="e">
        <f>#REF!-'17b'!F92-'17c'!F92</f>
        <v>#REF!</v>
      </c>
      <c r="G92" s="147" t="e">
        <f>#REF!-'17b'!G92-'17c'!G92</f>
        <v>#REF!</v>
      </c>
      <c r="H92" s="147" t="e">
        <f>#REF!-'17b'!H92-'17c'!H92</f>
        <v>#REF!</v>
      </c>
    </row>
    <row r="93" spans="1:8" ht="26.4" x14ac:dyDescent="0.25">
      <c r="A93" s="468">
        <v>87</v>
      </c>
      <c r="B93" s="499" t="s">
        <v>15</v>
      </c>
      <c r="C93" s="147" t="e">
        <f>#REF!-'17b'!C93-'17c'!C93</f>
        <v>#REF!</v>
      </c>
      <c r="D93" s="147" t="e">
        <f>#REF!-'17b'!D93-'17c'!D93</f>
        <v>#REF!</v>
      </c>
      <c r="E93" s="147" t="e">
        <f>#REF!-'17b'!E93-'17c'!E93</f>
        <v>#REF!</v>
      </c>
      <c r="F93" s="147" t="e">
        <f>#REF!-'17b'!F93-'17c'!F93</f>
        <v>#REF!</v>
      </c>
      <c r="G93" s="147" t="e">
        <f>#REF!-'17b'!G93-'17c'!G93</f>
        <v>#REF!</v>
      </c>
      <c r="H93" s="147" t="e">
        <f>#REF!-'17b'!H93-'17c'!H93</f>
        <v>#REF!</v>
      </c>
    </row>
    <row r="94" spans="1:8" x14ac:dyDescent="0.25">
      <c r="A94" s="468">
        <v>88</v>
      </c>
      <c r="B94" s="499" t="s">
        <v>319</v>
      </c>
      <c r="C94" s="147" t="e">
        <f>#REF!-'17b'!C94-'17c'!C94</f>
        <v>#REF!</v>
      </c>
      <c r="D94" s="147" t="e">
        <f>#REF!-'17b'!D94-'17c'!D94</f>
        <v>#REF!</v>
      </c>
      <c r="E94" s="147" t="e">
        <f>#REF!-'17b'!E94-'17c'!E94</f>
        <v>#REF!</v>
      </c>
      <c r="F94" s="147" t="e">
        <f>#REF!-'17b'!F94-'17c'!F94</f>
        <v>#REF!</v>
      </c>
      <c r="G94" s="147" t="e">
        <f>#REF!-'17b'!G94-'17c'!G94</f>
        <v>#REF!</v>
      </c>
      <c r="H94" s="147" t="e">
        <f>#REF!-'17b'!H94-'17c'!H94</f>
        <v>#REF!</v>
      </c>
    </row>
    <row r="95" spans="1:8" x14ac:dyDescent="0.25">
      <c r="A95" s="468">
        <v>89</v>
      </c>
      <c r="B95" s="499" t="s">
        <v>16</v>
      </c>
      <c r="C95" s="147" t="e">
        <f>#REF!-'17b'!C95-'17c'!C95</f>
        <v>#REF!</v>
      </c>
      <c r="D95" s="147" t="e">
        <f>#REF!-'17b'!D95-'17c'!D95</f>
        <v>#REF!</v>
      </c>
      <c r="E95" s="147" t="e">
        <f>#REF!-'17b'!E95-'17c'!E95</f>
        <v>#REF!</v>
      </c>
      <c r="F95" s="147" t="e">
        <f>#REF!-'17b'!F95-'17c'!F95</f>
        <v>#REF!</v>
      </c>
      <c r="G95" s="147" t="e">
        <f>#REF!-'17b'!G95-'17c'!G95</f>
        <v>#REF!</v>
      </c>
      <c r="H95" s="147" t="e">
        <f>#REF!-'17b'!H95-'17c'!H95</f>
        <v>#REF!</v>
      </c>
    </row>
    <row r="96" spans="1:8" x14ac:dyDescent="0.25">
      <c r="A96" s="468">
        <v>90</v>
      </c>
      <c r="B96" s="499" t="s">
        <v>17</v>
      </c>
      <c r="C96" s="147" t="e">
        <f>#REF!-'17b'!C96-'17c'!C96</f>
        <v>#REF!</v>
      </c>
      <c r="D96" s="147" t="e">
        <f>#REF!-'17b'!D96-'17c'!D96</f>
        <v>#REF!</v>
      </c>
      <c r="E96" s="147" t="e">
        <f>#REF!-'17b'!E96-'17c'!E96</f>
        <v>#REF!</v>
      </c>
      <c r="F96" s="147" t="e">
        <f>#REF!-'17b'!F96-'17c'!F96</f>
        <v>#REF!</v>
      </c>
      <c r="G96" s="147" t="e">
        <f>#REF!-'17b'!G96-'17c'!G96</f>
        <v>#REF!</v>
      </c>
      <c r="H96" s="147" t="e">
        <f>#REF!-'17b'!H96-'17c'!H96</f>
        <v>#REF!</v>
      </c>
    </row>
    <row r="97" spans="1:8" x14ac:dyDescent="0.25">
      <c r="A97" s="468">
        <v>91</v>
      </c>
      <c r="B97" s="499" t="s">
        <v>18</v>
      </c>
      <c r="C97" s="147" t="e">
        <f>#REF!-'17b'!C97-'17c'!C97</f>
        <v>#REF!</v>
      </c>
      <c r="D97" s="147" t="e">
        <f>#REF!-'17b'!D97-'17c'!D97</f>
        <v>#REF!</v>
      </c>
      <c r="E97" s="147" t="e">
        <f>#REF!-'17b'!E97-'17c'!E97</f>
        <v>#REF!</v>
      </c>
      <c r="F97" s="147" t="e">
        <f>#REF!-'17b'!F97-'17c'!F97</f>
        <v>#REF!</v>
      </c>
      <c r="G97" s="147" t="e">
        <f>#REF!-'17b'!G97-'17c'!G97</f>
        <v>#REF!</v>
      </c>
      <c r="H97" s="147" t="e">
        <f>#REF!-'17b'!H97-'17c'!H97</f>
        <v>#REF!</v>
      </c>
    </row>
    <row r="98" spans="1:8" ht="26.4" x14ac:dyDescent="0.25">
      <c r="A98" s="468">
        <v>92</v>
      </c>
      <c r="B98" s="499" t="s">
        <v>320</v>
      </c>
      <c r="C98" s="147" t="e">
        <f>#REF!-'17b'!C98-'17c'!C98</f>
        <v>#REF!</v>
      </c>
      <c r="D98" s="147" t="e">
        <f>#REF!-'17b'!D98-'17c'!D98</f>
        <v>#REF!</v>
      </c>
      <c r="E98" s="147" t="e">
        <f>#REF!-'17b'!E98-'17c'!E98</f>
        <v>#REF!</v>
      </c>
      <c r="F98" s="147" t="e">
        <f>#REF!-'17b'!F98-'17c'!F98</f>
        <v>#REF!</v>
      </c>
      <c r="G98" s="147" t="e">
        <f>#REF!-'17b'!G98-'17c'!G98</f>
        <v>#REF!</v>
      </c>
      <c r="H98" s="147" t="e">
        <f>#REF!-'17b'!H98-'17c'!H98</f>
        <v>#REF!</v>
      </c>
    </row>
    <row r="99" spans="1:8" x14ac:dyDescent="0.25">
      <c r="A99" s="468">
        <v>93</v>
      </c>
      <c r="B99" s="499" t="s">
        <v>321</v>
      </c>
      <c r="C99" s="147" t="e">
        <f>#REF!-'17b'!C99-'17c'!C99</f>
        <v>#REF!</v>
      </c>
      <c r="D99" s="147" t="e">
        <f>#REF!-'17b'!D99-'17c'!D99</f>
        <v>#REF!</v>
      </c>
      <c r="E99" s="147" t="e">
        <f>#REF!-'17b'!E99-'17c'!E99</f>
        <v>#REF!</v>
      </c>
      <c r="F99" s="147" t="e">
        <f>#REF!-'17b'!F99-'17c'!F99</f>
        <v>#REF!</v>
      </c>
      <c r="G99" s="147" t="e">
        <f>#REF!-'17b'!G99-'17c'!G99</f>
        <v>#REF!</v>
      </c>
      <c r="H99" s="147" t="e">
        <f>#REF!-'17b'!H99-'17c'!H99</f>
        <v>#REF!</v>
      </c>
    </row>
    <row r="100" spans="1:8" x14ac:dyDescent="0.25">
      <c r="A100" s="468">
        <v>94</v>
      </c>
      <c r="B100" s="499" t="s">
        <v>19</v>
      </c>
      <c r="C100" s="147" t="e">
        <f>#REF!-'17b'!C100-'17c'!C100</f>
        <v>#REF!</v>
      </c>
      <c r="D100" s="147" t="e">
        <f>#REF!-'17b'!D100-'17c'!D100</f>
        <v>#REF!</v>
      </c>
      <c r="E100" s="147" t="e">
        <f>#REF!-'17b'!E100-'17c'!E100</f>
        <v>#REF!</v>
      </c>
      <c r="F100" s="147" t="e">
        <f>#REF!-'17b'!F100-'17c'!F100</f>
        <v>#REF!</v>
      </c>
      <c r="G100" s="147" t="e">
        <f>#REF!-'17b'!G100-'17c'!G100</f>
        <v>#REF!</v>
      </c>
      <c r="H100" s="147" t="e">
        <f>#REF!-'17b'!H100-'17c'!H100</f>
        <v>#REF!</v>
      </c>
    </row>
    <row r="101" spans="1:8" x14ac:dyDescent="0.25">
      <c r="A101" s="468">
        <v>95</v>
      </c>
      <c r="B101" s="503" t="s">
        <v>20</v>
      </c>
      <c r="C101" s="147" t="e">
        <f>#REF!-'17b'!C101-'17c'!C101</f>
        <v>#REF!</v>
      </c>
      <c r="D101" s="147" t="e">
        <f>#REF!-'17b'!D101-'17c'!D101</f>
        <v>#REF!</v>
      </c>
      <c r="E101" s="147" t="e">
        <f>#REF!-'17b'!E101-'17c'!E101</f>
        <v>#REF!</v>
      </c>
      <c r="F101" s="147" t="e">
        <f>#REF!-'17b'!F101-'17c'!F101</f>
        <v>#REF!</v>
      </c>
      <c r="G101" s="147" t="e">
        <f>#REF!-'17b'!G101-'17c'!G101</f>
        <v>#REF!</v>
      </c>
      <c r="H101" s="147" t="e">
        <f>#REF!-'17b'!H101-'17c'!H101</f>
        <v>#REF!</v>
      </c>
    </row>
    <row r="102" spans="1:8" x14ac:dyDescent="0.25">
      <c r="A102" s="468">
        <v>96</v>
      </c>
      <c r="B102" s="499" t="s">
        <v>21</v>
      </c>
      <c r="C102" s="147" t="e">
        <f>#REF!-'17b'!C102-'17c'!C102</f>
        <v>#REF!</v>
      </c>
      <c r="D102" s="147" t="e">
        <f>#REF!-'17b'!D102-'17c'!D102</f>
        <v>#REF!</v>
      </c>
      <c r="E102" s="147" t="e">
        <f>#REF!-'17b'!E102-'17c'!E102</f>
        <v>#REF!</v>
      </c>
      <c r="F102" s="147" t="e">
        <f>#REF!-'17b'!F102-'17c'!F102</f>
        <v>#REF!</v>
      </c>
      <c r="G102" s="147" t="e">
        <f>#REF!-'17b'!G102-'17c'!G102</f>
        <v>#REF!</v>
      </c>
      <c r="H102" s="147" t="e">
        <f>#REF!-'17b'!H102-'17c'!H102</f>
        <v>#REF!</v>
      </c>
    </row>
    <row r="103" spans="1:8" x14ac:dyDescent="0.25">
      <c r="A103" s="468">
        <v>97</v>
      </c>
      <c r="B103" s="499" t="s">
        <v>22</v>
      </c>
      <c r="C103" s="147" t="e">
        <f>#REF!-'17b'!C103-'17c'!C103</f>
        <v>#REF!</v>
      </c>
      <c r="D103" s="147" t="e">
        <f>#REF!-'17b'!D103-'17c'!D103</f>
        <v>#REF!</v>
      </c>
      <c r="E103" s="147" t="e">
        <f>#REF!-'17b'!E103-'17c'!E103</f>
        <v>#REF!</v>
      </c>
      <c r="F103" s="147" t="e">
        <f>#REF!-'17b'!F103-'17c'!F103</f>
        <v>#REF!</v>
      </c>
      <c r="G103" s="147" t="e">
        <f>#REF!-'17b'!G103-'17c'!G103</f>
        <v>#REF!</v>
      </c>
      <c r="H103" s="147" t="e">
        <f>#REF!-'17b'!H103-'17c'!H103</f>
        <v>#REF!</v>
      </c>
    </row>
    <row r="104" spans="1:8" x14ac:dyDescent="0.25">
      <c r="A104" s="468">
        <v>98</v>
      </c>
      <c r="B104" s="499" t="s">
        <v>23</v>
      </c>
      <c r="C104" s="147" t="e">
        <f>#REF!-'17b'!C104-'17c'!C104</f>
        <v>#REF!</v>
      </c>
      <c r="D104" s="147" t="e">
        <f>#REF!-'17b'!D104-'17c'!D104</f>
        <v>#REF!</v>
      </c>
      <c r="E104" s="147" t="e">
        <f>#REF!-'17b'!E104-'17c'!E104</f>
        <v>#REF!</v>
      </c>
      <c r="F104" s="147" t="e">
        <f>#REF!-'17b'!F104-'17c'!F104</f>
        <v>#REF!</v>
      </c>
      <c r="G104" s="147" t="e">
        <f>#REF!-'17b'!G104-'17c'!G104</f>
        <v>#REF!</v>
      </c>
      <c r="H104" s="147" t="e">
        <f>#REF!-'17b'!H104-'17c'!H104</f>
        <v>#REF!</v>
      </c>
    </row>
    <row r="105" spans="1:8" x14ac:dyDescent="0.25">
      <c r="A105" s="468">
        <v>99</v>
      </c>
      <c r="B105" s="499" t="s">
        <v>24</v>
      </c>
      <c r="C105" s="147" t="e">
        <f>#REF!-'17b'!C105-'17c'!C105</f>
        <v>#REF!</v>
      </c>
      <c r="D105" s="147" t="e">
        <f>#REF!-'17b'!D105-'17c'!D105</f>
        <v>#REF!</v>
      </c>
      <c r="E105" s="147" t="e">
        <f>#REF!-'17b'!E105-'17c'!E105</f>
        <v>#REF!</v>
      </c>
      <c r="F105" s="147" t="e">
        <f>#REF!-'17b'!F105-'17c'!F105</f>
        <v>#REF!</v>
      </c>
      <c r="G105" s="147" t="e">
        <f>#REF!-'17b'!G105-'17c'!G105</f>
        <v>#REF!</v>
      </c>
      <c r="H105" s="147" t="e">
        <f>#REF!-'17b'!H105-'17c'!H105</f>
        <v>#REF!</v>
      </c>
    </row>
    <row r="106" spans="1:8" ht="26.4" x14ac:dyDescent="0.25">
      <c r="A106" s="468">
        <v>100</v>
      </c>
      <c r="B106" s="499" t="s">
        <v>25</v>
      </c>
      <c r="C106" s="147" t="e">
        <f>#REF!-'17b'!C106-'17c'!C106</f>
        <v>#REF!</v>
      </c>
      <c r="D106" s="147" t="e">
        <f>#REF!-'17b'!D106-'17c'!D106</f>
        <v>#REF!</v>
      </c>
      <c r="E106" s="147" t="e">
        <f>#REF!-'17b'!E106-'17c'!E106</f>
        <v>#REF!</v>
      </c>
      <c r="F106" s="147" t="e">
        <f>#REF!-'17b'!F106-'17c'!F106</f>
        <v>#REF!</v>
      </c>
      <c r="G106" s="147" t="e">
        <f>#REF!-'17b'!G106-'17c'!G106</f>
        <v>#REF!</v>
      </c>
      <c r="H106" s="147" t="e">
        <f>#REF!-'17b'!H106-'17c'!H106</f>
        <v>#REF!</v>
      </c>
    </row>
    <row r="107" spans="1:8" x14ac:dyDescent="0.25">
      <c r="A107" s="468">
        <v>101</v>
      </c>
      <c r="B107" s="503" t="s">
        <v>26</v>
      </c>
      <c r="C107" s="147" t="e">
        <f>#REF!-'17b'!C107-'17c'!C107</f>
        <v>#REF!</v>
      </c>
      <c r="D107" s="147" t="e">
        <f>#REF!-'17b'!D107-'17c'!D107</f>
        <v>#REF!</v>
      </c>
      <c r="E107" s="147" t="e">
        <f>#REF!-'17b'!E107-'17c'!E107</f>
        <v>#REF!</v>
      </c>
      <c r="F107" s="147" t="e">
        <f>#REF!-'17b'!F107-'17c'!F107</f>
        <v>#REF!</v>
      </c>
      <c r="G107" s="147" t="e">
        <f>#REF!-'17b'!G107-'17c'!G107</f>
        <v>#REF!</v>
      </c>
      <c r="H107" s="147" t="e">
        <f>#REF!-'17b'!H107-'17c'!H107</f>
        <v>#REF!</v>
      </c>
    </row>
    <row r="108" spans="1:8" x14ac:dyDescent="0.25">
      <c r="A108" s="468">
        <v>102</v>
      </c>
      <c r="B108" s="499" t="s">
        <v>27</v>
      </c>
      <c r="C108" s="147" t="e">
        <f>#REF!-'17b'!C108-'17c'!C108</f>
        <v>#REF!</v>
      </c>
      <c r="D108" s="147" t="e">
        <f>#REF!-'17b'!D108-'17c'!D108</f>
        <v>#REF!</v>
      </c>
      <c r="E108" s="147" t="e">
        <f>#REF!-'17b'!E108-'17c'!E108</f>
        <v>#REF!</v>
      </c>
      <c r="F108" s="147" t="e">
        <f>#REF!-'17b'!F108-'17c'!F108</f>
        <v>#REF!</v>
      </c>
      <c r="G108" s="147" t="e">
        <f>#REF!-'17b'!G108-'17c'!G108</f>
        <v>#REF!</v>
      </c>
      <c r="H108" s="147" t="e">
        <f>#REF!-'17b'!H108-'17c'!H108</f>
        <v>#REF!</v>
      </c>
    </row>
    <row r="109" spans="1:8" x14ac:dyDescent="0.25">
      <c r="A109" s="468">
        <v>103</v>
      </c>
      <c r="B109" s="499" t="s">
        <v>322</v>
      </c>
      <c r="C109" s="147" t="e">
        <f>#REF!-'17b'!C109-'17c'!C109</f>
        <v>#REF!</v>
      </c>
      <c r="D109" s="147" t="e">
        <f>#REF!-'17b'!D109-'17c'!D109</f>
        <v>#REF!</v>
      </c>
      <c r="E109" s="147" t="e">
        <f>#REF!-'17b'!E109-'17c'!E109</f>
        <v>#REF!</v>
      </c>
      <c r="F109" s="147" t="e">
        <f>#REF!-'17b'!F109-'17c'!F109</f>
        <v>#REF!</v>
      </c>
      <c r="G109" s="147" t="e">
        <f>#REF!-'17b'!G109-'17c'!G109</f>
        <v>#REF!</v>
      </c>
      <c r="H109" s="147" t="e">
        <f>#REF!-'17b'!H109-'17c'!H109</f>
        <v>#REF!</v>
      </c>
    </row>
    <row r="110" spans="1:8" x14ac:dyDescent="0.25">
      <c r="A110" s="468">
        <v>104</v>
      </c>
      <c r="B110" s="499" t="s">
        <v>28</v>
      </c>
      <c r="C110" s="147" t="e">
        <f>#REF!-'17b'!C110-'17c'!C110</f>
        <v>#REF!</v>
      </c>
      <c r="D110" s="147" t="e">
        <f>#REF!-'17b'!D110-'17c'!D110</f>
        <v>#REF!</v>
      </c>
      <c r="E110" s="147" t="e">
        <f>#REF!-'17b'!E110-'17c'!E110</f>
        <v>#REF!</v>
      </c>
      <c r="F110" s="147" t="e">
        <f>#REF!-'17b'!F110-'17c'!F110</f>
        <v>#REF!</v>
      </c>
      <c r="G110" s="147" t="e">
        <f>#REF!-'17b'!G110-'17c'!G110</f>
        <v>#REF!</v>
      </c>
      <c r="H110" s="147" t="e">
        <f>#REF!-'17b'!H110-'17c'!H110</f>
        <v>#REF!</v>
      </c>
    </row>
    <row r="111" spans="1:8" ht="26.4" x14ac:dyDescent="0.25">
      <c r="A111" s="468">
        <v>105</v>
      </c>
      <c r="B111" s="499" t="s">
        <v>29</v>
      </c>
      <c r="C111" s="147" t="e">
        <f>#REF!-'17b'!C111-'17c'!C111</f>
        <v>#REF!</v>
      </c>
      <c r="D111" s="147" t="e">
        <f>#REF!-'17b'!D111-'17c'!D111</f>
        <v>#REF!</v>
      </c>
      <c r="E111" s="147" t="e">
        <f>#REF!-'17b'!E111-'17c'!E111</f>
        <v>#REF!</v>
      </c>
      <c r="F111" s="147" t="e">
        <f>#REF!-'17b'!F111-'17c'!F111</f>
        <v>#REF!</v>
      </c>
      <c r="G111" s="147" t="e">
        <f>#REF!-'17b'!G111-'17c'!G111</f>
        <v>#REF!</v>
      </c>
      <c r="H111" s="147" t="e">
        <f>#REF!-'17b'!H111-'17c'!H111</f>
        <v>#REF!</v>
      </c>
    </row>
    <row r="112" spans="1:8" x14ac:dyDescent="0.25">
      <c r="A112" s="468">
        <v>106</v>
      </c>
      <c r="B112" s="503" t="s">
        <v>30</v>
      </c>
      <c r="C112" s="147" t="e">
        <f>#REF!-'17b'!C112-'17c'!C112</f>
        <v>#REF!</v>
      </c>
      <c r="D112" s="147" t="e">
        <f>#REF!-'17b'!D112-'17c'!D112</f>
        <v>#REF!</v>
      </c>
      <c r="E112" s="147" t="e">
        <f>#REF!-'17b'!E112-'17c'!E112</f>
        <v>#REF!</v>
      </c>
      <c r="F112" s="147" t="e">
        <f>#REF!-'17b'!F112-'17c'!F112</f>
        <v>#REF!</v>
      </c>
      <c r="G112" s="147" t="e">
        <f>#REF!-'17b'!G112-'17c'!G112</f>
        <v>#REF!</v>
      </c>
      <c r="H112" s="147" t="e">
        <f>#REF!-'17b'!H112-'17c'!H112</f>
        <v>#REF!</v>
      </c>
    </row>
    <row r="113" spans="1:8" ht="26.4" x14ac:dyDescent="0.25">
      <c r="A113" s="468">
        <v>107</v>
      </c>
      <c r="B113" s="499" t="s">
        <v>362</v>
      </c>
      <c r="C113" s="500" t="e">
        <f>SUM(D113:H113)</f>
        <v>#REF!</v>
      </c>
      <c r="D113" s="501">
        <v>7516495</v>
      </c>
      <c r="E113" s="147" t="e">
        <f>#REF!-'17b'!E113-'17c'!E113</f>
        <v>#REF!</v>
      </c>
      <c r="F113" s="147" t="e">
        <f>#REF!-'17b'!F113-'17c'!F113</f>
        <v>#REF!</v>
      </c>
      <c r="G113" s="147" t="e">
        <f>#REF!-'17b'!G113-'17c'!G113</f>
        <v>#REF!</v>
      </c>
      <c r="H113" s="147" t="e">
        <f>#REF!-'17b'!H113-'17c'!H113</f>
        <v>#REF!</v>
      </c>
    </row>
    <row r="114" spans="1:8" x14ac:dyDescent="0.25">
      <c r="A114" s="468">
        <v>108</v>
      </c>
      <c r="B114" s="499" t="s">
        <v>363</v>
      </c>
      <c r="C114" s="500" t="e">
        <f t="shared" ref="C114:C115" si="0">SUM(D114:H114)</f>
        <v>#REF!</v>
      </c>
      <c r="D114" s="502" t="e">
        <f>SUM(D115:D116)</f>
        <v>#REF!</v>
      </c>
      <c r="E114" s="147" t="e">
        <f>#REF!-'17b'!E114-'17c'!E114</f>
        <v>#REF!</v>
      </c>
      <c r="F114" s="147" t="e">
        <f>#REF!-'17b'!F114-'17c'!F114</f>
        <v>#REF!</v>
      </c>
      <c r="G114" s="147" t="e">
        <f>#REF!-'17b'!G114-'17c'!G114</f>
        <v>#REF!</v>
      </c>
      <c r="H114" s="147" t="e">
        <f>#REF!-'17b'!H114-'17c'!H114</f>
        <v>#REF!</v>
      </c>
    </row>
    <row r="115" spans="1:8" ht="26.4" x14ac:dyDescent="0.25">
      <c r="A115" s="468">
        <v>109</v>
      </c>
      <c r="B115" s="499" t="s">
        <v>323</v>
      </c>
      <c r="C115" s="500" t="e">
        <f t="shared" si="0"/>
        <v>#REF!</v>
      </c>
      <c r="D115" s="502">
        <v>7500000</v>
      </c>
      <c r="E115" s="147" t="e">
        <f>#REF!-'17b'!E115-'17c'!E115</f>
        <v>#REF!</v>
      </c>
      <c r="F115" s="147" t="e">
        <f>#REF!-'17b'!F115-'17c'!F115</f>
        <v>#REF!</v>
      </c>
      <c r="G115" s="147" t="e">
        <f>#REF!-'17b'!G115-'17c'!G115</f>
        <v>#REF!</v>
      </c>
      <c r="H115" s="147" t="e">
        <f>#REF!-'17b'!H115-'17c'!H115</f>
        <v>#REF!</v>
      </c>
    </row>
    <row r="116" spans="1:8" x14ac:dyDescent="0.25">
      <c r="A116" s="468">
        <v>110</v>
      </c>
      <c r="B116" s="499" t="s">
        <v>324</v>
      </c>
      <c r="C116" s="147" t="e">
        <f>#REF!-'17b'!C116-'17c'!C116</f>
        <v>#REF!</v>
      </c>
      <c r="D116" s="147" t="e">
        <f>#REF!-'17b'!D116-'17c'!D116</f>
        <v>#REF!</v>
      </c>
      <c r="E116" s="147" t="e">
        <f>#REF!-'17b'!E116-'17c'!E116</f>
        <v>#REF!</v>
      </c>
      <c r="F116" s="147" t="e">
        <f>#REF!-'17b'!F116-'17c'!F116</f>
        <v>#REF!</v>
      </c>
      <c r="G116" s="147" t="e">
        <f>#REF!-'17b'!G116-'17c'!G116</f>
        <v>#REF!</v>
      </c>
      <c r="H116" s="147" t="e">
        <f>#REF!-'17b'!H116-'17c'!H116</f>
        <v>#REF!</v>
      </c>
    </row>
    <row r="117" spans="1:8" x14ac:dyDescent="0.25">
      <c r="A117" s="468">
        <v>111</v>
      </c>
      <c r="B117" s="503" t="s">
        <v>31</v>
      </c>
      <c r="C117" s="147" t="e">
        <f>#REF!-'17b'!C117-'17c'!C117</f>
        <v>#REF!</v>
      </c>
      <c r="D117" s="147" t="e">
        <f>#REF!-'17b'!D117-'17c'!D117</f>
        <v>#REF!</v>
      </c>
      <c r="E117" s="147" t="e">
        <f>#REF!-'17b'!E117-'17c'!E117</f>
        <v>#REF!</v>
      </c>
      <c r="F117" s="147" t="e">
        <f>#REF!-'17b'!F117-'17c'!F117</f>
        <v>#REF!</v>
      </c>
      <c r="G117" s="147" t="e">
        <f>#REF!-'17b'!G117-'17c'!G117</f>
        <v>#REF!</v>
      </c>
      <c r="H117" s="147" t="e">
        <f>#REF!-'17b'!H117-'17c'!H117</f>
        <v>#REF!</v>
      </c>
    </row>
    <row r="118" spans="1:8" x14ac:dyDescent="0.25">
      <c r="A118" s="468">
        <v>112</v>
      </c>
      <c r="B118" s="507" t="s">
        <v>32</v>
      </c>
      <c r="C118" s="147" t="e">
        <f>#REF!-'17b'!C118-'17c'!C118</f>
        <v>#REF!</v>
      </c>
      <c r="D118" s="147" t="e">
        <f>#REF!-'17b'!D118-'17c'!D118</f>
        <v>#REF!</v>
      </c>
      <c r="E118" s="147" t="e">
        <f>#REF!-'17b'!E118-'17c'!E118</f>
        <v>#REF!</v>
      </c>
      <c r="F118" s="147" t="e">
        <f>#REF!-'17b'!F118-'17c'!F118</f>
        <v>#REF!</v>
      </c>
      <c r="G118" s="147" t="e">
        <f>#REF!-'17b'!G118-'17c'!G118</f>
        <v>#REF!</v>
      </c>
      <c r="H118" s="147" t="e">
        <f>#REF!-'17b'!H118-'17c'!H118</f>
        <v>#REF!</v>
      </c>
    </row>
    <row r="119" spans="1:8" ht="26.4" x14ac:dyDescent="0.25">
      <c r="A119" s="468">
        <v>113</v>
      </c>
      <c r="B119" s="499" t="s">
        <v>33</v>
      </c>
      <c r="C119" s="147" t="e">
        <f>#REF!-'17b'!C119-'17c'!C119</f>
        <v>#REF!</v>
      </c>
      <c r="D119" s="147" t="e">
        <f>#REF!-'17b'!D119-'17c'!D119</f>
        <v>#REF!</v>
      </c>
      <c r="E119" s="147" t="e">
        <f>#REF!-'17b'!E119-'17c'!E119</f>
        <v>#REF!</v>
      </c>
      <c r="F119" s="147" t="e">
        <f>#REF!-'17b'!F119-'17c'!F119</f>
        <v>#REF!</v>
      </c>
      <c r="G119" s="147" t="e">
        <f>#REF!-'17b'!G119-'17c'!G119</f>
        <v>#REF!</v>
      </c>
      <c r="H119" s="147" t="e">
        <f>#REF!-'17b'!H119-'17c'!H119</f>
        <v>#REF!</v>
      </c>
    </row>
    <row r="120" spans="1:8" x14ac:dyDescent="0.25">
      <c r="A120" s="468">
        <v>114</v>
      </c>
      <c r="B120" s="499" t="s">
        <v>34</v>
      </c>
      <c r="C120" s="147" t="e">
        <f>#REF!-'17b'!C120-'17c'!C120</f>
        <v>#REF!</v>
      </c>
      <c r="D120" s="147" t="e">
        <f>#REF!-'17b'!D120-'17c'!D120</f>
        <v>#REF!</v>
      </c>
      <c r="E120" s="147" t="e">
        <f>#REF!-'17b'!E120-'17c'!E120</f>
        <v>#REF!</v>
      </c>
      <c r="F120" s="147" t="e">
        <f>#REF!-'17b'!F120-'17c'!F120</f>
        <v>#REF!</v>
      </c>
      <c r="G120" s="147" t="e">
        <f>#REF!-'17b'!G120-'17c'!G120</f>
        <v>#REF!</v>
      </c>
      <c r="H120" s="147" t="e">
        <f>#REF!-'17b'!H120-'17c'!H120</f>
        <v>#REF!</v>
      </c>
    </row>
    <row r="121" spans="1:8" x14ac:dyDescent="0.25">
      <c r="A121" s="468">
        <v>115</v>
      </c>
      <c r="B121" s="499" t="s">
        <v>35</v>
      </c>
      <c r="C121" s="147" t="e">
        <f>#REF!-'17b'!C121-'17c'!C121</f>
        <v>#REF!</v>
      </c>
      <c r="D121" s="147" t="e">
        <f>#REF!-'17b'!D121-'17c'!D121</f>
        <v>#REF!</v>
      </c>
      <c r="E121" s="147" t="e">
        <f>#REF!-'17b'!E121-'17c'!E121</f>
        <v>#REF!</v>
      </c>
      <c r="F121" s="147" t="e">
        <f>#REF!-'17b'!F121-'17c'!F121</f>
        <v>#REF!</v>
      </c>
      <c r="G121" s="147" t="e">
        <f>#REF!-'17b'!G121-'17c'!G121</f>
        <v>#REF!</v>
      </c>
      <c r="H121" s="147" t="e">
        <f>#REF!-'17b'!H121-'17c'!H121</f>
        <v>#REF!</v>
      </c>
    </row>
    <row r="122" spans="1:8" ht="13.8" thickBot="1" x14ac:dyDescent="0.3">
      <c r="A122" s="468">
        <v>116</v>
      </c>
      <c r="B122" s="511" t="s">
        <v>36</v>
      </c>
      <c r="C122" s="147" t="e">
        <f>#REF!-'17b'!C122-'17c'!C122</f>
        <v>#REF!</v>
      </c>
      <c r="D122" s="147" t="e">
        <f>#REF!-'17b'!D122-'17c'!D122</f>
        <v>#REF!</v>
      </c>
      <c r="E122" s="147" t="e">
        <f>#REF!-'17b'!E122-'17c'!E122</f>
        <v>#REF!</v>
      </c>
      <c r="F122" s="147" t="e">
        <f>#REF!-'17b'!F122-'17c'!F122</f>
        <v>#REF!</v>
      </c>
      <c r="G122" s="147" t="e">
        <f>#REF!-'17b'!G122-'17c'!G122</f>
        <v>#REF!</v>
      </c>
      <c r="H122" s="147" t="e">
        <f>#REF!-'17b'!H122-'17c'!H122</f>
        <v>#REF!</v>
      </c>
    </row>
    <row r="123" spans="1:8" ht="14.4" thickTop="1" thickBot="1" x14ac:dyDescent="0.3">
      <c r="A123" s="468">
        <v>117</v>
      </c>
      <c r="B123" s="5" t="s">
        <v>37</v>
      </c>
      <c r="C123" s="153" t="e">
        <f>#REF!-'17b'!C123-'17c'!C123</f>
        <v>#REF!</v>
      </c>
      <c r="D123" s="153" t="e">
        <f>#REF!-'17b'!D123-'17c'!D123</f>
        <v>#REF!</v>
      </c>
      <c r="E123" s="153" t="e">
        <f>#REF!-'17b'!E123-'17c'!E123</f>
        <v>#REF!</v>
      </c>
      <c r="F123" s="153" t="e">
        <f>#REF!-'17b'!F123-'17c'!F123</f>
        <v>#REF!</v>
      </c>
      <c r="G123" s="153" t="e">
        <f>#REF!-'17b'!G123-'17c'!G123</f>
        <v>#REF!</v>
      </c>
      <c r="H123" s="153" t="e">
        <f>#REF!-'17b'!H123-'17c'!H123</f>
        <v>#REF!</v>
      </c>
    </row>
    <row r="124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4"/>
  <sheetViews>
    <sheetView workbookViewId="0">
      <pane ySplit="6" topLeftCell="A7" activePane="bottomLeft" state="frozen"/>
      <selection activeCell="T42" sqref="T42"/>
      <selection pane="bottomLeft" activeCell="F2" sqref="F2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6" max="256" width="5.6640625" customWidth="1"/>
    <col min="257" max="257" width="50" customWidth="1"/>
    <col min="258" max="258" width="28.88671875" customWidth="1"/>
    <col min="512" max="512" width="5.6640625" customWidth="1"/>
    <col min="513" max="513" width="50" customWidth="1"/>
    <col min="514" max="514" width="28.88671875" customWidth="1"/>
    <col min="768" max="768" width="5.6640625" customWidth="1"/>
    <col min="769" max="769" width="50" customWidth="1"/>
    <col min="770" max="770" width="28.88671875" customWidth="1"/>
    <col min="1024" max="1024" width="5.6640625" customWidth="1"/>
    <col min="1025" max="1025" width="50" customWidth="1"/>
    <col min="1026" max="1026" width="28.88671875" customWidth="1"/>
    <col min="1280" max="1280" width="5.6640625" customWidth="1"/>
    <col min="1281" max="1281" width="50" customWidth="1"/>
    <col min="1282" max="1282" width="28.88671875" customWidth="1"/>
    <col min="1536" max="1536" width="5.6640625" customWidth="1"/>
    <col min="1537" max="1537" width="50" customWidth="1"/>
    <col min="1538" max="1538" width="28.88671875" customWidth="1"/>
    <col min="1792" max="1792" width="5.6640625" customWidth="1"/>
    <col min="1793" max="1793" width="50" customWidth="1"/>
    <col min="1794" max="1794" width="28.88671875" customWidth="1"/>
    <col min="2048" max="2048" width="5.6640625" customWidth="1"/>
    <col min="2049" max="2049" width="50" customWidth="1"/>
    <col min="2050" max="2050" width="28.88671875" customWidth="1"/>
    <col min="2304" max="2304" width="5.6640625" customWidth="1"/>
    <col min="2305" max="2305" width="50" customWidth="1"/>
    <col min="2306" max="2306" width="28.88671875" customWidth="1"/>
    <col min="2560" max="2560" width="5.6640625" customWidth="1"/>
    <col min="2561" max="2561" width="50" customWidth="1"/>
    <col min="2562" max="2562" width="28.88671875" customWidth="1"/>
    <col min="2816" max="2816" width="5.6640625" customWidth="1"/>
    <col min="2817" max="2817" width="50" customWidth="1"/>
    <col min="2818" max="2818" width="28.88671875" customWidth="1"/>
    <col min="3072" max="3072" width="5.6640625" customWidth="1"/>
    <col min="3073" max="3073" width="50" customWidth="1"/>
    <col min="3074" max="3074" width="28.88671875" customWidth="1"/>
    <col min="3328" max="3328" width="5.6640625" customWidth="1"/>
    <col min="3329" max="3329" width="50" customWidth="1"/>
    <col min="3330" max="3330" width="28.88671875" customWidth="1"/>
    <col min="3584" max="3584" width="5.6640625" customWidth="1"/>
    <col min="3585" max="3585" width="50" customWidth="1"/>
    <col min="3586" max="3586" width="28.88671875" customWidth="1"/>
    <col min="3840" max="3840" width="5.6640625" customWidth="1"/>
    <col min="3841" max="3841" width="50" customWidth="1"/>
    <col min="3842" max="3842" width="28.88671875" customWidth="1"/>
    <col min="4096" max="4096" width="5.6640625" customWidth="1"/>
    <col min="4097" max="4097" width="50" customWidth="1"/>
    <col min="4098" max="4098" width="28.88671875" customWidth="1"/>
    <col min="4352" max="4352" width="5.6640625" customWidth="1"/>
    <col min="4353" max="4353" width="50" customWidth="1"/>
    <col min="4354" max="4354" width="28.88671875" customWidth="1"/>
    <col min="4608" max="4608" width="5.6640625" customWidth="1"/>
    <col min="4609" max="4609" width="50" customWidth="1"/>
    <col min="4610" max="4610" width="28.88671875" customWidth="1"/>
    <col min="4864" max="4864" width="5.6640625" customWidth="1"/>
    <col min="4865" max="4865" width="50" customWidth="1"/>
    <col min="4866" max="4866" width="28.88671875" customWidth="1"/>
    <col min="5120" max="5120" width="5.6640625" customWidth="1"/>
    <col min="5121" max="5121" width="50" customWidth="1"/>
    <col min="5122" max="5122" width="28.88671875" customWidth="1"/>
    <col min="5376" max="5376" width="5.6640625" customWidth="1"/>
    <col min="5377" max="5377" width="50" customWidth="1"/>
    <col min="5378" max="5378" width="28.88671875" customWidth="1"/>
    <col min="5632" max="5632" width="5.6640625" customWidth="1"/>
    <col min="5633" max="5633" width="50" customWidth="1"/>
    <col min="5634" max="5634" width="28.88671875" customWidth="1"/>
    <col min="5888" max="5888" width="5.6640625" customWidth="1"/>
    <col min="5889" max="5889" width="50" customWidth="1"/>
    <col min="5890" max="5890" width="28.88671875" customWidth="1"/>
    <col min="6144" max="6144" width="5.6640625" customWidth="1"/>
    <col min="6145" max="6145" width="50" customWidth="1"/>
    <col min="6146" max="6146" width="28.88671875" customWidth="1"/>
    <col min="6400" max="6400" width="5.6640625" customWidth="1"/>
    <col min="6401" max="6401" width="50" customWidth="1"/>
    <col min="6402" max="6402" width="28.88671875" customWidth="1"/>
    <col min="6656" max="6656" width="5.6640625" customWidth="1"/>
    <col min="6657" max="6657" width="50" customWidth="1"/>
    <col min="6658" max="6658" width="28.88671875" customWidth="1"/>
    <col min="6912" max="6912" width="5.6640625" customWidth="1"/>
    <col min="6913" max="6913" width="50" customWidth="1"/>
    <col min="6914" max="6914" width="28.88671875" customWidth="1"/>
    <col min="7168" max="7168" width="5.6640625" customWidth="1"/>
    <col min="7169" max="7169" width="50" customWidth="1"/>
    <col min="7170" max="7170" width="28.88671875" customWidth="1"/>
    <col min="7424" max="7424" width="5.6640625" customWidth="1"/>
    <col min="7425" max="7425" width="50" customWidth="1"/>
    <col min="7426" max="7426" width="28.88671875" customWidth="1"/>
    <col min="7680" max="7680" width="5.6640625" customWidth="1"/>
    <col min="7681" max="7681" width="50" customWidth="1"/>
    <col min="7682" max="7682" width="28.88671875" customWidth="1"/>
    <col min="7936" max="7936" width="5.6640625" customWidth="1"/>
    <col min="7937" max="7937" width="50" customWidth="1"/>
    <col min="7938" max="7938" width="28.88671875" customWidth="1"/>
    <col min="8192" max="8192" width="5.6640625" customWidth="1"/>
    <col min="8193" max="8193" width="50" customWidth="1"/>
    <col min="8194" max="8194" width="28.88671875" customWidth="1"/>
    <col min="8448" max="8448" width="5.6640625" customWidth="1"/>
    <col min="8449" max="8449" width="50" customWidth="1"/>
    <col min="8450" max="8450" width="28.88671875" customWidth="1"/>
    <col min="8704" max="8704" width="5.6640625" customWidth="1"/>
    <col min="8705" max="8705" width="50" customWidth="1"/>
    <col min="8706" max="8706" width="28.88671875" customWidth="1"/>
    <col min="8960" max="8960" width="5.6640625" customWidth="1"/>
    <col min="8961" max="8961" width="50" customWidth="1"/>
    <col min="8962" max="8962" width="28.88671875" customWidth="1"/>
    <col min="9216" max="9216" width="5.6640625" customWidth="1"/>
    <col min="9217" max="9217" width="50" customWidth="1"/>
    <col min="9218" max="9218" width="28.88671875" customWidth="1"/>
    <col min="9472" max="9472" width="5.6640625" customWidth="1"/>
    <col min="9473" max="9473" width="50" customWidth="1"/>
    <col min="9474" max="9474" width="28.88671875" customWidth="1"/>
    <col min="9728" max="9728" width="5.6640625" customWidth="1"/>
    <col min="9729" max="9729" width="50" customWidth="1"/>
    <col min="9730" max="9730" width="28.88671875" customWidth="1"/>
    <col min="9984" max="9984" width="5.6640625" customWidth="1"/>
    <col min="9985" max="9985" width="50" customWidth="1"/>
    <col min="9986" max="9986" width="28.88671875" customWidth="1"/>
    <col min="10240" max="10240" width="5.6640625" customWidth="1"/>
    <col min="10241" max="10241" width="50" customWidth="1"/>
    <col min="10242" max="10242" width="28.88671875" customWidth="1"/>
    <col min="10496" max="10496" width="5.6640625" customWidth="1"/>
    <col min="10497" max="10497" width="50" customWidth="1"/>
    <col min="10498" max="10498" width="28.88671875" customWidth="1"/>
    <col min="10752" max="10752" width="5.6640625" customWidth="1"/>
    <col min="10753" max="10753" width="50" customWidth="1"/>
    <col min="10754" max="10754" width="28.88671875" customWidth="1"/>
    <col min="11008" max="11008" width="5.6640625" customWidth="1"/>
    <col min="11009" max="11009" width="50" customWidth="1"/>
    <col min="11010" max="11010" width="28.88671875" customWidth="1"/>
    <col min="11264" max="11264" width="5.6640625" customWidth="1"/>
    <col min="11265" max="11265" width="50" customWidth="1"/>
    <col min="11266" max="11266" width="28.88671875" customWidth="1"/>
    <col min="11520" max="11520" width="5.6640625" customWidth="1"/>
    <col min="11521" max="11521" width="50" customWidth="1"/>
    <col min="11522" max="11522" width="28.88671875" customWidth="1"/>
    <col min="11776" max="11776" width="5.6640625" customWidth="1"/>
    <col min="11777" max="11777" width="50" customWidth="1"/>
    <col min="11778" max="11778" width="28.88671875" customWidth="1"/>
    <col min="12032" max="12032" width="5.6640625" customWidth="1"/>
    <col min="12033" max="12033" width="50" customWidth="1"/>
    <col min="12034" max="12034" width="28.88671875" customWidth="1"/>
    <col min="12288" max="12288" width="5.6640625" customWidth="1"/>
    <col min="12289" max="12289" width="50" customWidth="1"/>
    <col min="12290" max="12290" width="28.88671875" customWidth="1"/>
    <col min="12544" max="12544" width="5.6640625" customWidth="1"/>
    <col min="12545" max="12545" width="50" customWidth="1"/>
    <col min="12546" max="12546" width="28.88671875" customWidth="1"/>
    <col min="12800" max="12800" width="5.6640625" customWidth="1"/>
    <col min="12801" max="12801" width="50" customWidth="1"/>
    <col min="12802" max="12802" width="28.88671875" customWidth="1"/>
    <col min="13056" max="13056" width="5.6640625" customWidth="1"/>
    <col min="13057" max="13057" width="50" customWidth="1"/>
    <col min="13058" max="13058" width="28.88671875" customWidth="1"/>
    <col min="13312" max="13312" width="5.6640625" customWidth="1"/>
    <col min="13313" max="13313" width="50" customWidth="1"/>
    <col min="13314" max="13314" width="28.88671875" customWidth="1"/>
    <col min="13568" max="13568" width="5.6640625" customWidth="1"/>
    <col min="13569" max="13569" width="50" customWidth="1"/>
    <col min="13570" max="13570" width="28.88671875" customWidth="1"/>
    <col min="13824" max="13824" width="5.6640625" customWidth="1"/>
    <col min="13825" max="13825" width="50" customWidth="1"/>
    <col min="13826" max="13826" width="28.88671875" customWidth="1"/>
    <col min="14080" max="14080" width="5.6640625" customWidth="1"/>
    <col min="14081" max="14081" width="50" customWidth="1"/>
    <col min="14082" max="14082" width="28.88671875" customWidth="1"/>
    <col min="14336" max="14336" width="5.6640625" customWidth="1"/>
    <col min="14337" max="14337" width="50" customWidth="1"/>
    <col min="14338" max="14338" width="28.88671875" customWidth="1"/>
    <col min="14592" max="14592" width="5.6640625" customWidth="1"/>
    <col min="14593" max="14593" width="50" customWidth="1"/>
    <col min="14594" max="14594" width="28.88671875" customWidth="1"/>
    <col min="14848" max="14848" width="5.6640625" customWidth="1"/>
    <col min="14849" max="14849" width="50" customWidth="1"/>
    <col min="14850" max="14850" width="28.88671875" customWidth="1"/>
    <col min="15104" max="15104" width="5.6640625" customWidth="1"/>
    <col min="15105" max="15105" width="50" customWidth="1"/>
    <col min="15106" max="15106" width="28.88671875" customWidth="1"/>
    <col min="15360" max="15360" width="5.6640625" customWidth="1"/>
    <col min="15361" max="15361" width="50" customWidth="1"/>
    <col min="15362" max="15362" width="28.88671875" customWidth="1"/>
    <col min="15616" max="15616" width="5.6640625" customWidth="1"/>
    <col min="15617" max="15617" width="50" customWidth="1"/>
    <col min="15618" max="15618" width="28.88671875" customWidth="1"/>
    <col min="15872" max="15872" width="5.6640625" customWidth="1"/>
    <col min="15873" max="15873" width="50" customWidth="1"/>
    <col min="15874" max="15874" width="28.88671875" customWidth="1"/>
    <col min="16128" max="16128" width="5.6640625" customWidth="1"/>
    <col min="16129" max="16129" width="50" customWidth="1"/>
    <col min="16130" max="16130" width="28.88671875" customWidth="1"/>
  </cols>
  <sheetData>
    <row r="1" spans="1:8" x14ac:dyDescent="0.25">
      <c r="B1" s="122" t="s">
        <v>265</v>
      </c>
    </row>
    <row r="2" spans="1:8" x14ac:dyDescent="0.25">
      <c r="B2" s="51" t="s">
        <v>370</v>
      </c>
      <c r="F2" s="645" t="s">
        <v>1561</v>
      </c>
    </row>
    <row r="3" spans="1:8" x14ac:dyDescent="0.25">
      <c r="C3" s="464"/>
      <c r="F3" t="s">
        <v>76</v>
      </c>
    </row>
    <row r="4" spans="1:8" x14ac:dyDescent="0.25">
      <c r="B4" s="124" t="s">
        <v>344</v>
      </c>
      <c r="C4" s="306" t="s">
        <v>327</v>
      </c>
    </row>
    <row r="5" spans="1:8" ht="39.6" x14ac:dyDescent="0.25">
      <c r="A5" s="465" t="s">
        <v>1</v>
      </c>
      <c r="B5" s="466" t="s">
        <v>2</v>
      </c>
      <c r="C5" s="467" t="s">
        <v>266</v>
      </c>
      <c r="D5" s="467" t="s">
        <v>39</v>
      </c>
      <c r="E5" s="467" t="s">
        <v>267</v>
      </c>
      <c r="F5" s="467" t="s">
        <v>41</v>
      </c>
      <c r="G5" s="467" t="s">
        <v>113</v>
      </c>
      <c r="H5" s="467" t="s">
        <v>42</v>
      </c>
    </row>
    <row r="6" spans="1:8" ht="26.4" x14ac:dyDescent="0.25">
      <c r="A6" s="468">
        <v>1</v>
      </c>
      <c r="B6" s="469" t="s">
        <v>43</v>
      </c>
      <c r="C6" s="470">
        <f>SUM(D6:H6)</f>
        <v>0</v>
      </c>
      <c r="D6" s="471"/>
      <c r="E6" s="471"/>
      <c r="F6" s="471"/>
      <c r="G6" s="471"/>
      <c r="H6" s="471"/>
    </row>
    <row r="7" spans="1:8" ht="26.4" x14ac:dyDescent="0.25">
      <c r="A7" s="468">
        <v>2</v>
      </c>
      <c r="B7" s="469" t="s">
        <v>268</v>
      </c>
      <c r="C7" s="470">
        <f t="shared" ref="C7:C72" si="0">SUM(D7:H7)</f>
        <v>0</v>
      </c>
      <c r="D7" s="471"/>
      <c r="E7" s="471"/>
      <c r="F7" s="471"/>
      <c r="G7" s="471"/>
      <c r="H7" s="471"/>
    </row>
    <row r="8" spans="1:8" ht="26.4" x14ac:dyDescent="0.25">
      <c r="A8" s="468">
        <v>3</v>
      </c>
      <c r="B8" s="469" t="s">
        <v>368</v>
      </c>
      <c r="C8" s="470">
        <f t="shared" si="0"/>
        <v>0</v>
      </c>
      <c r="D8" s="471"/>
      <c r="E8" s="471"/>
      <c r="F8" s="471"/>
      <c r="G8" s="471"/>
      <c r="H8" s="471"/>
    </row>
    <row r="9" spans="1:8" ht="18" customHeight="1" x14ac:dyDescent="0.25">
      <c r="A9" s="468">
        <v>4</v>
      </c>
      <c r="B9" s="469" t="s">
        <v>369</v>
      </c>
      <c r="C9" s="470"/>
      <c r="D9" s="471"/>
      <c r="E9" s="471"/>
      <c r="F9" s="471"/>
      <c r="G9" s="471"/>
      <c r="H9" s="471"/>
    </row>
    <row r="10" spans="1:8" ht="26.4" x14ac:dyDescent="0.25">
      <c r="A10" s="468">
        <v>5</v>
      </c>
      <c r="B10" s="469" t="s">
        <v>269</v>
      </c>
      <c r="C10" s="470">
        <f t="shared" si="0"/>
        <v>0</v>
      </c>
      <c r="D10" s="471"/>
      <c r="E10" s="471"/>
      <c r="F10" s="471"/>
      <c r="G10" s="471"/>
      <c r="H10" s="471"/>
    </row>
    <row r="11" spans="1:8" ht="26.4" x14ac:dyDescent="0.25">
      <c r="A11" s="468">
        <v>6</v>
      </c>
      <c r="B11" s="469" t="s">
        <v>270</v>
      </c>
      <c r="C11" s="470">
        <f t="shared" si="0"/>
        <v>0</v>
      </c>
      <c r="D11" s="471"/>
      <c r="E11" s="471"/>
      <c r="F11" s="471"/>
      <c r="G11" s="471"/>
      <c r="H11" s="471"/>
    </row>
    <row r="12" spans="1:8" x14ac:dyDescent="0.25">
      <c r="A12" s="468">
        <v>7</v>
      </c>
      <c r="B12" s="469" t="s">
        <v>271</v>
      </c>
      <c r="C12" s="470">
        <f t="shared" si="0"/>
        <v>0</v>
      </c>
      <c r="D12" s="471"/>
      <c r="E12" s="471"/>
      <c r="F12" s="471"/>
      <c r="G12" s="471"/>
      <c r="H12" s="471"/>
    </row>
    <row r="13" spans="1:8" x14ac:dyDescent="0.25">
      <c r="A13" s="468">
        <v>8</v>
      </c>
      <c r="B13" s="469" t="s">
        <v>44</v>
      </c>
      <c r="C13" s="470">
        <f t="shared" si="0"/>
        <v>0</v>
      </c>
      <c r="D13" s="472">
        <f>SUM(D6:D12)</f>
        <v>0</v>
      </c>
      <c r="E13" s="472">
        <f>SUM(E6:E12)</f>
        <v>0</v>
      </c>
      <c r="F13" s="472">
        <f>SUM(F6:F12)</f>
        <v>0</v>
      </c>
      <c r="G13" s="472">
        <f>SUM(G6:G12)</f>
        <v>0</v>
      </c>
      <c r="H13" s="472">
        <f>SUM(H6:H12)</f>
        <v>0</v>
      </c>
    </row>
    <row r="14" spans="1:8" s="125" customFormat="1" x14ac:dyDescent="0.25">
      <c r="A14" s="468">
        <v>9</v>
      </c>
      <c r="B14" s="473" t="s">
        <v>272</v>
      </c>
      <c r="C14" s="470">
        <f t="shared" si="0"/>
        <v>0</v>
      </c>
      <c r="D14" s="474"/>
      <c r="E14" s="474"/>
      <c r="F14" s="474"/>
      <c r="G14" s="474"/>
      <c r="H14" s="474"/>
    </row>
    <row r="15" spans="1:8" ht="26.4" x14ac:dyDescent="0.25">
      <c r="A15" s="468">
        <v>10</v>
      </c>
      <c r="B15" s="469" t="s">
        <v>45</v>
      </c>
      <c r="C15" s="470">
        <f t="shared" si="0"/>
        <v>0</v>
      </c>
      <c r="D15" s="472">
        <f>SUM(D16:D20)</f>
        <v>0</v>
      </c>
      <c r="E15" s="472">
        <f>SUM(E16:E20)</f>
        <v>0</v>
      </c>
      <c r="F15" s="472">
        <f>SUM(F16:F20)</f>
        <v>0</v>
      </c>
      <c r="G15" s="472">
        <f>SUM(G16:G20)</f>
        <v>0</v>
      </c>
      <c r="H15" s="472">
        <f>SUM(H16:H20)</f>
        <v>0</v>
      </c>
    </row>
    <row r="16" spans="1:8" x14ac:dyDescent="0.25">
      <c r="A16" s="468">
        <v>11</v>
      </c>
      <c r="B16" s="469" t="s">
        <v>273</v>
      </c>
      <c r="C16" s="470">
        <f t="shared" si="0"/>
        <v>0</v>
      </c>
      <c r="D16" s="471"/>
      <c r="E16" s="471"/>
      <c r="F16" s="471"/>
      <c r="G16" s="471"/>
      <c r="H16" s="471"/>
    </row>
    <row r="17" spans="1:8" x14ac:dyDescent="0.25">
      <c r="A17" s="468">
        <v>12</v>
      </c>
      <c r="B17" s="469" t="s">
        <v>274</v>
      </c>
      <c r="C17" s="470">
        <f t="shared" si="0"/>
        <v>0</v>
      </c>
      <c r="D17" s="471"/>
      <c r="E17" s="471"/>
      <c r="F17" s="471"/>
      <c r="G17" s="471"/>
      <c r="H17" s="471"/>
    </row>
    <row r="18" spans="1:8" x14ac:dyDescent="0.25">
      <c r="A18" s="468">
        <v>13</v>
      </c>
      <c r="B18" s="469" t="s">
        <v>275</v>
      </c>
      <c r="C18" s="470">
        <f t="shared" si="0"/>
        <v>0</v>
      </c>
      <c r="D18" s="471"/>
      <c r="E18" s="471"/>
      <c r="F18" s="471"/>
      <c r="G18" s="471"/>
      <c r="H18" s="471"/>
    </row>
    <row r="19" spans="1:8" x14ac:dyDescent="0.25">
      <c r="A19" s="468">
        <v>14</v>
      </c>
      <c r="B19" s="469" t="s">
        <v>276</v>
      </c>
      <c r="C19" s="470">
        <f t="shared" si="0"/>
        <v>0</v>
      </c>
      <c r="D19" s="471"/>
      <c r="E19" s="471"/>
      <c r="F19" s="471"/>
      <c r="G19" s="471"/>
      <c r="H19" s="471"/>
    </row>
    <row r="20" spans="1:8" x14ac:dyDescent="0.25">
      <c r="A20" s="468">
        <v>15</v>
      </c>
      <c r="B20" s="469" t="s">
        <v>277</v>
      </c>
      <c r="C20" s="470">
        <f t="shared" si="0"/>
        <v>0</v>
      </c>
      <c r="D20" s="471"/>
      <c r="E20" s="471"/>
      <c r="F20" s="471"/>
      <c r="G20" s="471"/>
      <c r="H20" s="471"/>
    </row>
    <row r="21" spans="1:8" ht="26.4" x14ac:dyDescent="0.25">
      <c r="A21" s="468">
        <v>16</v>
      </c>
      <c r="B21" s="475" t="s">
        <v>46</v>
      </c>
      <c r="C21" s="470">
        <f t="shared" si="0"/>
        <v>0</v>
      </c>
      <c r="D21" s="476">
        <f>D13+D15</f>
        <v>0</v>
      </c>
      <c r="E21" s="476">
        <f>E13+E15</f>
        <v>0</v>
      </c>
      <c r="F21" s="476">
        <f>F13+F15</f>
        <v>0</v>
      </c>
      <c r="G21" s="476">
        <f>G13+G15</f>
        <v>0</v>
      </c>
      <c r="H21" s="476">
        <f>H13+H15</f>
        <v>0</v>
      </c>
    </row>
    <row r="22" spans="1:8" x14ac:dyDescent="0.25">
      <c r="A22" s="468">
        <v>17</v>
      </c>
      <c r="B22" s="469" t="s">
        <v>47</v>
      </c>
      <c r="C22" s="470">
        <f t="shared" si="0"/>
        <v>0</v>
      </c>
      <c r="D22" s="477">
        <f>D23</f>
        <v>0</v>
      </c>
      <c r="E22" s="477">
        <f>E23</f>
        <v>0</v>
      </c>
      <c r="F22" s="477">
        <f>F23</f>
        <v>0</v>
      </c>
      <c r="G22" s="477">
        <f>G23</f>
        <v>0</v>
      </c>
      <c r="H22" s="477">
        <f>H23</f>
        <v>0</v>
      </c>
    </row>
    <row r="23" spans="1:8" x14ac:dyDescent="0.25">
      <c r="A23" s="468">
        <v>18</v>
      </c>
      <c r="B23" s="469" t="s">
        <v>278</v>
      </c>
      <c r="C23" s="470">
        <f t="shared" si="0"/>
        <v>0</v>
      </c>
      <c r="D23" s="478"/>
      <c r="E23" s="478"/>
      <c r="F23" s="478"/>
      <c r="G23" s="478"/>
      <c r="H23" s="478"/>
    </row>
    <row r="24" spans="1:8" x14ac:dyDescent="0.25">
      <c r="A24" s="468">
        <v>19</v>
      </c>
      <c r="B24" s="469" t="s">
        <v>279</v>
      </c>
      <c r="C24" s="470">
        <f t="shared" si="0"/>
        <v>0</v>
      </c>
      <c r="D24" s="477">
        <f>SUM(D25:D28)</f>
        <v>0</v>
      </c>
      <c r="E24" s="477">
        <f>SUM(E25:E28)</f>
        <v>0</v>
      </c>
      <c r="F24" s="477">
        <f>SUM(F25:F28)</f>
        <v>0</v>
      </c>
      <c r="G24" s="477">
        <f>SUM(G25:G28)</f>
        <v>0</v>
      </c>
      <c r="H24" s="477">
        <f>SUM(H25:H28)</f>
        <v>0</v>
      </c>
    </row>
    <row r="25" spans="1:8" x14ac:dyDescent="0.25">
      <c r="A25" s="468">
        <v>20</v>
      </c>
      <c r="B25" s="469" t="s">
        <v>280</v>
      </c>
      <c r="C25" s="470">
        <f t="shared" si="0"/>
        <v>0</v>
      </c>
      <c r="D25" s="467"/>
      <c r="E25" s="467"/>
      <c r="F25" s="467"/>
      <c r="G25" s="467"/>
      <c r="H25" s="467"/>
    </row>
    <row r="26" spans="1:8" x14ac:dyDescent="0.25">
      <c r="A26" s="468">
        <v>21</v>
      </c>
      <c r="B26" s="469" t="s">
        <v>281</v>
      </c>
      <c r="C26" s="470">
        <f t="shared" si="0"/>
        <v>0</v>
      </c>
      <c r="D26" s="467"/>
      <c r="E26" s="467"/>
      <c r="F26" s="467"/>
      <c r="G26" s="467"/>
      <c r="H26" s="467"/>
    </row>
    <row r="27" spans="1:8" x14ac:dyDescent="0.25">
      <c r="A27" s="468">
        <v>22</v>
      </c>
      <c r="B27" s="469" t="s">
        <v>282</v>
      </c>
      <c r="C27" s="470">
        <f t="shared" si="0"/>
        <v>0</v>
      </c>
      <c r="D27" s="467"/>
      <c r="E27" s="467"/>
      <c r="F27" s="467"/>
      <c r="G27" s="467"/>
      <c r="H27" s="467"/>
    </row>
    <row r="28" spans="1:8" x14ac:dyDescent="0.25">
      <c r="A28" s="468">
        <v>23</v>
      </c>
      <c r="B28" s="479" t="s">
        <v>283</v>
      </c>
      <c r="C28" s="470">
        <f t="shared" si="0"/>
        <v>0</v>
      </c>
      <c r="D28" s="467"/>
      <c r="E28" s="467"/>
      <c r="F28" s="467"/>
      <c r="G28" s="467"/>
      <c r="H28" s="467"/>
    </row>
    <row r="29" spans="1:8" ht="26.4" x14ac:dyDescent="0.25">
      <c r="A29" s="468">
        <v>24</v>
      </c>
      <c r="B29" s="475" t="s">
        <v>48</v>
      </c>
      <c r="C29" s="470">
        <f t="shared" si="0"/>
        <v>0</v>
      </c>
      <c r="D29" s="476">
        <f>D22+D24</f>
        <v>0</v>
      </c>
      <c r="E29" s="476">
        <f>E22+E24</f>
        <v>0</v>
      </c>
      <c r="F29" s="476">
        <f>F22+F24</f>
        <v>0</v>
      </c>
      <c r="G29" s="476">
        <f>G22+G24</f>
        <v>0</v>
      </c>
      <c r="H29" s="476">
        <f>H22+H24</f>
        <v>0</v>
      </c>
    </row>
    <row r="30" spans="1:8" x14ac:dyDescent="0.25">
      <c r="A30" s="468">
        <v>25</v>
      </c>
      <c r="B30" s="469" t="s">
        <v>49</v>
      </c>
      <c r="C30" s="470">
        <f t="shared" si="0"/>
        <v>579952</v>
      </c>
      <c r="D30" s="472">
        <f>SUM(D31:D32)</f>
        <v>579952</v>
      </c>
      <c r="E30" s="472">
        <f>SUM(E31:E32)</f>
        <v>0</v>
      </c>
      <c r="F30" s="472">
        <f>SUM(F31:F32)</f>
        <v>0</v>
      </c>
      <c r="G30" s="472">
        <f>SUM(G31:G32)</f>
        <v>0</v>
      </c>
      <c r="H30" s="472">
        <f>SUM(H31:H32)</f>
        <v>0</v>
      </c>
    </row>
    <row r="31" spans="1:8" x14ac:dyDescent="0.25">
      <c r="A31" s="468">
        <v>26</v>
      </c>
      <c r="B31" s="469" t="s">
        <v>50</v>
      </c>
      <c r="C31" s="470">
        <f t="shared" si="0"/>
        <v>579952</v>
      </c>
      <c r="D31" s="471">
        <v>579952</v>
      </c>
      <c r="E31" s="471"/>
      <c r="F31" s="471"/>
      <c r="G31" s="471"/>
      <c r="H31" s="471"/>
    </row>
    <row r="32" spans="1:8" ht="16.5" customHeight="1" x14ac:dyDescent="0.25">
      <c r="A32" s="468">
        <v>27</v>
      </c>
      <c r="B32" s="469" t="s">
        <v>51</v>
      </c>
      <c r="C32" s="470">
        <f t="shared" si="0"/>
        <v>0</v>
      </c>
      <c r="D32" s="471"/>
      <c r="E32" s="471"/>
      <c r="F32" s="471"/>
      <c r="G32" s="471"/>
      <c r="H32" s="471"/>
    </row>
    <row r="33" spans="1:8" ht="18.75" customHeight="1" x14ac:dyDescent="0.25">
      <c r="A33" s="468">
        <v>28</v>
      </c>
      <c r="B33" s="469" t="s">
        <v>52</v>
      </c>
      <c r="C33" s="470">
        <f t="shared" si="0"/>
        <v>10689687</v>
      </c>
      <c r="D33" s="471">
        <v>10689687</v>
      </c>
      <c r="E33" s="471"/>
      <c r="F33" s="471"/>
      <c r="G33" s="471"/>
      <c r="H33" s="471"/>
    </row>
    <row r="34" spans="1:8" x14ac:dyDescent="0.25">
      <c r="A34" s="468">
        <v>29</v>
      </c>
      <c r="B34" s="469" t="s">
        <v>284</v>
      </c>
      <c r="C34" s="470">
        <f t="shared" si="0"/>
        <v>0</v>
      </c>
      <c r="D34" s="471"/>
      <c r="E34" s="471"/>
      <c r="F34" s="471"/>
      <c r="G34" s="471"/>
      <c r="H34" s="471"/>
    </row>
    <row r="35" spans="1:8" ht="26.4" x14ac:dyDescent="0.25">
      <c r="A35" s="468">
        <v>30</v>
      </c>
      <c r="B35" s="469" t="s">
        <v>285</v>
      </c>
      <c r="C35" s="470">
        <f t="shared" si="0"/>
        <v>0</v>
      </c>
      <c r="D35" s="471"/>
      <c r="E35" s="471"/>
      <c r="F35" s="471"/>
      <c r="G35" s="471"/>
      <c r="H35" s="471"/>
    </row>
    <row r="36" spans="1:8" x14ac:dyDescent="0.25">
      <c r="A36" s="468">
        <v>31</v>
      </c>
      <c r="B36" s="469" t="s">
        <v>53</v>
      </c>
      <c r="C36" s="470">
        <f t="shared" si="0"/>
        <v>10689687</v>
      </c>
      <c r="D36" s="472">
        <f>SUM(D33:D35)</f>
        <v>10689687</v>
      </c>
      <c r="E36" s="472">
        <f>SUM(E33:E35)</f>
        <v>0</v>
      </c>
      <c r="F36" s="472">
        <f>SUM(F33:F35)</f>
        <v>0</v>
      </c>
      <c r="G36" s="472">
        <f>SUM(G33:G35)</f>
        <v>0</v>
      </c>
      <c r="H36" s="472">
        <f>SUM(H33:H35)</f>
        <v>0</v>
      </c>
    </row>
    <row r="37" spans="1:8" x14ac:dyDescent="0.25">
      <c r="A37" s="468">
        <v>32</v>
      </c>
      <c r="B37" s="469" t="s">
        <v>54</v>
      </c>
      <c r="C37" s="470">
        <f t="shared" si="0"/>
        <v>0</v>
      </c>
      <c r="D37" s="472">
        <f>SUM(D38:D39)</f>
        <v>0</v>
      </c>
      <c r="E37" s="472">
        <f>SUM(E38:E39)</f>
        <v>0</v>
      </c>
      <c r="F37" s="472">
        <f>SUM(F38:F39)</f>
        <v>0</v>
      </c>
      <c r="G37" s="472">
        <f>SUM(G38:G39)</f>
        <v>0</v>
      </c>
      <c r="H37" s="472">
        <f>SUM(H38:H39)</f>
        <v>0</v>
      </c>
    </row>
    <row r="38" spans="1:8" ht="39.6" x14ac:dyDescent="0.25">
      <c r="A38" s="468">
        <v>33</v>
      </c>
      <c r="B38" s="469" t="s">
        <v>286</v>
      </c>
      <c r="C38" s="470">
        <f t="shared" si="0"/>
        <v>0</v>
      </c>
      <c r="D38" s="471"/>
      <c r="E38" s="471"/>
      <c r="F38" s="471"/>
      <c r="G38" s="471"/>
      <c r="H38" s="471"/>
    </row>
    <row r="39" spans="1:8" x14ac:dyDescent="0.25">
      <c r="A39" s="468">
        <v>34</v>
      </c>
      <c r="B39" s="469" t="s">
        <v>287</v>
      </c>
      <c r="C39" s="470">
        <f t="shared" si="0"/>
        <v>0</v>
      </c>
      <c r="D39" s="471"/>
      <c r="E39" s="471"/>
      <c r="F39" s="471"/>
      <c r="G39" s="471"/>
      <c r="H39" s="471"/>
    </row>
    <row r="40" spans="1:8" x14ac:dyDescent="0.25">
      <c r="A40" s="468">
        <v>35</v>
      </c>
      <c r="B40" s="475" t="s">
        <v>55</v>
      </c>
      <c r="C40" s="470">
        <f t="shared" si="0"/>
        <v>11269639</v>
      </c>
      <c r="D40" s="476">
        <f>D30+D36+D37</f>
        <v>11269639</v>
      </c>
      <c r="E40" s="476">
        <f>E30+E36+E37</f>
        <v>0</v>
      </c>
      <c r="F40" s="476">
        <f>F30+F36+F37</f>
        <v>0</v>
      </c>
      <c r="G40" s="476">
        <f>G30+G36+G37</f>
        <v>0</v>
      </c>
      <c r="H40" s="476">
        <f>H30+H36+H37</f>
        <v>0</v>
      </c>
    </row>
    <row r="41" spans="1:8" x14ac:dyDescent="0.25">
      <c r="A41" s="468">
        <v>36</v>
      </c>
      <c r="B41" s="473" t="s">
        <v>288</v>
      </c>
      <c r="C41" s="470">
        <f t="shared" si="0"/>
        <v>0</v>
      </c>
      <c r="D41" s="480"/>
      <c r="E41" s="480"/>
      <c r="F41" s="480"/>
      <c r="G41" s="480"/>
      <c r="H41" s="480"/>
    </row>
    <row r="42" spans="1:8" x14ac:dyDescent="0.25">
      <c r="A42" s="468">
        <v>37</v>
      </c>
      <c r="B42" s="481" t="s">
        <v>56</v>
      </c>
      <c r="C42" s="470">
        <f t="shared" si="0"/>
        <v>66500</v>
      </c>
      <c r="D42" s="482">
        <f>SUM(D43:D46)</f>
        <v>0</v>
      </c>
      <c r="E42" s="482">
        <f>SUM(E43:E46)</f>
        <v>0</v>
      </c>
      <c r="F42" s="482">
        <f>SUM(F43:F46)</f>
        <v>0</v>
      </c>
      <c r="G42" s="482">
        <f>SUM(G43:G46)</f>
        <v>66500</v>
      </c>
      <c r="H42" s="482">
        <f>SUM(H43:H46)</f>
        <v>0</v>
      </c>
    </row>
    <row r="43" spans="1:8" x14ac:dyDescent="0.25">
      <c r="A43" s="468">
        <v>38</v>
      </c>
      <c r="B43" s="481" t="s">
        <v>289</v>
      </c>
      <c r="C43" s="470">
        <f t="shared" si="0"/>
        <v>66500</v>
      </c>
      <c r="D43" s="483"/>
      <c r="E43" s="483"/>
      <c r="F43" s="483"/>
      <c r="G43" s="483">
        <v>66500</v>
      </c>
      <c r="H43" s="483"/>
    </row>
    <row r="44" spans="1:8" x14ac:dyDescent="0.25">
      <c r="A44" s="468">
        <v>39</v>
      </c>
      <c r="B44" s="481" t="s">
        <v>57</v>
      </c>
      <c r="C44" s="470">
        <f t="shared" si="0"/>
        <v>0</v>
      </c>
      <c r="D44" s="484"/>
      <c r="E44" s="484"/>
      <c r="F44" s="484"/>
      <c r="G44" s="484"/>
      <c r="H44" s="484"/>
    </row>
    <row r="45" spans="1:8" x14ac:dyDescent="0.25">
      <c r="A45" s="468">
        <v>40</v>
      </c>
      <c r="B45" s="481" t="s">
        <v>290</v>
      </c>
      <c r="C45" s="470">
        <f t="shared" si="0"/>
        <v>0</v>
      </c>
      <c r="D45" s="484"/>
      <c r="E45" s="484"/>
      <c r="F45" s="484"/>
      <c r="G45" s="484"/>
      <c r="H45" s="484"/>
    </row>
    <row r="46" spans="1:8" x14ac:dyDescent="0.25">
      <c r="A46" s="468">
        <v>41</v>
      </c>
      <c r="B46" s="481" t="s">
        <v>291</v>
      </c>
      <c r="C46" s="470">
        <f t="shared" si="0"/>
        <v>0</v>
      </c>
      <c r="D46" s="484"/>
      <c r="E46" s="484"/>
      <c r="F46" s="484"/>
      <c r="G46" s="484"/>
      <c r="H46" s="484"/>
    </row>
    <row r="47" spans="1:8" x14ac:dyDescent="0.25">
      <c r="A47" s="468">
        <v>42</v>
      </c>
      <c r="B47" s="469" t="s">
        <v>58</v>
      </c>
      <c r="C47" s="470">
        <f t="shared" si="0"/>
        <v>2097984</v>
      </c>
      <c r="D47" s="482">
        <f>SUM(D48:D49)</f>
        <v>709146</v>
      </c>
      <c r="E47" s="482">
        <f>SUM(E48:E49)</f>
        <v>0</v>
      </c>
      <c r="F47" s="482">
        <f>SUM(F48:F49)</f>
        <v>1388838</v>
      </c>
      <c r="G47" s="482">
        <f>SUM(G48:G49)</f>
        <v>0</v>
      </c>
      <c r="H47" s="482">
        <f>SUM(H48:H49)</f>
        <v>0</v>
      </c>
    </row>
    <row r="48" spans="1:8" x14ac:dyDescent="0.25">
      <c r="A48" s="468">
        <v>43</v>
      </c>
      <c r="B48" s="469" t="s">
        <v>59</v>
      </c>
      <c r="C48" s="470">
        <f t="shared" si="0"/>
        <v>964418</v>
      </c>
      <c r="D48" s="471">
        <v>701945</v>
      </c>
      <c r="E48" s="471"/>
      <c r="F48" s="471">
        <v>262473</v>
      </c>
      <c r="G48" s="471"/>
      <c r="H48" s="471"/>
    </row>
    <row r="49" spans="1:8" x14ac:dyDescent="0.25">
      <c r="A49" s="468">
        <v>44</v>
      </c>
      <c r="B49" s="469" t="s">
        <v>60</v>
      </c>
      <c r="C49" s="470">
        <f t="shared" si="0"/>
        <v>1133566</v>
      </c>
      <c r="D49" s="471">
        <v>7201</v>
      </c>
      <c r="E49" s="471"/>
      <c r="F49" s="471">
        <v>1126365</v>
      </c>
      <c r="G49" s="471"/>
      <c r="H49" s="471"/>
    </row>
    <row r="50" spans="1:8" x14ac:dyDescent="0.25">
      <c r="A50" s="468">
        <v>45</v>
      </c>
      <c r="B50" s="469" t="s">
        <v>292</v>
      </c>
      <c r="C50" s="470">
        <f t="shared" si="0"/>
        <v>9081806</v>
      </c>
      <c r="D50" s="482">
        <f>SUM(D51:D54)</f>
        <v>9081806</v>
      </c>
      <c r="E50" s="482">
        <f>SUM(E51:E54)</f>
        <v>0</v>
      </c>
      <c r="F50" s="482">
        <f>SUM(F51:F54)</f>
        <v>0</v>
      </c>
      <c r="G50" s="482">
        <f>SUM(G51:G54)</f>
        <v>0</v>
      </c>
      <c r="H50" s="482">
        <f>SUM(H51:H54)</f>
        <v>0</v>
      </c>
    </row>
    <row r="51" spans="1:8" ht="26.4" x14ac:dyDescent="0.25">
      <c r="A51" s="468">
        <v>46</v>
      </c>
      <c r="B51" s="469" t="s">
        <v>293</v>
      </c>
      <c r="C51" s="470">
        <f t="shared" si="0"/>
        <v>0</v>
      </c>
      <c r="D51" s="471"/>
      <c r="E51" s="471"/>
      <c r="F51" s="471"/>
      <c r="G51" s="471"/>
      <c r="H51" s="471"/>
    </row>
    <row r="52" spans="1:8" ht="26.4" x14ac:dyDescent="0.25">
      <c r="A52" s="468">
        <v>47</v>
      </c>
      <c r="B52" s="469" t="s">
        <v>61</v>
      </c>
      <c r="C52" s="470">
        <f t="shared" si="0"/>
        <v>0</v>
      </c>
      <c r="D52" s="471"/>
      <c r="E52" s="471"/>
      <c r="F52" s="471"/>
      <c r="G52" s="471"/>
      <c r="H52" s="471"/>
    </row>
    <row r="53" spans="1:8" x14ac:dyDescent="0.25">
      <c r="A53" s="468">
        <v>48</v>
      </c>
      <c r="B53" s="469" t="s">
        <v>294</v>
      </c>
      <c r="C53" s="470">
        <f t="shared" si="0"/>
        <v>9077617</v>
      </c>
      <c r="D53" s="471">
        <v>9077617</v>
      </c>
      <c r="E53" s="471"/>
      <c r="F53" s="471"/>
      <c r="G53" s="471"/>
      <c r="H53" s="471"/>
    </row>
    <row r="54" spans="1:8" x14ac:dyDescent="0.25">
      <c r="A54" s="468">
        <v>49</v>
      </c>
      <c r="B54" s="469" t="s">
        <v>62</v>
      </c>
      <c r="C54" s="470">
        <f t="shared" si="0"/>
        <v>4189</v>
      </c>
      <c r="D54" s="471">
        <v>4189</v>
      </c>
      <c r="E54" s="471"/>
      <c r="F54" s="471"/>
      <c r="G54" s="471"/>
      <c r="H54" s="471"/>
    </row>
    <row r="55" spans="1:8" x14ac:dyDescent="0.25">
      <c r="A55" s="468">
        <v>50</v>
      </c>
      <c r="B55" s="469" t="s">
        <v>295</v>
      </c>
      <c r="C55" s="470">
        <f t="shared" si="0"/>
        <v>0</v>
      </c>
      <c r="D55" s="471"/>
      <c r="E55" s="471"/>
      <c r="F55" s="471"/>
      <c r="G55" s="471"/>
      <c r="H55" s="471"/>
    </row>
    <row r="56" spans="1:8" x14ac:dyDescent="0.25">
      <c r="A56" s="468">
        <v>51</v>
      </c>
      <c r="B56" s="469" t="s">
        <v>296</v>
      </c>
      <c r="C56" s="470">
        <f t="shared" si="0"/>
        <v>5024801</v>
      </c>
      <c r="D56" s="529">
        <v>4703374</v>
      </c>
      <c r="E56" s="529"/>
      <c r="F56" s="529">
        <v>321427</v>
      </c>
      <c r="G56" s="529"/>
      <c r="H56" s="529"/>
    </row>
    <row r="57" spans="1:8" x14ac:dyDescent="0.25">
      <c r="A57" s="468">
        <v>52</v>
      </c>
      <c r="B57" s="469" t="s">
        <v>63</v>
      </c>
      <c r="C57" s="470">
        <f t="shared" si="0"/>
        <v>0</v>
      </c>
      <c r="D57" s="471"/>
      <c r="E57" s="471"/>
      <c r="F57" s="471"/>
      <c r="G57" s="471"/>
      <c r="H57" s="471"/>
    </row>
    <row r="58" spans="1:8" ht="26.4" x14ac:dyDescent="0.25">
      <c r="A58" s="468">
        <v>53</v>
      </c>
      <c r="B58" s="469" t="s">
        <v>297</v>
      </c>
      <c r="C58" s="470">
        <f t="shared" si="0"/>
        <v>0</v>
      </c>
      <c r="D58" s="471"/>
      <c r="E58" s="471"/>
      <c r="F58" s="471"/>
      <c r="G58" s="471"/>
      <c r="H58" s="471"/>
    </row>
    <row r="59" spans="1:8" x14ac:dyDescent="0.25">
      <c r="A59" s="468">
        <v>54</v>
      </c>
      <c r="B59" s="469" t="s">
        <v>298</v>
      </c>
      <c r="C59" s="470">
        <f t="shared" si="0"/>
        <v>0</v>
      </c>
      <c r="D59" s="471"/>
      <c r="E59" s="471"/>
      <c r="F59" s="471"/>
      <c r="G59" s="471"/>
      <c r="H59" s="471"/>
    </row>
    <row r="60" spans="1:8" x14ac:dyDescent="0.25">
      <c r="A60" s="468">
        <v>55</v>
      </c>
      <c r="B60" s="469" t="s">
        <v>64</v>
      </c>
      <c r="C60" s="470">
        <f t="shared" si="0"/>
        <v>0</v>
      </c>
      <c r="D60" s="471"/>
      <c r="E60" s="471"/>
      <c r="F60" s="471"/>
      <c r="G60" s="471"/>
      <c r="H60" s="471"/>
    </row>
    <row r="61" spans="1:8" x14ac:dyDescent="0.25">
      <c r="A61" s="468">
        <v>56</v>
      </c>
      <c r="B61" s="469" t="s">
        <v>299</v>
      </c>
      <c r="C61" s="470">
        <f t="shared" si="0"/>
        <v>14</v>
      </c>
      <c r="D61" s="471"/>
      <c r="E61" s="467"/>
      <c r="F61" s="471">
        <v>14</v>
      </c>
      <c r="G61" s="467"/>
      <c r="H61" s="467"/>
    </row>
    <row r="62" spans="1:8" x14ac:dyDescent="0.25">
      <c r="A62" s="468">
        <v>57</v>
      </c>
      <c r="B62" s="475" t="s">
        <v>65</v>
      </c>
      <c r="C62" s="470">
        <f t="shared" si="0"/>
        <v>16271105</v>
      </c>
      <c r="D62" s="476">
        <f>D41+D42+D47+D50+D55+D56+D57+D58+D59+D60+D61</f>
        <v>14494326</v>
      </c>
      <c r="E62" s="476">
        <f>E41+E42+E47+E50+E55+E56+E57+E58+E59+E60+E61</f>
        <v>0</v>
      </c>
      <c r="F62" s="476">
        <f>F41+F42+F47+F50+F55+F56+F57+F58+F59+F60+F61</f>
        <v>1710279</v>
      </c>
      <c r="G62" s="476">
        <f>G41+G42+G47+G50+G55+G56+G57+G58+G59+G60+G61</f>
        <v>66500</v>
      </c>
      <c r="H62" s="476">
        <f>H41+H42+H47+H50+H55+H56+H57+H58+H59+H60+H61</f>
        <v>0</v>
      </c>
    </row>
    <row r="63" spans="1:8" x14ac:dyDescent="0.25">
      <c r="A63" s="468">
        <v>58</v>
      </c>
      <c r="B63" s="469" t="s">
        <v>300</v>
      </c>
      <c r="C63" s="470">
        <f t="shared" si="0"/>
        <v>9105200</v>
      </c>
      <c r="D63" s="471">
        <v>9105200</v>
      </c>
      <c r="E63" s="471"/>
      <c r="F63" s="471"/>
      <c r="G63" s="467"/>
      <c r="H63" s="467"/>
    </row>
    <row r="64" spans="1:8" x14ac:dyDescent="0.25">
      <c r="A64" s="468">
        <v>59</v>
      </c>
      <c r="B64" s="469" t="s">
        <v>301</v>
      </c>
      <c r="C64" s="470">
        <f t="shared" si="0"/>
        <v>0</v>
      </c>
      <c r="D64" s="471"/>
      <c r="E64" s="471"/>
      <c r="F64" s="471"/>
      <c r="G64" s="467"/>
      <c r="H64" s="467"/>
    </row>
    <row r="65" spans="1:8" x14ac:dyDescent="0.25">
      <c r="A65" s="468">
        <v>60</v>
      </c>
      <c r="B65" s="475" t="s">
        <v>66</v>
      </c>
      <c r="C65" s="470">
        <f t="shared" si="0"/>
        <v>9105200</v>
      </c>
      <c r="D65" s="476">
        <f>SUM(D63:D64)</f>
        <v>9105200</v>
      </c>
      <c r="E65" s="476">
        <f>SUM(E63:E64)</f>
        <v>0</v>
      </c>
      <c r="F65" s="476">
        <f>SUM(F63:F64)</f>
        <v>0</v>
      </c>
      <c r="G65" s="476">
        <f>SUM(G63:G64)</f>
        <v>0</v>
      </c>
      <c r="H65" s="476">
        <f>SUM(H63:H64)</f>
        <v>0</v>
      </c>
    </row>
    <row r="66" spans="1:8" x14ac:dyDescent="0.25">
      <c r="A66" s="468"/>
      <c r="B66" s="486" t="s">
        <v>516</v>
      </c>
      <c r="C66" s="470">
        <f t="shared" si="0"/>
        <v>74213</v>
      </c>
      <c r="D66" s="476">
        <v>74213</v>
      </c>
      <c r="E66" s="476"/>
      <c r="F66" s="476"/>
      <c r="G66" s="476"/>
      <c r="H66" s="476"/>
    </row>
    <row r="67" spans="1:8" x14ac:dyDescent="0.25">
      <c r="A67" s="468">
        <v>61</v>
      </c>
      <c r="B67" s="487" t="s">
        <v>302</v>
      </c>
      <c r="C67" s="470">
        <f t="shared" si="0"/>
        <v>1388517</v>
      </c>
      <c r="D67" s="483">
        <v>1388517</v>
      </c>
      <c r="E67" s="483"/>
      <c r="F67" s="483"/>
      <c r="G67" s="483"/>
      <c r="H67" s="483"/>
    </row>
    <row r="68" spans="1:8" x14ac:dyDescent="0.25">
      <c r="A68" s="468">
        <v>62</v>
      </c>
      <c r="B68" s="488" t="s">
        <v>303</v>
      </c>
      <c r="C68" s="470">
        <f t="shared" si="0"/>
        <v>1388517</v>
      </c>
      <c r="D68" s="476">
        <f>D67</f>
        <v>1388517</v>
      </c>
      <c r="E68" s="476">
        <f>E67</f>
        <v>0</v>
      </c>
      <c r="F68" s="476">
        <f>F67</f>
        <v>0</v>
      </c>
      <c r="G68" s="476">
        <f>G67</f>
        <v>0</v>
      </c>
      <c r="H68" s="476">
        <f>H67</f>
        <v>0</v>
      </c>
    </row>
    <row r="69" spans="1:8" ht="26.4" x14ac:dyDescent="0.25">
      <c r="A69" s="468">
        <v>63</v>
      </c>
      <c r="B69" s="469" t="s">
        <v>67</v>
      </c>
      <c r="C69" s="470">
        <f t="shared" si="0"/>
        <v>5966</v>
      </c>
      <c r="D69" s="471">
        <v>5966</v>
      </c>
      <c r="E69" s="471"/>
      <c r="F69" s="471"/>
      <c r="G69" s="471"/>
      <c r="H69" s="471"/>
    </row>
    <row r="70" spans="1:8" x14ac:dyDescent="0.25">
      <c r="A70" s="468">
        <v>64</v>
      </c>
      <c r="B70" s="469" t="s">
        <v>68</v>
      </c>
      <c r="C70" s="470">
        <f t="shared" si="0"/>
        <v>0</v>
      </c>
      <c r="D70" s="471"/>
      <c r="E70" s="471"/>
      <c r="F70" s="471"/>
      <c r="G70" s="471"/>
      <c r="H70" s="471"/>
    </row>
    <row r="71" spans="1:8" x14ac:dyDescent="0.25">
      <c r="A71" s="468">
        <v>65</v>
      </c>
      <c r="B71" s="469" t="s">
        <v>69</v>
      </c>
      <c r="C71" s="470">
        <f t="shared" si="0"/>
        <v>0</v>
      </c>
      <c r="D71" s="467"/>
      <c r="E71" s="467"/>
      <c r="F71" s="467"/>
      <c r="G71" s="467"/>
      <c r="H71" s="467"/>
    </row>
    <row r="72" spans="1:8" x14ac:dyDescent="0.25">
      <c r="A72" s="468">
        <v>66</v>
      </c>
      <c r="B72" s="475" t="s">
        <v>70</v>
      </c>
      <c r="C72" s="470">
        <f t="shared" si="0"/>
        <v>5966</v>
      </c>
      <c r="D72" s="489">
        <f>SUM(D69:D71)</f>
        <v>5966</v>
      </c>
      <c r="E72" s="489">
        <f>SUM(E69:E71)</f>
        <v>0</v>
      </c>
      <c r="F72" s="489">
        <f>SUM(F69:F71)</f>
        <v>0</v>
      </c>
      <c r="G72" s="489">
        <f>SUM(G69:G71)</f>
        <v>0</v>
      </c>
      <c r="H72" s="489">
        <f>SUM(H69:H71)</f>
        <v>0</v>
      </c>
    </row>
    <row r="73" spans="1:8" x14ac:dyDescent="0.25">
      <c r="A73" s="468">
        <v>67</v>
      </c>
      <c r="B73" s="490" t="s">
        <v>71</v>
      </c>
      <c r="C73" s="470">
        <f t="shared" ref="C73:C112" si="1">SUM(D73:H73)</f>
        <v>38040427</v>
      </c>
      <c r="D73" s="491">
        <f>D21+D29+D40+D62+D65+D68+D72</f>
        <v>36263648</v>
      </c>
      <c r="E73" s="491">
        <f>E21+E29+E40+E62+E65+E68+E72</f>
        <v>0</v>
      </c>
      <c r="F73" s="491">
        <f>F21+F29+F40+F62+F65+F68+F72</f>
        <v>1710279</v>
      </c>
      <c r="G73" s="491">
        <f>G21+G29+G40+G62+G65+G68+G72</f>
        <v>66500</v>
      </c>
      <c r="H73" s="491">
        <f>H21+H29+H40+H62+H65+H68+H72</f>
        <v>0</v>
      </c>
    </row>
    <row r="74" spans="1:8" ht="26.4" x14ac:dyDescent="0.25">
      <c r="A74" s="468">
        <v>68</v>
      </c>
      <c r="B74" s="473" t="s">
        <v>304</v>
      </c>
      <c r="C74" s="470">
        <f t="shared" si="1"/>
        <v>0</v>
      </c>
      <c r="D74" s="483"/>
      <c r="E74" s="483"/>
      <c r="F74" s="483"/>
      <c r="G74" s="483"/>
      <c r="H74" s="483"/>
    </row>
    <row r="75" spans="1:8" ht="26.4" x14ac:dyDescent="0.25">
      <c r="A75" s="468">
        <v>69</v>
      </c>
      <c r="B75" s="469" t="s">
        <v>305</v>
      </c>
      <c r="C75" s="470">
        <f t="shared" si="1"/>
        <v>0</v>
      </c>
      <c r="D75" s="471"/>
      <c r="E75" s="471"/>
      <c r="F75" s="471"/>
      <c r="G75" s="471"/>
      <c r="H75" s="471"/>
    </row>
    <row r="76" spans="1:8" x14ac:dyDescent="0.25">
      <c r="A76" s="468">
        <v>70</v>
      </c>
      <c r="B76" s="469" t="s">
        <v>72</v>
      </c>
      <c r="C76" s="470">
        <f t="shared" si="1"/>
        <v>0</v>
      </c>
      <c r="D76" s="471"/>
      <c r="E76" s="471"/>
      <c r="F76" s="471"/>
      <c r="G76" s="471"/>
      <c r="H76" s="471"/>
    </row>
    <row r="77" spans="1:8" x14ac:dyDescent="0.25">
      <c r="A77" s="468">
        <v>71</v>
      </c>
      <c r="B77" s="469" t="s">
        <v>306</v>
      </c>
      <c r="C77" s="470">
        <f t="shared" si="1"/>
        <v>8138978</v>
      </c>
      <c r="D77" s="471"/>
      <c r="E77" s="471"/>
      <c r="F77" s="471">
        <f>F123-F73</f>
        <v>2864064</v>
      </c>
      <c r="G77" s="471">
        <f>G123-G73</f>
        <v>5274914</v>
      </c>
      <c r="H77" s="471"/>
    </row>
    <row r="78" spans="1:8" x14ac:dyDescent="0.25">
      <c r="A78" s="468">
        <v>72</v>
      </c>
      <c r="B78" s="469" t="s">
        <v>73</v>
      </c>
      <c r="C78" s="470">
        <f t="shared" si="1"/>
        <v>8138978</v>
      </c>
      <c r="D78" s="477">
        <f>SUM(D74:D77)</f>
        <v>0</v>
      </c>
      <c r="E78" s="477">
        <f>SUM(E74:E77)</f>
        <v>0</v>
      </c>
      <c r="F78" s="477">
        <f>SUM(F74:F77)</f>
        <v>2864064</v>
      </c>
      <c r="G78" s="477">
        <f>SUM(G74:G77)</f>
        <v>5274914</v>
      </c>
      <c r="H78" s="477">
        <f>SUM(H74:H77)</f>
        <v>0</v>
      </c>
    </row>
    <row r="79" spans="1:8" ht="13.8" thickBot="1" x14ac:dyDescent="0.3">
      <c r="A79" s="468">
        <v>73</v>
      </c>
      <c r="B79" s="492" t="s">
        <v>74</v>
      </c>
      <c r="C79" s="530">
        <f t="shared" si="1"/>
        <v>8138978</v>
      </c>
      <c r="D79" s="493">
        <f>D78</f>
        <v>0</v>
      </c>
      <c r="E79" s="493">
        <f>E78</f>
        <v>0</v>
      </c>
      <c r="F79" s="493">
        <f>F78</f>
        <v>2864064</v>
      </c>
      <c r="G79" s="493">
        <f>G78</f>
        <v>5274914</v>
      </c>
      <c r="H79" s="493">
        <f>H78</f>
        <v>0</v>
      </c>
    </row>
    <row r="80" spans="1:8" ht="13.8" thickBot="1" x14ac:dyDescent="0.3">
      <c r="A80" s="468">
        <v>74</v>
      </c>
      <c r="B80" s="149" t="s">
        <v>37</v>
      </c>
      <c r="C80" s="150">
        <f t="shared" si="1"/>
        <v>46179405</v>
      </c>
      <c r="D80" s="151">
        <f>D73+D79</f>
        <v>36263648</v>
      </c>
      <c r="E80" s="151">
        <f>E73+E79</f>
        <v>0</v>
      </c>
      <c r="F80" s="151">
        <f>F73+F79</f>
        <v>4574343</v>
      </c>
      <c r="G80" s="151">
        <f>G73+G79</f>
        <v>5341414</v>
      </c>
      <c r="H80" s="152">
        <f>H73+H79</f>
        <v>0</v>
      </c>
    </row>
    <row r="81" spans="1:8" ht="13.8" thickTop="1" x14ac:dyDescent="0.25">
      <c r="A81" s="468">
        <v>75</v>
      </c>
      <c r="B81" s="146" t="s">
        <v>3</v>
      </c>
      <c r="C81" s="147">
        <f t="shared" si="1"/>
        <v>3550826</v>
      </c>
      <c r="D81" s="148"/>
      <c r="E81" s="148"/>
      <c r="F81" s="148"/>
      <c r="G81" s="148">
        <v>3550826</v>
      </c>
      <c r="H81" s="148"/>
    </row>
    <row r="82" spans="1:8" ht="26.4" x14ac:dyDescent="0.25">
      <c r="A82" s="468">
        <v>76</v>
      </c>
      <c r="B82" s="497" t="s">
        <v>4</v>
      </c>
      <c r="C82" s="470">
        <f t="shared" si="1"/>
        <v>563265</v>
      </c>
      <c r="D82" s="498"/>
      <c r="E82" s="498"/>
      <c r="F82" s="498"/>
      <c r="G82" s="498">
        <v>563265</v>
      </c>
      <c r="H82" s="498"/>
    </row>
    <row r="83" spans="1:8" x14ac:dyDescent="0.25">
      <c r="A83" s="468">
        <v>77</v>
      </c>
      <c r="B83" s="497" t="s">
        <v>5</v>
      </c>
      <c r="C83" s="470">
        <f t="shared" si="1"/>
        <v>20438469</v>
      </c>
      <c r="D83" s="498">
        <v>14647403</v>
      </c>
      <c r="E83" s="498"/>
      <c r="F83" s="498">
        <v>4563743</v>
      </c>
      <c r="G83" s="498">
        <v>1227323</v>
      </c>
      <c r="H83" s="498"/>
    </row>
    <row r="84" spans="1:8" x14ac:dyDescent="0.25">
      <c r="A84" s="468">
        <v>78</v>
      </c>
      <c r="B84" s="499" t="s">
        <v>6</v>
      </c>
      <c r="C84" s="500">
        <f t="shared" si="1"/>
        <v>0</v>
      </c>
      <c r="D84" s="501">
        <f>D85</f>
        <v>0</v>
      </c>
      <c r="E84" s="484">
        <f>E85</f>
        <v>0</v>
      </c>
      <c r="F84" s="484">
        <f>F85</f>
        <v>0</v>
      </c>
      <c r="G84" s="484">
        <f>G85</f>
        <v>0</v>
      </c>
      <c r="H84" s="484">
        <f>H85</f>
        <v>0</v>
      </c>
    </row>
    <row r="85" spans="1:8" ht="26.4" x14ac:dyDescent="0.25">
      <c r="A85" s="468">
        <v>79</v>
      </c>
      <c r="B85" s="499" t="s">
        <v>7</v>
      </c>
      <c r="C85" s="500">
        <f t="shared" si="1"/>
        <v>0</v>
      </c>
      <c r="D85" s="502"/>
      <c r="E85" s="471"/>
      <c r="F85" s="471"/>
      <c r="G85" s="471"/>
      <c r="H85" s="471"/>
    </row>
    <row r="86" spans="1:8" x14ac:dyDescent="0.25">
      <c r="A86" s="468">
        <v>80</v>
      </c>
      <c r="B86" s="499" t="s">
        <v>8</v>
      </c>
      <c r="C86" s="500">
        <f t="shared" si="1"/>
        <v>0</v>
      </c>
      <c r="D86" s="501">
        <f>D87</f>
        <v>0</v>
      </c>
      <c r="E86" s="484">
        <f>E87</f>
        <v>0</v>
      </c>
      <c r="F86" s="484">
        <f>F87</f>
        <v>0</v>
      </c>
      <c r="G86" s="484">
        <f>G87</f>
        <v>0</v>
      </c>
      <c r="H86" s="484">
        <f>H87</f>
        <v>0</v>
      </c>
    </row>
    <row r="87" spans="1:8" x14ac:dyDescent="0.25">
      <c r="A87" s="468">
        <v>81</v>
      </c>
      <c r="B87" s="499" t="s">
        <v>9</v>
      </c>
      <c r="C87" s="500">
        <f t="shared" si="1"/>
        <v>0</v>
      </c>
      <c r="D87" s="501"/>
      <c r="E87" s="484"/>
      <c r="F87" s="484"/>
      <c r="G87" s="484"/>
      <c r="H87" s="484"/>
    </row>
    <row r="88" spans="1:8" x14ac:dyDescent="0.25">
      <c r="A88" s="468">
        <v>82</v>
      </c>
      <c r="B88" s="499" t="s">
        <v>10</v>
      </c>
      <c r="C88" s="500">
        <f t="shared" si="1"/>
        <v>0</v>
      </c>
      <c r="D88" s="501">
        <f>SUM(D89:D90)</f>
        <v>0</v>
      </c>
      <c r="E88" s="484">
        <f>SUM(E89:E90)</f>
        <v>0</v>
      </c>
      <c r="F88" s="484">
        <f>SUM(F89:F90)</f>
        <v>0</v>
      </c>
      <c r="G88" s="484">
        <f>SUM(G89:G90)</f>
        <v>0</v>
      </c>
      <c r="H88" s="484">
        <f>SUM(H89:H90)</f>
        <v>0</v>
      </c>
    </row>
    <row r="89" spans="1:8" x14ac:dyDescent="0.25">
      <c r="A89" s="468">
        <v>83</v>
      </c>
      <c r="B89" s="499" t="s">
        <v>11</v>
      </c>
      <c r="C89" s="500">
        <f t="shared" si="1"/>
        <v>0</v>
      </c>
      <c r="D89" s="502"/>
      <c r="E89" s="471"/>
      <c r="F89" s="471"/>
      <c r="G89" s="471"/>
      <c r="H89" s="471"/>
    </row>
    <row r="90" spans="1:8" x14ac:dyDescent="0.25">
      <c r="A90" s="468">
        <v>84</v>
      </c>
      <c r="B90" s="499" t="s">
        <v>12</v>
      </c>
      <c r="C90" s="500">
        <f t="shared" si="1"/>
        <v>0</v>
      </c>
      <c r="D90" s="502"/>
      <c r="E90" s="471"/>
      <c r="F90" s="471"/>
      <c r="G90" s="471"/>
      <c r="H90" s="471"/>
    </row>
    <row r="91" spans="1:8" x14ac:dyDescent="0.25">
      <c r="A91" s="468">
        <v>85</v>
      </c>
      <c r="B91" s="503" t="s">
        <v>13</v>
      </c>
      <c r="C91" s="500">
        <f t="shared" si="1"/>
        <v>0</v>
      </c>
      <c r="D91" s="504">
        <f>D84+D86+D88</f>
        <v>0</v>
      </c>
      <c r="E91" s="505">
        <f>E84+E86+E88</f>
        <v>0</v>
      </c>
      <c r="F91" s="505">
        <f>F84+F86+F88</f>
        <v>0</v>
      </c>
      <c r="G91" s="505">
        <f>G84+G86+G88</f>
        <v>0</v>
      </c>
      <c r="H91" s="505">
        <f>H84+H86+H88</f>
        <v>0</v>
      </c>
    </row>
    <row r="92" spans="1:8" x14ac:dyDescent="0.25">
      <c r="A92" s="468">
        <v>86</v>
      </c>
      <c r="B92" s="499" t="s">
        <v>14</v>
      </c>
      <c r="C92" s="500">
        <f t="shared" si="1"/>
        <v>0</v>
      </c>
      <c r="D92" s="502"/>
      <c r="E92" s="471"/>
      <c r="F92" s="471"/>
      <c r="G92" s="471"/>
      <c r="H92" s="471"/>
    </row>
    <row r="93" spans="1:8" ht="26.4" x14ac:dyDescent="0.25">
      <c r="A93" s="468">
        <v>87</v>
      </c>
      <c r="B93" s="499" t="s">
        <v>15</v>
      </c>
      <c r="C93" s="500">
        <f t="shared" si="1"/>
        <v>0</v>
      </c>
      <c r="D93" s="506">
        <f>SUM(D94:D97)</f>
        <v>0</v>
      </c>
      <c r="E93" s="476">
        <f>SUM(E94:E97)</f>
        <v>0</v>
      </c>
      <c r="F93" s="476">
        <f>SUM(F94:F97)</f>
        <v>0</v>
      </c>
      <c r="G93" s="476">
        <f>SUM(G94:G97)</f>
        <v>0</v>
      </c>
      <c r="H93" s="476">
        <f>SUM(H94:H97)</f>
        <v>0</v>
      </c>
    </row>
    <row r="94" spans="1:8" x14ac:dyDescent="0.25">
      <c r="A94" s="468">
        <v>88</v>
      </c>
      <c r="B94" s="499" t="s">
        <v>319</v>
      </c>
      <c r="C94" s="500">
        <f t="shared" si="1"/>
        <v>0</v>
      </c>
      <c r="D94" s="502"/>
      <c r="E94" s="471"/>
      <c r="F94" s="471"/>
      <c r="G94" s="471"/>
      <c r="H94" s="471"/>
    </row>
    <row r="95" spans="1:8" x14ac:dyDescent="0.25">
      <c r="A95" s="468">
        <v>89</v>
      </c>
      <c r="B95" s="499" t="s">
        <v>16</v>
      </c>
      <c r="C95" s="500">
        <f t="shared" si="1"/>
        <v>0</v>
      </c>
      <c r="D95" s="502"/>
      <c r="E95" s="471"/>
      <c r="F95" s="471"/>
      <c r="G95" s="471"/>
      <c r="H95" s="471"/>
    </row>
    <row r="96" spans="1:8" x14ac:dyDescent="0.25">
      <c r="A96" s="468">
        <v>90</v>
      </c>
      <c r="B96" s="499" t="s">
        <v>17</v>
      </c>
      <c r="C96" s="500">
        <f t="shared" si="1"/>
        <v>0</v>
      </c>
      <c r="D96" s="502"/>
      <c r="E96" s="471"/>
      <c r="F96" s="471"/>
      <c r="G96" s="471"/>
      <c r="H96" s="471"/>
    </row>
    <row r="97" spans="1:8" x14ac:dyDescent="0.25">
      <c r="A97" s="468">
        <v>91</v>
      </c>
      <c r="B97" s="499" t="s">
        <v>18</v>
      </c>
      <c r="C97" s="500">
        <f t="shared" si="1"/>
        <v>0</v>
      </c>
      <c r="D97" s="502"/>
      <c r="E97" s="471"/>
      <c r="F97" s="471"/>
      <c r="G97" s="471"/>
      <c r="H97" s="471"/>
    </row>
    <row r="98" spans="1:8" ht="26.4" x14ac:dyDescent="0.25">
      <c r="A98" s="468">
        <v>92</v>
      </c>
      <c r="B98" s="499" t="s">
        <v>320</v>
      </c>
      <c r="C98" s="500">
        <f t="shared" si="1"/>
        <v>1874655</v>
      </c>
      <c r="D98" s="502">
        <v>1874655</v>
      </c>
      <c r="E98" s="471"/>
      <c r="F98" s="471"/>
      <c r="G98" s="471"/>
      <c r="H98" s="471"/>
    </row>
    <row r="99" spans="1:8" x14ac:dyDescent="0.25">
      <c r="A99" s="468">
        <v>93</v>
      </c>
      <c r="B99" s="499" t="s">
        <v>321</v>
      </c>
      <c r="C99" s="500">
        <f t="shared" si="1"/>
        <v>2000000</v>
      </c>
      <c r="D99" s="502">
        <v>2000000</v>
      </c>
      <c r="E99" s="471"/>
      <c r="F99" s="471"/>
      <c r="G99" s="471"/>
      <c r="H99" s="471"/>
    </row>
    <row r="100" spans="1:8" x14ac:dyDescent="0.25">
      <c r="A100" s="468">
        <v>94</v>
      </c>
      <c r="B100" s="499" t="s">
        <v>19</v>
      </c>
      <c r="C100" s="500">
        <f t="shared" si="1"/>
        <v>0</v>
      </c>
      <c r="D100" s="502"/>
      <c r="E100" s="471"/>
      <c r="F100" s="471"/>
      <c r="G100" s="471"/>
      <c r="H100" s="471"/>
    </row>
    <row r="101" spans="1:8" x14ac:dyDescent="0.25">
      <c r="A101" s="468">
        <v>95</v>
      </c>
      <c r="B101" s="503" t="s">
        <v>20</v>
      </c>
      <c r="C101" s="500">
        <f t="shared" si="1"/>
        <v>3874655</v>
      </c>
      <c r="D101" s="504">
        <f>D92+D93+D98+D99+D100</f>
        <v>3874655</v>
      </c>
      <c r="E101" s="505">
        <f>E92+E93+E98+E99+E100</f>
        <v>0</v>
      </c>
      <c r="F101" s="505">
        <f>F92+F93+F98+F99+F100</f>
        <v>0</v>
      </c>
      <c r="G101" s="505">
        <f>G92+G93+G98+G99+G100</f>
        <v>0</v>
      </c>
      <c r="H101" s="505">
        <f>H92+H93+H98+H99+H100</f>
        <v>0</v>
      </c>
    </row>
    <row r="102" spans="1:8" x14ac:dyDescent="0.25">
      <c r="A102" s="468">
        <v>96</v>
      </c>
      <c r="B102" s="499" t="s">
        <v>21</v>
      </c>
      <c r="C102" s="500">
        <f t="shared" si="1"/>
        <v>0</v>
      </c>
      <c r="D102" s="502"/>
      <c r="E102" s="471"/>
      <c r="F102" s="471"/>
      <c r="G102" s="471"/>
      <c r="H102" s="471"/>
    </row>
    <row r="103" spans="1:8" x14ac:dyDescent="0.25">
      <c r="A103" s="468">
        <v>97</v>
      </c>
      <c r="B103" s="499" t="s">
        <v>22</v>
      </c>
      <c r="C103" s="500">
        <f t="shared" si="1"/>
        <v>3195000</v>
      </c>
      <c r="D103" s="502">
        <v>3195000</v>
      </c>
      <c r="E103" s="471"/>
      <c r="F103" s="471"/>
      <c r="G103" s="471"/>
      <c r="H103" s="471"/>
    </row>
    <row r="104" spans="1:8" x14ac:dyDescent="0.25">
      <c r="A104" s="468">
        <v>98</v>
      </c>
      <c r="B104" s="499" t="s">
        <v>23</v>
      </c>
      <c r="C104" s="500">
        <f t="shared" si="1"/>
        <v>0</v>
      </c>
      <c r="D104" s="502"/>
      <c r="E104" s="471"/>
      <c r="F104" s="471"/>
      <c r="G104" s="471"/>
      <c r="H104" s="471"/>
    </row>
    <row r="105" spans="1:8" x14ac:dyDescent="0.25">
      <c r="A105" s="468">
        <v>99</v>
      </c>
      <c r="B105" s="499" t="s">
        <v>24</v>
      </c>
      <c r="C105" s="500">
        <f t="shared" si="1"/>
        <v>876358</v>
      </c>
      <c r="D105" s="502">
        <v>876358</v>
      </c>
      <c r="E105" s="471"/>
      <c r="F105" s="471"/>
      <c r="G105" s="471"/>
      <c r="H105" s="471"/>
    </row>
    <row r="106" spans="1:8" ht="26.4" x14ac:dyDescent="0.25">
      <c r="A106" s="468">
        <v>100</v>
      </c>
      <c r="B106" s="499" t="s">
        <v>25</v>
      </c>
      <c r="C106" s="500">
        <f t="shared" si="1"/>
        <v>1099267</v>
      </c>
      <c r="D106" s="502">
        <v>1099267</v>
      </c>
      <c r="E106" s="471"/>
      <c r="F106" s="471"/>
      <c r="G106" s="471"/>
      <c r="H106" s="471"/>
    </row>
    <row r="107" spans="1:8" x14ac:dyDescent="0.25">
      <c r="A107" s="468">
        <v>101</v>
      </c>
      <c r="B107" s="503" t="s">
        <v>26</v>
      </c>
      <c r="C107" s="500">
        <f t="shared" si="1"/>
        <v>5170625</v>
      </c>
      <c r="D107" s="504">
        <f>SUM(D102:D106)</f>
        <v>5170625</v>
      </c>
      <c r="E107" s="505">
        <f>SUM(E102:E106)</f>
        <v>0</v>
      </c>
      <c r="F107" s="505">
        <f>SUM(F102:F106)</f>
        <v>0</v>
      </c>
      <c r="G107" s="505">
        <f>SUM(G102:G106)</f>
        <v>0</v>
      </c>
      <c r="H107" s="505">
        <f>SUM(H102:H106)</f>
        <v>0</v>
      </c>
    </row>
    <row r="108" spans="1:8" x14ac:dyDescent="0.25">
      <c r="A108" s="468">
        <v>102</v>
      </c>
      <c r="B108" s="499" t="s">
        <v>27</v>
      </c>
      <c r="C108" s="500">
        <f t="shared" si="1"/>
        <v>3489754</v>
      </c>
      <c r="D108" s="502">
        <v>3489754</v>
      </c>
      <c r="E108" s="471"/>
      <c r="F108" s="471"/>
      <c r="G108" s="471"/>
      <c r="H108" s="471"/>
    </row>
    <row r="109" spans="1:8" x14ac:dyDescent="0.25">
      <c r="A109" s="468">
        <v>103</v>
      </c>
      <c r="B109" s="499" t="s">
        <v>322</v>
      </c>
      <c r="C109" s="500">
        <f t="shared" si="1"/>
        <v>10600</v>
      </c>
      <c r="D109" s="502"/>
      <c r="E109" s="471"/>
      <c r="F109" s="471">
        <v>10600</v>
      </c>
      <c r="G109" s="471"/>
      <c r="H109" s="471"/>
    </row>
    <row r="110" spans="1:8" x14ac:dyDescent="0.25">
      <c r="A110" s="468">
        <v>104</v>
      </c>
      <c r="B110" s="499" t="s">
        <v>28</v>
      </c>
      <c r="C110" s="500">
        <f t="shared" si="1"/>
        <v>0</v>
      </c>
      <c r="D110" s="502"/>
      <c r="E110" s="471"/>
      <c r="F110" s="471"/>
      <c r="G110" s="471"/>
      <c r="H110" s="471"/>
    </row>
    <row r="111" spans="1:8" ht="26.4" x14ac:dyDescent="0.25">
      <c r="A111" s="468">
        <v>105</v>
      </c>
      <c r="B111" s="499" t="s">
        <v>29</v>
      </c>
      <c r="C111" s="500">
        <f t="shared" si="1"/>
        <v>942233</v>
      </c>
      <c r="D111" s="502">
        <v>942233</v>
      </c>
      <c r="E111" s="471"/>
      <c r="F111" s="471"/>
      <c r="G111" s="471"/>
      <c r="H111" s="471"/>
    </row>
    <row r="112" spans="1:8" x14ac:dyDescent="0.25">
      <c r="A112" s="468">
        <v>106</v>
      </c>
      <c r="B112" s="503" t="s">
        <v>30</v>
      </c>
      <c r="C112" s="500">
        <f t="shared" si="1"/>
        <v>4442587</v>
      </c>
      <c r="D112" s="504">
        <f>SUM(D108:D111)</f>
        <v>4431987</v>
      </c>
      <c r="E112" s="505">
        <f>SUM(E108:E111)</f>
        <v>0</v>
      </c>
      <c r="F112" s="505">
        <f>SUM(F108:F111)</f>
        <v>10600</v>
      </c>
      <c r="G112" s="505">
        <f>SUM(G108:G111)</f>
        <v>0</v>
      </c>
      <c r="H112" s="505">
        <f>SUM(H108:H111)</f>
        <v>0</v>
      </c>
    </row>
    <row r="113" spans="1:8" ht="26.4" x14ac:dyDescent="0.25">
      <c r="A113" s="468">
        <v>107</v>
      </c>
      <c r="B113" s="499" t="s">
        <v>362</v>
      </c>
      <c r="C113" s="500">
        <f>SUM(D113:H113)</f>
        <v>0</v>
      </c>
      <c r="D113" s="501"/>
      <c r="E113" s="484">
        <f>SUM(E114:E116)</f>
        <v>0</v>
      </c>
      <c r="F113" s="484">
        <f>SUM(F114:F116)</f>
        <v>0</v>
      </c>
      <c r="G113" s="484">
        <f>SUM(G114:G116)</f>
        <v>0</v>
      </c>
      <c r="H113" s="484">
        <f>SUM(H114:H116)</f>
        <v>0</v>
      </c>
    </row>
    <row r="114" spans="1:8" x14ac:dyDescent="0.25">
      <c r="A114" s="468">
        <v>108</v>
      </c>
      <c r="B114" s="499" t="s">
        <v>363</v>
      </c>
      <c r="C114" s="500">
        <f t="shared" ref="C114:C123" si="2">SUM(D114:H114)</f>
        <v>0</v>
      </c>
      <c r="D114" s="502"/>
      <c r="E114" s="471"/>
      <c r="F114" s="471"/>
      <c r="G114" s="471"/>
      <c r="H114" s="471"/>
    </row>
    <row r="115" spans="1:8" ht="26.4" x14ac:dyDescent="0.25">
      <c r="A115" s="468">
        <v>109</v>
      </c>
      <c r="B115" s="499" t="s">
        <v>323</v>
      </c>
      <c r="C115" s="500">
        <f t="shared" si="2"/>
        <v>0</v>
      </c>
      <c r="D115" s="502"/>
      <c r="E115" s="471"/>
      <c r="F115" s="471"/>
      <c r="G115" s="471"/>
      <c r="H115" s="471"/>
    </row>
    <row r="116" spans="1:8" x14ac:dyDescent="0.25">
      <c r="A116" s="468">
        <v>110</v>
      </c>
      <c r="B116" s="499" t="s">
        <v>324</v>
      </c>
      <c r="C116" s="500">
        <f t="shared" si="2"/>
        <v>0</v>
      </c>
      <c r="D116" s="502"/>
      <c r="E116" s="471"/>
      <c r="F116" s="471"/>
      <c r="G116" s="471"/>
      <c r="H116" s="471"/>
    </row>
    <row r="117" spans="1:8" x14ac:dyDescent="0.25">
      <c r="A117" s="468">
        <v>111</v>
      </c>
      <c r="B117" s="503" t="s">
        <v>31</v>
      </c>
      <c r="C117" s="500">
        <f t="shared" si="2"/>
        <v>0</v>
      </c>
      <c r="D117" s="504">
        <f>D113</f>
        <v>0</v>
      </c>
      <c r="E117" s="505">
        <f>E113</f>
        <v>0</v>
      </c>
      <c r="F117" s="505">
        <f>F113</f>
        <v>0</v>
      </c>
      <c r="G117" s="505">
        <f>G113</f>
        <v>0</v>
      </c>
      <c r="H117" s="505">
        <f>H113</f>
        <v>0</v>
      </c>
    </row>
    <row r="118" spans="1:8" x14ac:dyDescent="0.25">
      <c r="A118" s="468">
        <v>112</v>
      </c>
      <c r="B118" s="507" t="s">
        <v>32</v>
      </c>
      <c r="C118" s="500">
        <f t="shared" si="2"/>
        <v>38040427</v>
      </c>
      <c r="D118" s="509">
        <f>D81+D82+D83+D91+D101+D107+D112+D117</f>
        <v>28124670</v>
      </c>
      <c r="E118" s="509">
        <f>E81+E82+E83+E91+E101+E107+E112+E117</f>
        <v>0</v>
      </c>
      <c r="F118" s="509">
        <f>F81+F82+F83+F91+F101+F107+F112+F117</f>
        <v>4574343</v>
      </c>
      <c r="G118" s="509">
        <f>G81+G82+G83+G91+G101+G107+G112+G117</f>
        <v>5341414</v>
      </c>
      <c r="H118" s="509">
        <f>H81+H82+H83+H91+H101+H107+H112+H117</f>
        <v>0</v>
      </c>
    </row>
    <row r="119" spans="1:8" ht="26.4" x14ac:dyDescent="0.25">
      <c r="A119" s="468">
        <v>113</v>
      </c>
      <c r="B119" s="499" t="s">
        <v>33</v>
      </c>
      <c r="C119" s="500">
        <f t="shared" si="2"/>
        <v>0</v>
      </c>
      <c r="D119" s="502"/>
      <c r="E119" s="471"/>
      <c r="F119" s="471"/>
      <c r="G119" s="471"/>
      <c r="H119" s="471"/>
    </row>
    <row r="120" spans="1:8" x14ac:dyDescent="0.25">
      <c r="A120" s="468">
        <v>114</v>
      </c>
      <c r="B120" s="499" t="s">
        <v>34</v>
      </c>
      <c r="C120" s="500">
        <f t="shared" si="2"/>
        <v>8138978</v>
      </c>
      <c r="D120" s="502">
        <f>C77</f>
        <v>8138978</v>
      </c>
      <c r="E120" s="471"/>
      <c r="F120" s="471"/>
      <c r="G120" s="471"/>
      <c r="H120" s="471"/>
    </row>
    <row r="121" spans="1:8" x14ac:dyDescent="0.25">
      <c r="A121" s="468">
        <v>115</v>
      </c>
      <c r="B121" s="499" t="s">
        <v>35</v>
      </c>
      <c r="C121" s="500">
        <f t="shared" si="2"/>
        <v>8138978</v>
      </c>
      <c r="D121" s="501">
        <f>SUM(D119:D120)</f>
        <v>8138978</v>
      </c>
      <c r="E121" s="484">
        <f>SUM(E119:E120)</f>
        <v>0</v>
      </c>
      <c r="F121" s="484">
        <f>SUM(F119:F120)</f>
        <v>0</v>
      </c>
      <c r="G121" s="484">
        <f>SUM(G119:G120)</f>
        <v>0</v>
      </c>
      <c r="H121" s="484">
        <f>SUM(H119:H120)</f>
        <v>0</v>
      </c>
    </row>
    <row r="122" spans="1:8" ht="13.8" thickBot="1" x14ac:dyDescent="0.3">
      <c r="A122" s="468">
        <v>116</v>
      </c>
      <c r="B122" s="511" t="s">
        <v>36</v>
      </c>
      <c r="C122" s="500">
        <f t="shared" si="2"/>
        <v>8138978</v>
      </c>
      <c r="D122" s="512">
        <f>D121</f>
        <v>8138978</v>
      </c>
      <c r="E122" s="513">
        <f>E121</f>
        <v>0</v>
      </c>
      <c r="F122" s="513">
        <f>F121</f>
        <v>0</v>
      </c>
      <c r="G122" s="513">
        <f>G121</f>
        <v>0</v>
      </c>
      <c r="H122" s="513">
        <f>H121</f>
        <v>0</v>
      </c>
    </row>
    <row r="123" spans="1:8" ht="14.4" thickTop="1" thickBot="1" x14ac:dyDescent="0.3">
      <c r="A123" s="468">
        <v>117</v>
      </c>
      <c r="B123" s="5" t="s">
        <v>37</v>
      </c>
      <c r="C123" s="500">
        <f t="shared" si="2"/>
        <v>46179405</v>
      </c>
      <c r="D123" s="3">
        <f>D118+D122</f>
        <v>36263648</v>
      </c>
      <c r="E123" s="1">
        <f>E118+E122</f>
        <v>0</v>
      </c>
      <c r="F123" s="1">
        <f>F118+F122</f>
        <v>4574343</v>
      </c>
      <c r="G123" s="1">
        <f>G118+G122</f>
        <v>5341414</v>
      </c>
      <c r="H123" s="1">
        <f>H118+H122</f>
        <v>0</v>
      </c>
    </row>
    <row r="124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124"/>
  <sheetViews>
    <sheetView workbookViewId="0">
      <pane ySplit="6" topLeftCell="A7" activePane="bottomLeft" state="frozen"/>
      <selection activeCell="T42" sqref="T42"/>
      <selection pane="bottomLeft" activeCell="F2" sqref="F2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6" max="256" width="5.6640625" customWidth="1"/>
    <col min="257" max="257" width="50" customWidth="1"/>
    <col min="258" max="258" width="28.88671875" customWidth="1"/>
    <col min="512" max="512" width="5.6640625" customWidth="1"/>
    <col min="513" max="513" width="50" customWidth="1"/>
    <col min="514" max="514" width="28.88671875" customWidth="1"/>
    <col min="768" max="768" width="5.6640625" customWidth="1"/>
    <col min="769" max="769" width="50" customWidth="1"/>
    <col min="770" max="770" width="28.88671875" customWidth="1"/>
    <col min="1024" max="1024" width="5.6640625" customWidth="1"/>
    <col min="1025" max="1025" width="50" customWidth="1"/>
    <col min="1026" max="1026" width="28.88671875" customWidth="1"/>
    <col min="1280" max="1280" width="5.6640625" customWidth="1"/>
    <col min="1281" max="1281" width="50" customWidth="1"/>
    <col min="1282" max="1282" width="28.88671875" customWidth="1"/>
    <col min="1536" max="1536" width="5.6640625" customWidth="1"/>
    <col min="1537" max="1537" width="50" customWidth="1"/>
    <col min="1538" max="1538" width="28.88671875" customWidth="1"/>
    <col min="1792" max="1792" width="5.6640625" customWidth="1"/>
    <col min="1793" max="1793" width="50" customWidth="1"/>
    <col min="1794" max="1794" width="28.88671875" customWidth="1"/>
    <col min="2048" max="2048" width="5.6640625" customWidth="1"/>
    <col min="2049" max="2049" width="50" customWidth="1"/>
    <col min="2050" max="2050" width="28.88671875" customWidth="1"/>
    <col min="2304" max="2304" width="5.6640625" customWidth="1"/>
    <col min="2305" max="2305" width="50" customWidth="1"/>
    <col min="2306" max="2306" width="28.88671875" customWidth="1"/>
    <col min="2560" max="2560" width="5.6640625" customWidth="1"/>
    <col min="2561" max="2561" width="50" customWidth="1"/>
    <col min="2562" max="2562" width="28.88671875" customWidth="1"/>
    <col min="2816" max="2816" width="5.6640625" customWidth="1"/>
    <col min="2817" max="2817" width="50" customWidth="1"/>
    <col min="2818" max="2818" width="28.88671875" customWidth="1"/>
    <col min="3072" max="3072" width="5.6640625" customWidth="1"/>
    <col min="3073" max="3073" width="50" customWidth="1"/>
    <col min="3074" max="3074" width="28.88671875" customWidth="1"/>
    <col min="3328" max="3328" width="5.6640625" customWidth="1"/>
    <col min="3329" max="3329" width="50" customWidth="1"/>
    <col min="3330" max="3330" width="28.88671875" customWidth="1"/>
    <col min="3584" max="3584" width="5.6640625" customWidth="1"/>
    <col min="3585" max="3585" width="50" customWidth="1"/>
    <col min="3586" max="3586" width="28.88671875" customWidth="1"/>
    <col min="3840" max="3840" width="5.6640625" customWidth="1"/>
    <col min="3841" max="3841" width="50" customWidth="1"/>
    <col min="3842" max="3842" width="28.88671875" customWidth="1"/>
    <col min="4096" max="4096" width="5.6640625" customWidth="1"/>
    <col min="4097" max="4097" width="50" customWidth="1"/>
    <col min="4098" max="4098" width="28.88671875" customWidth="1"/>
    <col min="4352" max="4352" width="5.6640625" customWidth="1"/>
    <col min="4353" max="4353" width="50" customWidth="1"/>
    <col min="4354" max="4354" width="28.88671875" customWidth="1"/>
    <col min="4608" max="4608" width="5.6640625" customWidth="1"/>
    <col min="4609" max="4609" width="50" customWidth="1"/>
    <col min="4610" max="4610" width="28.88671875" customWidth="1"/>
    <col min="4864" max="4864" width="5.6640625" customWidth="1"/>
    <col min="4865" max="4865" width="50" customWidth="1"/>
    <col min="4866" max="4866" width="28.88671875" customWidth="1"/>
    <col min="5120" max="5120" width="5.6640625" customWidth="1"/>
    <col min="5121" max="5121" width="50" customWidth="1"/>
    <col min="5122" max="5122" width="28.88671875" customWidth="1"/>
    <col min="5376" max="5376" width="5.6640625" customWidth="1"/>
    <col min="5377" max="5377" width="50" customWidth="1"/>
    <col min="5378" max="5378" width="28.88671875" customWidth="1"/>
    <col min="5632" max="5632" width="5.6640625" customWidth="1"/>
    <col min="5633" max="5633" width="50" customWidth="1"/>
    <col min="5634" max="5634" width="28.88671875" customWidth="1"/>
    <col min="5888" max="5888" width="5.6640625" customWidth="1"/>
    <col min="5889" max="5889" width="50" customWidth="1"/>
    <col min="5890" max="5890" width="28.88671875" customWidth="1"/>
    <col min="6144" max="6144" width="5.6640625" customWidth="1"/>
    <col min="6145" max="6145" width="50" customWidth="1"/>
    <col min="6146" max="6146" width="28.88671875" customWidth="1"/>
    <col min="6400" max="6400" width="5.6640625" customWidth="1"/>
    <col min="6401" max="6401" width="50" customWidth="1"/>
    <col min="6402" max="6402" width="28.88671875" customWidth="1"/>
    <col min="6656" max="6656" width="5.6640625" customWidth="1"/>
    <col min="6657" max="6657" width="50" customWidth="1"/>
    <col min="6658" max="6658" width="28.88671875" customWidth="1"/>
    <col min="6912" max="6912" width="5.6640625" customWidth="1"/>
    <col min="6913" max="6913" width="50" customWidth="1"/>
    <col min="6914" max="6914" width="28.88671875" customWidth="1"/>
    <col min="7168" max="7168" width="5.6640625" customWidth="1"/>
    <col min="7169" max="7169" width="50" customWidth="1"/>
    <col min="7170" max="7170" width="28.88671875" customWidth="1"/>
    <col min="7424" max="7424" width="5.6640625" customWidth="1"/>
    <col min="7425" max="7425" width="50" customWidth="1"/>
    <col min="7426" max="7426" width="28.88671875" customWidth="1"/>
    <col min="7680" max="7680" width="5.6640625" customWidth="1"/>
    <col min="7681" max="7681" width="50" customWidth="1"/>
    <col min="7682" max="7682" width="28.88671875" customWidth="1"/>
    <col min="7936" max="7936" width="5.6640625" customWidth="1"/>
    <col min="7937" max="7937" width="50" customWidth="1"/>
    <col min="7938" max="7938" width="28.88671875" customWidth="1"/>
    <col min="8192" max="8192" width="5.6640625" customWidth="1"/>
    <col min="8193" max="8193" width="50" customWidth="1"/>
    <col min="8194" max="8194" width="28.88671875" customWidth="1"/>
    <col min="8448" max="8448" width="5.6640625" customWidth="1"/>
    <col min="8449" max="8449" width="50" customWidth="1"/>
    <col min="8450" max="8450" width="28.88671875" customWidth="1"/>
    <col min="8704" max="8704" width="5.6640625" customWidth="1"/>
    <col min="8705" max="8705" width="50" customWidth="1"/>
    <col min="8706" max="8706" width="28.88671875" customWidth="1"/>
    <col min="8960" max="8960" width="5.6640625" customWidth="1"/>
    <col min="8961" max="8961" width="50" customWidth="1"/>
    <col min="8962" max="8962" width="28.88671875" customWidth="1"/>
    <col min="9216" max="9216" width="5.6640625" customWidth="1"/>
    <col min="9217" max="9217" width="50" customWidth="1"/>
    <col min="9218" max="9218" width="28.88671875" customWidth="1"/>
    <col min="9472" max="9472" width="5.6640625" customWidth="1"/>
    <col min="9473" max="9473" width="50" customWidth="1"/>
    <col min="9474" max="9474" width="28.88671875" customWidth="1"/>
    <col min="9728" max="9728" width="5.6640625" customWidth="1"/>
    <col min="9729" max="9729" width="50" customWidth="1"/>
    <col min="9730" max="9730" width="28.88671875" customWidth="1"/>
    <col min="9984" max="9984" width="5.6640625" customWidth="1"/>
    <col min="9985" max="9985" width="50" customWidth="1"/>
    <col min="9986" max="9986" width="28.88671875" customWidth="1"/>
    <col min="10240" max="10240" width="5.6640625" customWidth="1"/>
    <col min="10241" max="10241" width="50" customWidth="1"/>
    <col min="10242" max="10242" width="28.88671875" customWidth="1"/>
    <col min="10496" max="10496" width="5.6640625" customWidth="1"/>
    <col min="10497" max="10497" width="50" customWidth="1"/>
    <col min="10498" max="10498" width="28.88671875" customWidth="1"/>
    <col min="10752" max="10752" width="5.6640625" customWidth="1"/>
    <col min="10753" max="10753" width="50" customWidth="1"/>
    <col min="10754" max="10754" width="28.88671875" customWidth="1"/>
    <col min="11008" max="11008" width="5.6640625" customWidth="1"/>
    <col min="11009" max="11009" width="50" customWidth="1"/>
    <col min="11010" max="11010" width="28.88671875" customWidth="1"/>
    <col min="11264" max="11264" width="5.6640625" customWidth="1"/>
    <col min="11265" max="11265" width="50" customWidth="1"/>
    <col min="11266" max="11266" width="28.88671875" customWidth="1"/>
    <col min="11520" max="11520" width="5.6640625" customWidth="1"/>
    <col min="11521" max="11521" width="50" customWidth="1"/>
    <col min="11522" max="11522" width="28.88671875" customWidth="1"/>
    <col min="11776" max="11776" width="5.6640625" customWidth="1"/>
    <col min="11777" max="11777" width="50" customWidth="1"/>
    <col min="11778" max="11778" width="28.88671875" customWidth="1"/>
    <col min="12032" max="12032" width="5.6640625" customWidth="1"/>
    <col min="12033" max="12033" width="50" customWidth="1"/>
    <col min="12034" max="12034" width="28.88671875" customWidth="1"/>
    <col min="12288" max="12288" width="5.6640625" customWidth="1"/>
    <col min="12289" max="12289" width="50" customWidth="1"/>
    <col min="12290" max="12290" width="28.88671875" customWidth="1"/>
    <col min="12544" max="12544" width="5.6640625" customWidth="1"/>
    <col min="12545" max="12545" width="50" customWidth="1"/>
    <col min="12546" max="12546" width="28.88671875" customWidth="1"/>
    <col min="12800" max="12800" width="5.6640625" customWidth="1"/>
    <col min="12801" max="12801" width="50" customWidth="1"/>
    <col min="12802" max="12802" width="28.88671875" customWidth="1"/>
    <col min="13056" max="13056" width="5.6640625" customWidth="1"/>
    <col min="13057" max="13057" width="50" customWidth="1"/>
    <col min="13058" max="13058" width="28.88671875" customWidth="1"/>
    <col min="13312" max="13312" width="5.6640625" customWidth="1"/>
    <col min="13313" max="13313" width="50" customWidth="1"/>
    <col min="13314" max="13314" width="28.88671875" customWidth="1"/>
    <col min="13568" max="13568" width="5.6640625" customWidth="1"/>
    <col min="13569" max="13569" width="50" customWidth="1"/>
    <col min="13570" max="13570" width="28.88671875" customWidth="1"/>
    <col min="13824" max="13824" width="5.6640625" customWidth="1"/>
    <col min="13825" max="13825" width="50" customWidth="1"/>
    <col min="13826" max="13826" width="28.88671875" customWidth="1"/>
    <col min="14080" max="14080" width="5.6640625" customWidth="1"/>
    <col min="14081" max="14081" width="50" customWidth="1"/>
    <col min="14082" max="14082" width="28.88671875" customWidth="1"/>
    <col min="14336" max="14336" width="5.6640625" customWidth="1"/>
    <col min="14337" max="14337" width="50" customWidth="1"/>
    <col min="14338" max="14338" width="28.88671875" customWidth="1"/>
    <col min="14592" max="14592" width="5.6640625" customWidth="1"/>
    <col min="14593" max="14593" width="50" customWidth="1"/>
    <col min="14594" max="14594" width="28.88671875" customWidth="1"/>
    <col min="14848" max="14848" width="5.6640625" customWidth="1"/>
    <col min="14849" max="14849" width="50" customWidth="1"/>
    <col min="14850" max="14850" width="28.88671875" customWidth="1"/>
    <col min="15104" max="15104" width="5.6640625" customWidth="1"/>
    <col min="15105" max="15105" width="50" customWidth="1"/>
    <col min="15106" max="15106" width="28.88671875" customWidth="1"/>
    <col min="15360" max="15360" width="5.6640625" customWidth="1"/>
    <col min="15361" max="15361" width="50" customWidth="1"/>
    <col min="15362" max="15362" width="28.88671875" customWidth="1"/>
    <col min="15616" max="15616" width="5.6640625" customWidth="1"/>
    <col min="15617" max="15617" width="50" customWidth="1"/>
    <col min="15618" max="15618" width="28.88671875" customWidth="1"/>
    <col min="15872" max="15872" width="5.6640625" customWidth="1"/>
    <col min="15873" max="15873" width="50" customWidth="1"/>
    <col min="15874" max="15874" width="28.88671875" customWidth="1"/>
    <col min="16128" max="16128" width="5.6640625" customWidth="1"/>
    <col min="16129" max="16129" width="50" customWidth="1"/>
    <col min="16130" max="16130" width="28.88671875" customWidth="1"/>
  </cols>
  <sheetData>
    <row r="1" spans="1:8" x14ac:dyDescent="0.25">
      <c r="B1" s="122" t="s">
        <v>265</v>
      </c>
    </row>
    <row r="2" spans="1:8" x14ac:dyDescent="0.25">
      <c r="B2" s="51" t="s">
        <v>370</v>
      </c>
      <c r="F2" s="645" t="s">
        <v>1561</v>
      </c>
    </row>
    <row r="3" spans="1:8" x14ac:dyDescent="0.25">
      <c r="C3" s="464"/>
      <c r="F3" t="s">
        <v>76</v>
      </c>
    </row>
    <row r="4" spans="1:8" x14ac:dyDescent="0.25">
      <c r="B4" s="124" t="s">
        <v>343</v>
      </c>
      <c r="C4" s="306" t="s">
        <v>327</v>
      </c>
    </row>
    <row r="5" spans="1:8" ht="39.6" x14ac:dyDescent="0.25">
      <c r="A5" s="465" t="s">
        <v>1</v>
      </c>
      <c r="B5" s="466" t="s">
        <v>2</v>
      </c>
      <c r="C5" s="467" t="s">
        <v>266</v>
      </c>
      <c r="D5" s="467" t="s">
        <v>39</v>
      </c>
      <c r="E5" s="467" t="s">
        <v>267</v>
      </c>
      <c r="F5" s="467" t="s">
        <v>41</v>
      </c>
      <c r="G5" s="467" t="s">
        <v>113</v>
      </c>
      <c r="H5" s="467" t="s">
        <v>42</v>
      </c>
    </row>
    <row r="6" spans="1:8" ht="26.4" x14ac:dyDescent="0.25">
      <c r="A6" s="468">
        <v>1</v>
      </c>
      <c r="B6" s="469" t="s">
        <v>43</v>
      </c>
      <c r="C6" s="470">
        <f>SUM(D6:H6)</f>
        <v>0</v>
      </c>
      <c r="D6" s="471"/>
      <c r="E6" s="471"/>
      <c r="F6" s="471"/>
      <c r="G6" s="471"/>
      <c r="H6" s="471"/>
    </row>
    <row r="7" spans="1:8" ht="26.4" x14ac:dyDescent="0.25">
      <c r="A7" s="468">
        <v>2</v>
      </c>
      <c r="B7" s="469" t="s">
        <v>268</v>
      </c>
      <c r="C7" s="470">
        <f t="shared" ref="C7:C72" si="0">SUM(D7:H7)</f>
        <v>0</v>
      </c>
      <c r="D7" s="471"/>
      <c r="E7" s="471"/>
      <c r="F7" s="471"/>
      <c r="G7" s="471"/>
      <c r="H7" s="471"/>
    </row>
    <row r="8" spans="1:8" ht="26.4" x14ac:dyDescent="0.25">
      <c r="A8" s="468">
        <v>3</v>
      </c>
      <c r="B8" s="469" t="s">
        <v>368</v>
      </c>
      <c r="C8" s="470">
        <f t="shared" si="0"/>
        <v>0</v>
      </c>
      <c r="D8" s="471"/>
      <c r="E8" s="471"/>
      <c r="F8" s="471"/>
      <c r="G8" s="471"/>
      <c r="H8" s="471"/>
    </row>
    <row r="9" spans="1:8" ht="18" customHeight="1" x14ac:dyDescent="0.25">
      <c r="A9" s="468">
        <v>4</v>
      </c>
      <c r="B9" s="469" t="s">
        <v>369</v>
      </c>
      <c r="C9" s="470"/>
      <c r="D9" s="471"/>
      <c r="E9" s="471"/>
      <c r="F9" s="471"/>
      <c r="G9" s="471"/>
      <c r="H9" s="471"/>
    </row>
    <row r="10" spans="1:8" ht="26.4" x14ac:dyDescent="0.25">
      <c r="A10" s="468">
        <v>5</v>
      </c>
      <c r="B10" s="469" t="s">
        <v>269</v>
      </c>
      <c r="C10" s="470">
        <f t="shared" si="0"/>
        <v>0</v>
      </c>
      <c r="D10" s="471"/>
      <c r="E10" s="471"/>
      <c r="F10" s="471"/>
      <c r="G10" s="471"/>
      <c r="H10" s="471"/>
    </row>
    <row r="11" spans="1:8" ht="26.4" x14ac:dyDescent="0.25">
      <c r="A11" s="468">
        <v>6</v>
      </c>
      <c r="B11" s="469" t="s">
        <v>270</v>
      </c>
      <c r="C11" s="470">
        <f t="shared" si="0"/>
        <v>0</v>
      </c>
      <c r="D11" s="471"/>
      <c r="E11" s="471"/>
      <c r="F11" s="471"/>
      <c r="G11" s="471"/>
      <c r="H11" s="471"/>
    </row>
    <row r="12" spans="1:8" x14ac:dyDescent="0.25">
      <c r="A12" s="468">
        <v>7</v>
      </c>
      <c r="B12" s="469" t="s">
        <v>271</v>
      </c>
      <c r="C12" s="470">
        <f t="shared" si="0"/>
        <v>0</v>
      </c>
      <c r="D12" s="471"/>
      <c r="E12" s="471"/>
      <c r="F12" s="471"/>
      <c r="G12" s="471"/>
      <c r="H12" s="471"/>
    </row>
    <row r="13" spans="1:8" x14ac:dyDescent="0.25">
      <c r="A13" s="468">
        <v>8</v>
      </c>
      <c r="B13" s="469" t="s">
        <v>44</v>
      </c>
      <c r="C13" s="470">
        <f t="shared" si="0"/>
        <v>0</v>
      </c>
      <c r="D13" s="472">
        <f>SUM(D6:D12)</f>
        <v>0</v>
      </c>
      <c r="E13" s="472">
        <f>SUM(E6:E12)</f>
        <v>0</v>
      </c>
      <c r="F13" s="472">
        <f>SUM(F6:F12)</f>
        <v>0</v>
      </c>
      <c r="G13" s="472">
        <f>SUM(G6:G12)</f>
        <v>0</v>
      </c>
      <c r="H13" s="472">
        <f>SUM(H6:H12)</f>
        <v>0</v>
      </c>
    </row>
    <row r="14" spans="1:8" s="125" customFormat="1" x14ac:dyDescent="0.25">
      <c r="A14" s="468">
        <v>9</v>
      </c>
      <c r="B14" s="473" t="s">
        <v>272</v>
      </c>
      <c r="C14" s="470">
        <f t="shared" si="0"/>
        <v>0</v>
      </c>
      <c r="D14" s="474"/>
      <c r="E14" s="474"/>
      <c r="F14" s="474"/>
      <c r="G14" s="474"/>
      <c r="H14" s="474"/>
    </row>
    <row r="15" spans="1:8" ht="26.4" x14ac:dyDescent="0.25">
      <c r="A15" s="468">
        <v>10</v>
      </c>
      <c r="B15" s="469" t="s">
        <v>45</v>
      </c>
      <c r="C15" s="470">
        <f t="shared" si="0"/>
        <v>0</v>
      </c>
      <c r="D15" s="472">
        <f>SUM(D16:D20)</f>
        <v>0</v>
      </c>
      <c r="E15" s="472">
        <f>SUM(E16:E20)</f>
        <v>0</v>
      </c>
      <c r="F15" s="472">
        <f>SUM(F16:F20)</f>
        <v>0</v>
      </c>
      <c r="G15" s="472">
        <f>SUM(G16:G20)</f>
        <v>0</v>
      </c>
      <c r="H15" s="472">
        <f>SUM(H16:H20)</f>
        <v>0</v>
      </c>
    </row>
    <row r="16" spans="1:8" x14ac:dyDescent="0.25">
      <c r="A16" s="468">
        <v>11</v>
      </c>
      <c r="B16" s="469" t="s">
        <v>273</v>
      </c>
      <c r="C16" s="470">
        <f t="shared" si="0"/>
        <v>0</v>
      </c>
      <c r="D16" s="471"/>
      <c r="E16" s="471"/>
      <c r="F16" s="471"/>
      <c r="G16" s="471"/>
      <c r="H16" s="471"/>
    </row>
    <row r="17" spans="1:8" x14ac:dyDescent="0.25">
      <c r="A17" s="468">
        <v>12</v>
      </c>
      <c r="B17" s="469" t="s">
        <v>274</v>
      </c>
      <c r="C17" s="470">
        <f t="shared" si="0"/>
        <v>0</v>
      </c>
      <c r="D17" s="471"/>
      <c r="E17" s="471"/>
      <c r="F17" s="471"/>
      <c r="G17" s="471"/>
      <c r="H17" s="471"/>
    </row>
    <row r="18" spans="1:8" x14ac:dyDescent="0.25">
      <c r="A18" s="468">
        <v>13</v>
      </c>
      <c r="B18" s="469" t="s">
        <v>275</v>
      </c>
      <c r="C18" s="470">
        <f t="shared" si="0"/>
        <v>0</v>
      </c>
      <c r="D18" s="471"/>
      <c r="E18" s="471"/>
      <c r="F18" s="471"/>
      <c r="G18" s="471"/>
      <c r="H18" s="471"/>
    </row>
    <row r="19" spans="1:8" x14ac:dyDescent="0.25">
      <c r="A19" s="468">
        <v>14</v>
      </c>
      <c r="B19" s="469" t="s">
        <v>276</v>
      </c>
      <c r="C19" s="470">
        <f t="shared" si="0"/>
        <v>0</v>
      </c>
      <c r="D19" s="471"/>
      <c r="E19" s="471"/>
      <c r="F19" s="471"/>
      <c r="G19" s="471"/>
      <c r="H19" s="471"/>
    </row>
    <row r="20" spans="1:8" x14ac:dyDescent="0.25">
      <c r="A20" s="468">
        <v>15</v>
      </c>
      <c r="B20" s="469" t="s">
        <v>277</v>
      </c>
      <c r="C20" s="470">
        <f t="shared" si="0"/>
        <v>0</v>
      </c>
      <c r="D20" s="471"/>
      <c r="E20" s="471"/>
      <c r="F20" s="471"/>
      <c r="G20" s="471"/>
      <c r="H20" s="471"/>
    </row>
    <row r="21" spans="1:8" ht="26.4" x14ac:dyDescent="0.25">
      <c r="A21" s="468">
        <v>16</v>
      </c>
      <c r="B21" s="475" t="s">
        <v>46</v>
      </c>
      <c r="C21" s="470">
        <f t="shared" si="0"/>
        <v>0</v>
      </c>
      <c r="D21" s="476">
        <f>D13+D15</f>
        <v>0</v>
      </c>
      <c r="E21" s="476">
        <f>E13+E15</f>
        <v>0</v>
      </c>
      <c r="F21" s="476">
        <f>F13+F15</f>
        <v>0</v>
      </c>
      <c r="G21" s="476">
        <f>G13+G15</f>
        <v>0</v>
      </c>
      <c r="H21" s="476">
        <f>H13+H15</f>
        <v>0</v>
      </c>
    </row>
    <row r="22" spans="1:8" x14ac:dyDescent="0.25">
      <c r="A22" s="468">
        <v>17</v>
      </c>
      <c r="B22" s="469" t="s">
        <v>47</v>
      </c>
      <c r="C22" s="470">
        <f t="shared" si="0"/>
        <v>0</v>
      </c>
      <c r="D22" s="477">
        <f>D23</f>
        <v>0</v>
      </c>
      <c r="E22" s="477">
        <f>E23</f>
        <v>0</v>
      </c>
      <c r="F22" s="477">
        <f>F23</f>
        <v>0</v>
      </c>
      <c r="G22" s="477">
        <f>G23</f>
        <v>0</v>
      </c>
      <c r="H22" s="477">
        <f>H23</f>
        <v>0</v>
      </c>
    </row>
    <row r="23" spans="1:8" x14ac:dyDescent="0.25">
      <c r="A23" s="468">
        <v>18</v>
      </c>
      <c r="B23" s="469" t="s">
        <v>278</v>
      </c>
      <c r="C23" s="470">
        <f t="shared" si="0"/>
        <v>0</v>
      </c>
      <c r="D23" s="478"/>
      <c r="E23" s="478"/>
      <c r="F23" s="478"/>
      <c r="G23" s="478"/>
      <c r="H23" s="478"/>
    </row>
    <row r="24" spans="1:8" x14ac:dyDescent="0.25">
      <c r="A24" s="468">
        <v>19</v>
      </c>
      <c r="B24" s="469" t="s">
        <v>279</v>
      </c>
      <c r="C24" s="470">
        <f t="shared" si="0"/>
        <v>0</v>
      </c>
      <c r="D24" s="477">
        <f>SUM(D25:D28)</f>
        <v>0</v>
      </c>
      <c r="E24" s="477">
        <f>SUM(E25:E28)</f>
        <v>0</v>
      </c>
      <c r="F24" s="477">
        <f>SUM(F25:F28)</f>
        <v>0</v>
      </c>
      <c r="G24" s="477">
        <f>SUM(G25:G28)</f>
        <v>0</v>
      </c>
      <c r="H24" s="477">
        <f>SUM(H25:H28)</f>
        <v>0</v>
      </c>
    </row>
    <row r="25" spans="1:8" x14ac:dyDescent="0.25">
      <c r="A25" s="468">
        <v>20</v>
      </c>
      <c r="B25" s="469" t="s">
        <v>280</v>
      </c>
      <c r="C25" s="470">
        <f t="shared" si="0"/>
        <v>0</v>
      </c>
      <c r="D25" s="467"/>
      <c r="E25" s="467"/>
      <c r="F25" s="467"/>
      <c r="G25" s="467"/>
      <c r="H25" s="467"/>
    </row>
    <row r="26" spans="1:8" x14ac:dyDescent="0.25">
      <c r="A26" s="468">
        <v>21</v>
      </c>
      <c r="B26" s="469" t="s">
        <v>281</v>
      </c>
      <c r="C26" s="470">
        <f t="shared" si="0"/>
        <v>0</v>
      </c>
      <c r="D26" s="467"/>
      <c r="E26" s="467"/>
      <c r="F26" s="467"/>
      <c r="G26" s="467"/>
      <c r="H26" s="467"/>
    </row>
    <row r="27" spans="1:8" x14ac:dyDescent="0.25">
      <c r="A27" s="468">
        <v>22</v>
      </c>
      <c r="B27" s="469" t="s">
        <v>282</v>
      </c>
      <c r="C27" s="470">
        <f t="shared" si="0"/>
        <v>0</v>
      </c>
      <c r="D27" s="467"/>
      <c r="E27" s="467"/>
      <c r="F27" s="467"/>
      <c r="G27" s="467"/>
      <c r="H27" s="467"/>
    </row>
    <row r="28" spans="1:8" x14ac:dyDescent="0.25">
      <c r="A28" s="468">
        <v>23</v>
      </c>
      <c r="B28" s="479" t="s">
        <v>283</v>
      </c>
      <c r="C28" s="470">
        <f t="shared" si="0"/>
        <v>0</v>
      </c>
      <c r="D28" s="467"/>
      <c r="E28" s="467"/>
      <c r="F28" s="467"/>
      <c r="G28" s="467"/>
      <c r="H28" s="467"/>
    </row>
    <row r="29" spans="1:8" ht="26.4" x14ac:dyDescent="0.25">
      <c r="A29" s="468">
        <v>24</v>
      </c>
      <c r="B29" s="475" t="s">
        <v>48</v>
      </c>
      <c r="C29" s="470">
        <f t="shared" si="0"/>
        <v>0</v>
      </c>
      <c r="D29" s="476">
        <f>D22+D24</f>
        <v>0</v>
      </c>
      <c r="E29" s="476">
        <f>E22+E24</f>
        <v>0</v>
      </c>
      <c r="F29" s="476">
        <f>F22+F24</f>
        <v>0</v>
      </c>
      <c r="G29" s="476">
        <f>G22+G24</f>
        <v>0</v>
      </c>
      <c r="H29" s="476">
        <f>H22+H24</f>
        <v>0</v>
      </c>
    </row>
    <row r="30" spans="1:8" x14ac:dyDescent="0.25">
      <c r="A30" s="468">
        <v>25</v>
      </c>
      <c r="B30" s="469" t="s">
        <v>49</v>
      </c>
      <c r="C30" s="470">
        <f t="shared" si="0"/>
        <v>13072466</v>
      </c>
      <c r="D30" s="472">
        <f>SUM(D31:D32)</f>
        <v>13072466</v>
      </c>
      <c r="E30" s="472">
        <f>SUM(E31:E32)</f>
        <v>0</v>
      </c>
      <c r="F30" s="472">
        <f>SUM(F31:F32)</f>
        <v>0</v>
      </c>
      <c r="G30" s="472">
        <f>SUM(G31:G32)</f>
        <v>0</v>
      </c>
      <c r="H30" s="472">
        <f>SUM(H31:H32)</f>
        <v>0</v>
      </c>
    </row>
    <row r="31" spans="1:8" x14ac:dyDescent="0.25">
      <c r="A31" s="468">
        <v>26</v>
      </c>
      <c r="B31" s="469" t="s">
        <v>50</v>
      </c>
      <c r="C31" s="470">
        <f t="shared" si="0"/>
        <v>13072466</v>
      </c>
      <c r="D31" s="471">
        <f>D120</f>
        <v>13072466</v>
      </c>
      <c r="E31" s="471"/>
      <c r="F31" s="471"/>
      <c r="G31" s="471"/>
      <c r="H31" s="471"/>
    </row>
    <row r="32" spans="1:8" ht="16.5" customHeight="1" x14ac:dyDescent="0.25">
      <c r="A32" s="468">
        <v>27</v>
      </c>
      <c r="B32" s="469" t="s">
        <v>51</v>
      </c>
      <c r="C32" s="470">
        <f t="shared" si="0"/>
        <v>0</v>
      </c>
      <c r="D32" s="471"/>
      <c r="E32" s="471"/>
      <c r="F32" s="471"/>
      <c r="G32" s="471"/>
      <c r="H32" s="471"/>
    </row>
    <row r="33" spans="1:8" ht="18.75" customHeight="1" x14ac:dyDescent="0.25">
      <c r="A33" s="468">
        <v>28</v>
      </c>
      <c r="B33" s="469" t="s">
        <v>52</v>
      </c>
      <c r="C33" s="470">
        <f t="shared" si="0"/>
        <v>0</v>
      </c>
      <c r="D33" s="471"/>
      <c r="E33" s="471"/>
      <c r="F33" s="471"/>
      <c r="G33" s="471"/>
      <c r="H33" s="471"/>
    </row>
    <row r="34" spans="1:8" x14ac:dyDescent="0.25">
      <c r="A34" s="468">
        <v>29</v>
      </c>
      <c r="B34" s="469" t="s">
        <v>284</v>
      </c>
      <c r="C34" s="470">
        <f t="shared" si="0"/>
        <v>0</v>
      </c>
      <c r="D34" s="471"/>
      <c r="E34" s="471"/>
      <c r="F34" s="471"/>
      <c r="G34" s="471"/>
      <c r="H34" s="471"/>
    </row>
    <row r="35" spans="1:8" ht="26.4" x14ac:dyDescent="0.25">
      <c r="A35" s="468">
        <v>30</v>
      </c>
      <c r="B35" s="469" t="s">
        <v>285</v>
      </c>
      <c r="C35" s="470">
        <f t="shared" si="0"/>
        <v>0</v>
      </c>
      <c r="D35" s="471"/>
      <c r="E35" s="471"/>
      <c r="F35" s="471"/>
      <c r="G35" s="471"/>
      <c r="H35" s="471"/>
    </row>
    <row r="36" spans="1:8" x14ac:dyDescent="0.25">
      <c r="A36" s="468">
        <v>31</v>
      </c>
      <c r="B36" s="469" t="s">
        <v>53</v>
      </c>
      <c r="C36" s="470">
        <f t="shared" si="0"/>
        <v>0</v>
      </c>
      <c r="D36" s="472">
        <f>SUM(D33:D35)</f>
        <v>0</v>
      </c>
      <c r="E36" s="472">
        <f>SUM(E33:E35)</f>
        <v>0</v>
      </c>
      <c r="F36" s="472">
        <f>SUM(F33:F35)</f>
        <v>0</v>
      </c>
      <c r="G36" s="472">
        <f>SUM(G33:G35)</f>
        <v>0</v>
      </c>
      <c r="H36" s="472">
        <f>SUM(H33:H35)</f>
        <v>0</v>
      </c>
    </row>
    <row r="37" spans="1:8" x14ac:dyDescent="0.25">
      <c r="A37" s="468">
        <v>32</v>
      </c>
      <c r="B37" s="469" t="s">
        <v>54</v>
      </c>
      <c r="C37" s="470">
        <f t="shared" si="0"/>
        <v>0</v>
      </c>
      <c r="D37" s="472">
        <f>SUM(D38:D39)</f>
        <v>0</v>
      </c>
      <c r="E37" s="472">
        <f>SUM(E38:E39)</f>
        <v>0</v>
      </c>
      <c r="F37" s="472">
        <f>SUM(F38:F39)</f>
        <v>0</v>
      </c>
      <c r="G37" s="472">
        <f>SUM(G38:G39)</f>
        <v>0</v>
      </c>
      <c r="H37" s="472">
        <f>SUM(H38:H39)</f>
        <v>0</v>
      </c>
    </row>
    <row r="38" spans="1:8" ht="39.6" x14ac:dyDescent="0.25">
      <c r="A38" s="468">
        <v>33</v>
      </c>
      <c r="B38" s="469" t="s">
        <v>286</v>
      </c>
      <c r="C38" s="470">
        <f t="shared" si="0"/>
        <v>0</v>
      </c>
      <c r="D38" s="471"/>
      <c r="E38" s="471"/>
      <c r="F38" s="471"/>
      <c r="G38" s="471"/>
      <c r="H38" s="471"/>
    </row>
    <row r="39" spans="1:8" x14ac:dyDescent="0.25">
      <c r="A39" s="468">
        <v>34</v>
      </c>
      <c r="B39" s="469" t="s">
        <v>287</v>
      </c>
      <c r="C39" s="470">
        <f t="shared" si="0"/>
        <v>0</v>
      </c>
      <c r="D39" s="471"/>
      <c r="E39" s="471"/>
      <c r="F39" s="471"/>
      <c r="G39" s="471"/>
      <c r="H39" s="471"/>
    </row>
    <row r="40" spans="1:8" x14ac:dyDescent="0.25">
      <c r="A40" s="468">
        <v>35</v>
      </c>
      <c r="B40" s="475" t="s">
        <v>55</v>
      </c>
      <c r="C40" s="470">
        <f t="shared" si="0"/>
        <v>13072466</v>
      </c>
      <c r="D40" s="476">
        <f>D30+D36+D37</f>
        <v>13072466</v>
      </c>
      <c r="E40" s="476">
        <f>E30+E36+E37</f>
        <v>0</v>
      </c>
      <c r="F40" s="476">
        <f>F30+F36+F37</f>
        <v>0</v>
      </c>
      <c r="G40" s="476">
        <f>G30+G36+G37</f>
        <v>0</v>
      </c>
      <c r="H40" s="476">
        <f>H30+H36+H37</f>
        <v>0</v>
      </c>
    </row>
    <row r="41" spans="1:8" x14ac:dyDescent="0.25">
      <c r="A41" s="468">
        <v>36</v>
      </c>
      <c r="B41" s="473" t="s">
        <v>288</v>
      </c>
      <c r="C41" s="470">
        <f t="shared" si="0"/>
        <v>0</v>
      </c>
      <c r="D41" s="480"/>
      <c r="E41" s="480"/>
      <c r="F41" s="480"/>
      <c r="G41" s="480"/>
      <c r="H41" s="480"/>
    </row>
    <row r="42" spans="1:8" x14ac:dyDescent="0.25">
      <c r="A42" s="468">
        <v>37</v>
      </c>
      <c r="B42" s="481" t="s">
        <v>56</v>
      </c>
      <c r="C42" s="470">
        <f t="shared" si="0"/>
        <v>0</v>
      </c>
      <c r="D42" s="482">
        <f>SUM(D43:D46)</f>
        <v>0</v>
      </c>
      <c r="E42" s="482">
        <f>SUM(E43:E46)</f>
        <v>0</v>
      </c>
      <c r="F42" s="482">
        <f>SUM(F43:F46)</f>
        <v>0</v>
      </c>
      <c r="G42" s="482">
        <f>SUM(G43:G46)</f>
        <v>0</v>
      </c>
      <c r="H42" s="482">
        <f>SUM(H43:H46)</f>
        <v>0</v>
      </c>
    </row>
    <row r="43" spans="1:8" x14ac:dyDescent="0.25">
      <c r="A43" s="468">
        <v>38</v>
      </c>
      <c r="B43" s="481" t="s">
        <v>289</v>
      </c>
      <c r="C43" s="470">
        <f t="shared" si="0"/>
        <v>0</v>
      </c>
      <c r="D43" s="483"/>
      <c r="E43" s="483"/>
      <c r="F43" s="483"/>
      <c r="G43" s="483"/>
      <c r="H43" s="483"/>
    </row>
    <row r="44" spans="1:8" x14ac:dyDescent="0.25">
      <c r="A44" s="468">
        <v>39</v>
      </c>
      <c r="B44" s="481" t="s">
        <v>57</v>
      </c>
      <c r="C44" s="470">
        <f t="shared" si="0"/>
        <v>0</v>
      </c>
      <c r="D44" s="484"/>
      <c r="E44" s="484"/>
      <c r="F44" s="484"/>
      <c r="G44" s="484"/>
      <c r="H44" s="484"/>
    </row>
    <row r="45" spans="1:8" x14ac:dyDescent="0.25">
      <c r="A45" s="468">
        <v>40</v>
      </c>
      <c r="B45" s="481" t="s">
        <v>290</v>
      </c>
      <c r="C45" s="470">
        <f t="shared" si="0"/>
        <v>0</v>
      </c>
      <c r="D45" s="484"/>
      <c r="E45" s="484"/>
      <c r="F45" s="484"/>
      <c r="G45" s="484"/>
      <c r="H45" s="484"/>
    </row>
    <row r="46" spans="1:8" x14ac:dyDescent="0.25">
      <c r="A46" s="468">
        <v>41</v>
      </c>
      <c r="B46" s="481" t="s">
        <v>291</v>
      </c>
      <c r="C46" s="470">
        <f t="shared" si="0"/>
        <v>0</v>
      </c>
      <c r="D46" s="484"/>
      <c r="E46" s="484"/>
      <c r="F46" s="484"/>
      <c r="G46" s="484"/>
      <c r="H46" s="484"/>
    </row>
    <row r="47" spans="1:8" x14ac:dyDescent="0.25">
      <c r="A47" s="468">
        <v>42</v>
      </c>
      <c r="B47" s="469" t="s">
        <v>58</v>
      </c>
      <c r="C47" s="470">
        <f t="shared" si="0"/>
        <v>0</v>
      </c>
      <c r="D47" s="482">
        <f>SUM(D48:D49)</f>
        <v>0</v>
      </c>
      <c r="E47" s="482">
        <f>SUM(E48:E49)</f>
        <v>0</v>
      </c>
      <c r="F47" s="482">
        <f>SUM(F48:F49)</f>
        <v>0</v>
      </c>
      <c r="G47" s="482">
        <f>SUM(G48:G49)</f>
        <v>0</v>
      </c>
      <c r="H47" s="482">
        <f>SUM(H48:H49)</f>
        <v>0</v>
      </c>
    </row>
    <row r="48" spans="1:8" x14ac:dyDescent="0.25">
      <c r="A48" s="468">
        <v>43</v>
      </c>
      <c r="B48" s="469" t="s">
        <v>59</v>
      </c>
      <c r="C48" s="470">
        <f t="shared" si="0"/>
        <v>0</v>
      </c>
      <c r="D48" s="471"/>
      <c r="E48" s="471"/>
      <c r="F48" s="471"/>
      <c r="G48" s="471"/>
      <c r="H48" s="471"/>
    </row>
    <row r="49" spans="1:8" x14ac:dyDescent="0.25">
      <c r="A49" s="468">
        <v>44</v>
      </c>
      <c r="B49" s="469" t="s">
        <v>60</v>
      </c>
      <c r="C49" s="470">
        <f t="shared" si="0"/>
        <v>0</v>
      </c>
      <c r="D49" s="471"/>
      <c r="E49" s="471"/>
      <c r="F49" s="471"/>
      <c r="G49" s="471"/>
      <c r="H49" s="471"/>
    </row>
    <row r="50" spans="1:8" x14ac:dyDescent="0.25">
      <c r="A50" s="468">
        <v>45</v>
      </c>
      <c r="B50" s="469" t="s">
        <v>292</v>
      </c>
      <c r="C50" s="470">
        <f t="shared" si="0"/>
        <v>0</v>
      </c>
      <c r="D50" s="482">
        <f>SUM(D51:D54)</f>
        <v>0</v>
      </c>
      <c r="E50" s="482">
        <f>SUM(E51:E54)</f>
        <v>0</v>
      </c>
      <c r="F50" s="482">
        <f>SUM(F51:F54)</f>
        <v>0</v>
      </c>
      <c r="G50" s="482">
        <f>SUM(G51:G54)</f>
        <v>0</v>
      </c>
      <c r="H50" s="482">
        <f>SUM(H51:H54)</f>
        <v>0</v>
      </c>
    </row>
    <row r="51" spans="1:8" ht="26.4" x14ac:dyDescent="0.25">
      <c r="A51" s="468">
        <v>46</v>
      </c>
      <c r="B51" s="469" t="s">
        <v>293</v>
      </c>
      <c r="C51" s="470">
        <f t="shared" si="0"/>
        <v>0</v>
      </c>
      <c r="D51" s="471"/>
      <c r="E51" s="471"/>
      <c r="F51" s="471"/>
      <c r="G51" s="471"/>
      <c r="H51" s="471"/>
    </row>
    <row r="52" spans="1:8" ht="26.4" x14ac:dyDescent="0.25">
      <c r="A52" s="468">
        <v>47</v>
      </c>
      <c r="B52" s="469" t="s">
        <v>61</v>
      </c>
      <c r="C52" s="470">
        <f t="shared" si="0"/>
        <v>0</v>
      </c>
      <c r="D52" s="471"/>
      <c r="E52" s="471"/>
      <c r="F52" s="471"/>
      <c r="G52" s="471"/>
      <c r="H52" s="471"/>
    </row>
    <row r="53" spans="1:8" x14ac:dyDescent="0.25">
      <c r="A53" s="468">
        <v>48</v>
      </c>
      <c r="B53" s="469" t="s">
        <v>294</v>
      </c>
      <c r="C53" s="470">
        <f t="shared" si="0"/>
        <v>0</v>
      </c>
      <c r="D53" s="471"/>
      <c r="E53" s="471"/>
      <c r="F53" s="471"/>
      <c r="G53" s="471"/>
      <c r="H53" s="471"/>
    </row>
    <row r="54" spans="1:8" x14ac:dyDescent="0.25">
      <c r="A54" s="468">
        <v>49</v>
      </c>
      <c r="B54" s="469" t="s">
        <v>62</v>
      </c>
      <c r="C54" s="470">
        <f t="shared" si="0"/>
        <v>0</v>
      </c>
      <c r="D54" s="471"/>
      <c r="E54" s="471"/>
      <c r="F54" s="471"/>
      <c r="G54" s="471"/>
      <c r="H54" s="471"/>
    </row>
    <row r="55" spans="1:8" x14ac:dyDescent="0.25">
      <c r="A55" s="468">
        <v>50</v>
      </c>
      <c r="B55" s="469" t="s">
        <v>295</v>
      </c>
      <c r="C55" s="470">
        <f t="shared" si="0"/>
        <v>0</v>
      </c>
      <c r="D55" s="471"/>
      <c r="E55" s="471"/>
      <c r="F55" s="471"/>
      <c r="G55" s="471"/>
      <c r="H55" s="471"/>
    </row>
    <row r="56" spans="1:8" x14ac:dyDescent="0.25">
      <c r="A56" s="468">
        <v>51</v>
      </c>
      <c r="B56" s="469" t="s">
        <v>296</v>
      </c>
      <c r="C56" s="470">
        <f t="shared" si="0"/>
        <v>0</v>
      </c>
      <c r="D56" s="529"/>
      <c r="E56" s="529"/>
      <c r="F56" s="529"/>
      <c r="G56" s="529"/>
      <c r="H56" s="529"/>
    </row>
    <row r="57" spans="1:8" x14ac:dyDescent="0.25">
      <c r="A57" s="468">
        <v>52</v>
      </c>
      <c r="B57" s="469" t="s">
        <v>63</v>
      </c>
      <c r="C57" s="470">
        <f t="shared" si="0"/>
        <v>0</v>
      </c>
      <c r="D57" s="471"/>
      <c r="E57" s="471"/>
      <c r="F57" s="471"/>
      <c r="G57" s="471"/>
      <c r="H57" s="471"/>
    </row>
    <row r="58" spans="1:8" ht="26.4" x14ac:dyDescent="0.25">
      <c r="A58" s="468">
        <v>53</v>
      </c>
      <c r="B58" s="469" t="s">
        <v>297</v>
      </c>
      <c r="C58" s="470">
        <f t="shared" si="0"/>
        <v>0</v>
      </c>
      <c r="D58" s="471"/>
      <c r="E58" s="471"/>
      <c r="F58" s="471"/>
      <c r="G58" s="471"/>
      <c r="H58" s="471"/>
    </row>
    <row r="59" spans="1:8" x14ac:dyDescent="0.25">
      <c r="A59" s="468">
        <v>54</v>
      </c>
      <c r="B59" s="469" t="s">
        <v>298</v>
      </c>
      <c r="C59" s="470">
        <f t="shared" si="0"/>
        <v>0</v>
      </c>
      <c r="D59" s="471"/>
      <c r="E59" s="471"/>
      <c r="F59" s="471"/>
      <c r="G59" s="471"/>
      <c r="H59" s="471"/>
    </row>
    <row r="60" spans="1:8" x14ac:dyDescent="0.25">
      <c r="A60" s="468">
        <v>55</v>
      </c>
      <c r="B60" s="469" t="s">
        <v>64</v>
      </c>
      <c r="C60" s="470">
        <f t="shared" si="0"/>
        <v>0</v>
      </c>
      <c r="D60" s="471"/>
      <c r="E60" s="471"/>
      <c r="F60" s="471"/>
      <c r="G60" s="471"/>
      <c r="H60" s="471"/>
    </row>
    <row r="61" spans="1:8" x14ac:dyDescent="0.25">
      <c r="A61" s="468">
        <v>56</v>
      </c>
      <c r="B61" s="469" t="s">
        <v>299</v>
      </c>
      <c r="C61" s="470">
        <f t="shared" si="0"/>
        <v>0</v>
      </c>
      <c r="D61" s="471"/>
      <c r="E61" s="467"/>
      <c r="F61" s="467"/>
      <c r="G61" s="467"/>
      <c r="H61" s="467"/>
    </row>
    <row r="62" spans="1:8" x14ac:dyDescent="0.25">
      <c r="A62" s="468">
        <v>57</v>
      </c>
      <c r="B62" s="475" t="s">
        <v>65</v>
      </c>
      <c r="C62" s="470">
        <f t="shared" si="0"/>
        <v>0</v>
      </c>
      <c r="D62" s="476">
        <f>D41+D42+D47+D50+D55+D56+D57+D58+D59+D60+D61</f>
        <v>0</v>
      </c>
      <c r="E62" s="476">
        <f>E41+E42+E47+E50+E55+E56+E57+E58+E59+E60+E61</f>
        <v>0</v>
      </c>
      <c r="F62" s="476">
        <f>F41+F42+F47+F50+F55+F56+F57+F58+F59+F60+F61</f>
        <v>0</v>
      </c>
      <c r="G62" s="476">
        <f>G41+G42+G47+G50+G55+G56+G57+G58+G59+G60+G61</f>
        <v>0</v>
      </c>
      <c r="H62" s="476">
        <f>H41+H42+H47+H50+H55+H56+H57+H58+H59+H60+H61</f>
        <v>0</v>
      </c>
    </row>
    <row r="63" spans="1:8" x14ac:dyDescent="0.25">
      <c r="A63" s="468">
        <v>58</v>
      </c>
      <c r="B63" s="469" t="s">
        <v>300</v>
      </c>
      <c r="C63" s="470">
        <f t="shared" si="0"/>
        <v>0</v>
      </c>
      <c r="D63" s="471"/>
      <c r="E63" s="471"/>
      <c r="F63" s="471"/>
      <c r="G63" s="467"/>
      <c r="H63" s="467"/>
    </row>
    <row r="64" spans="1:8" x14ac:dyDescent="0.25">
      <c r="A64" s="468">
        <v>59</v>
      </c>
      <c r="B64" s="469" t="s">
        <v>301</v>
      </c>
      <c r="C64" s="470">
        <f t="shared" si="0"/>
        <v>0</v>
      </c>
      <c r="D64" s="471"/>
      <c r="E64" s="471"/>
      <c r="F64" s="471"/>
      <c r="G64" s="467"/>
      <c r="H64" s="467"/>
    </row>
    <row r="65" spans="1:8" x14ac:dyDescent="0.25">
      <c r="A65" s="468">
        <v>60</v>
      </c>
      <c r="B65" s="475" t="s">
        <v>66</v>
      </c>
      <c r="C65" s="470">
        <f t="shared" si="0"/>
        <v>0</v>
      </c>
      <c r="D65" s="476">
        <f>SUM(D63:D64)</f>
        <v>0</v>
      </c>
      <c r="E65" s="476">
        <f>SUM(E63:E64)</f>
        <v>0</v>
      </c>
      <c r="F65" s="476">
        <f>SUM(F63:F64)</f>
        <v>0</v>
      </c>
      <c r="G65" s="476">
        <f>SUM(G63:G64)</f>
        <v>0</v>
      </c>
      <c r="H65" s="476">
        <f>SUM(H63:H64)</f>
        <v>0</v>
      </c>
    </row>
    <row r="66" spans="1:8" x14ac:dyDescent="0.25">
      <c r="A66" s="468"/>
      <c r="B66" s="486" t="s">
        <v>516</v>
      </c>
      <c r="C66" s="470">
        <f t="shared" si="0"/>
        <v>0</v>
      </c>
      <c r="D66" s="476"/>
      <c r="E66" s="476"/>
      <c r="F66" s="476"/>
      <c r="G66" s="476"/>
      <c r="H66" s="476"/>
    </row>
    <row r="67" spans="1:8" x14ac:dyDescent="0.25">
      <c r="A67" s="468">
        <v>61</v>
      </c>
      <c r="B67" s="487" t="s">
        <v>302</v>
      </c>
      <c r="C67" s="470">
        <f t="shared" si="0"/>
        <v>0</v>
      </c>
      <c r="D67" s="483"/>
      <c r="E67" s="483"/>
      <c r="F67" s="483"/>
      <c r="G67" s="483"/>
      <c r="H67" s="483"/>
    </row>
    <row r="68" spans="1:8" x14ac:dyDescent="0.25">
      <c r="A68" s="468">
        <v>62</v>
      </c>
      <c r="B68" s="488" t="s">
        <v>303</v>
      </c>
      <c r="C68" s="470">
        <f t="shared" si="0"/>
        <v>0</v>
      </c>
      <c r="D68" s="476">
        <f>D67</f>
        <v>0</v>
      </c>
      <c r="E68" s="476">
        <f>E67</f>
        <v>0</v>
      </c>
      <c r="F68" s="476">
        <f>F67</f>
        <v>0</v>
      </c>
      <c r="G68" s="476">
        <f>G67</f>
        <v>0</v>
      </c>
      <c r="H68" s="476">
        <f>H67</f>
        <v>0</v>
      </c>
    </row>
    <row r="69" spans="1:8" ht="26.4" x14ac:dyDescent="0.25">
      <c r="A69" s="468">
        <v>63</v>
      </c>
      <c r="B69" s="469" t="s">
        <v>67</v>
      </c>
      <c r="C69" s="470">
        <f t="shared" si="0"/>
        <v>0</v>
      </c>
      <c r="D69" s="471"/>
      <c r="E69" s="471"/>
      <c r="F69" s="471"/>
      <c r="G69" s="471"/>
      <c r="H69" s="471"/>
    </row>
    <row r="70" spans="1:8" x14ac:dyDescent="0.25">
      <c r="A70" s="468">
        <v>64</v>
      </c>
      <c r="B70" s="469" t="s">
        <v>68</v>
      </c>
      <c r="C70" s="470">
        <f t="shared" si="0"/>
        <v>0</v>
      </c>
      <c r="D70" s="471"/>
      <c r="E70" s="471"/>
      <c r="F70" s="471"/>
      <c r="G70" s="471"/>
      <c r="H70" s="471"/>
    </row>
    <row r="71" spans="1:8" x14ac:dyDescent="0.25">
      <c r="A71" s="468">
        <v>65</v>
      </c>
      <c r="B71" s="469" t="s">
        <v>69</v>
      </c>
      <c r="C71" s="470">
        <f t="shared" si="0"/>
        <v>0</v>
      </c>
      <c r="D71" s="467"/>
      <c r="E71" s="467"/>
      <c r="F71" s="467"/>
      <c r="G71" s="467"/>
      <c r="H71" s="467"/>
    </row>
    <row r="72" spans="1:8" x14ac:dyDescent="0.25">
      <c r="A72" s="468">
        <v>66</v>
      </c>
      <c r="B72" s="475" t="s">
        <v>70</v>
      </c>
      <c r="C72" s="470">
        <f t="shared" si="0"/>
        <v>0</v>
      </c>
      <c r="D72" s="489">
        <f>SUM(D69:D71)</f>
        <v>0</v>
      </c>
      <c r="E72" s="489">
        <f>SUM(E69:E71)</f>
        <v>0</v>
      </c>
      <c r="F72" s="489">
        <f>SUM(F69:F71)</f>
        <v>0</v>
      </c>
      <c r="G72" s="489">
        <f>SUM(G69:G71)</f>
        <v>0</v>
      </c>
      <c r="H72" s="489">
        <f>SUM(H69:H71)</f>
        <v>0</v>
      </c>
    </row>
    <row r="73" spans="1:8" x14ac:dyDescent="0.25">
      <c r="A73" s="468">
        <v>67</v>
      </c>
      <c r="B73" s="490" t="s">
        <v>71</v>
      </c>
      <c r="C73" s="470">
        <f t="shared" ref="C73:C112" si="1">SUM(D73:H73)</f>
        <v>13072466</v>
      </c>
      <c r="D73" s="491">
        <f>D21+D29+D40+D62+D65+D68+D72</f>
        <v>13072466</v>
      </c>
      <c r="E73" s="491">
        <f>E21+E29+E40+E62+E65+E68+E72</f>
        <v>0</v>
      </c>
      <c r="F73" s="491">
        <f>F21+F29+F40+F62+F65+F68+F72</f>
        <v>0</v>
      </c>
      <c r="G73" s="491">
        <f>G21+G29+G40+G62+G65+G68+G72</f>
        <v>0</v>
      </c>
      <c r="H73" s="491">
        <f>H21+H29+H40+H62+H65+H68+H72</f>
        <v>0</v>
      </c>
    </row>
    <row r="74" spans="1:8" ht="26.4" x14ac:dyDescent="0.25">
      <c r="A74" s="468">
        <v>68</v>
      </c>
      <c r="B74" s="473" t="s">
        <v>304</v>
      </c>
      <c r="C74" s="470">
        <f t="shared" si="1"/>
        <v>0</v>
      </c>
      <c r="D74" s="483"/>
      <c r="E74" s="483"/>
      <c r="F74" s="483"/>
      <c r="G74" s="483"/>
      <c r="H74" s="483"/>
    </row>
    <row r="75" spans="1:8" ht="26.4" x14ac:dyDescent="0.25">
      <c r="A75" s="468">
        <v>69</v>
      </c>
      <c r="B75" s="469" t="s">
        <v>305</v>
      </c>
      <c r="C75" s="470">
        <f t="shared" si="1"/>
        <v>0</v>
      </c>
      <c r="D75" s="471"/>
      <c r="E75" s="471"/>
      <c r="F75" s="471"/>
      <c r="G75" s="471"/>
      <c r="H75" s="471"/>
    </row>
    <row r="76" spans="1:8" x14ac:dyDescent="0.25">
      <c r="A76" s="468">
        <v>70</v>
      </c>
      <c r="B76" s="469" t="s">
        <v>72</v>
      </c>
      <c r="C76" s="470">
        <f t="shared" si="1"/>
        <v>0</v>
      </c>
      <c r="D76" s="471"/>
      <c r="E76" s="471"/>
      <c r="F76" s="471"/>
      <c r="G76" s="471"/>
      <c r="H76" s="471"/>
    </row>
    <row r="77" spans="1:8" x14ac:dyDescent="0.25">
      <c r="A77" s="468">
        <v>71</v>
      </c>
      <c r="B77" s="469" t="s">
        <v>306</v>
      </c>
      <c r="C77" s="470">
        <f t="shared" si="1"/>
        <v>13072466</v>
      </c>
      <c r="D77" s="471"/>
      <c r="E77" s="471">
        <f>E123</f>
        <v>13072466</v>
      </c>
      <c r="F77" s="471"/>
      <c r="G77" s="471"/>
      <c r="H77" s="471"/>
    </row>
    <row r="78" spans="1:8" x14ac:dyDescent="0.25">
      <c r="A78" s="468">
        <v>72</v>
      </c>
      <c r="B78" s="469" t="s">
        <v>73</v>
      </c>
      <c r="C78" s="470">
        <f t="shared" si="1"/>
        <v>13072466</v>
      </c>
      <c r="D78" s="477">
        <f>SUM(D74:D77)</f>
        <v>0</v>
      </c>
      <c r="E78" s="477">
        <f>SUM(E74:E77)</f>
        <v>13072466</v>
      </c>
      <c r="F78" s="477">
        <f>SUM(F74:F77)</f>
        <v>0</v>
      </c>
      <c r="G78" s="477">
        <f>SUM(G74:G77)</f>
        <v>0</v>
      </c>
      <c r="H78" s="477">
        <f>SUM(H74:H77)</f>
        <v>0</v>
      </c>
    </row>
    <row r="79" spans="1:8" ht="13.8" thickBot="1" x14ac:dyDescent="0.3">
      <c r="A79" s="468">
        <v>73</v>
      </c>
      <c r="B79" s="492" t="s">
        <v>74</v>
      </c>
      <c r="C79" s="530">
        <f t="shared" si="1"/>
        <v>13072466</v>
      </c>
      <c r="D79" s="493">
        <f>D78</f>
        <v>0</v>
      </c>
      <c r="E79" s="493">
        <f>E78</f>
        <v>13072466</v>
      </c>
      <c r="F79" s="493">
        <f>F78</f>
        <v>0</v>
      </c>
      <c r="G79" s="493">
        <f>G78</f>
        <v>0</v>
      </c>
      <c r="H79" s="493">
        <f>H78</f>
        <v>0</v>
      </c>
    </row>
    <row r="80" spans="1:8" ht="13.8" thickBot="1" x14ac:dyDescent="0.3">
      <c r="A80" s="468">
        <v>74</v>
      </c>
      <c r="B80" s="149" t="s">
        <v>37</v>
      </c>
      <c r="C80" s="150">
        <f t="shared" si="1"/>
        <v>26144932</v>
      </c>
      <c r="D80" s="151">
        <f>D73+D79</f>
        <v>13072466</v>
      </c>
      <c r="E80" s="151">
        <f>E73+E79</f>
        <v>13072466</v>
      </c>
      <c r="F80" s="151">
        <f>F73+F79</f>
        <v>0</v>
      </c>
      <c r="G80" s="151">
        <f>G73+G79</f>
        <v>0</v>
      </c>
      <c r="H80" s="152">
        <f>H73+H79</f>
        <v>0</v>
      </c>
    </row>
    <row r="81" spans="1:8" ht="13.8" thickTop="1" x14ac:dyDescent="0.25">
      <c r="A81" s="468">
        <v>75</v>
      </c>
      <c r="B81" s="146" t="s">
        <v>3</v>
      </c>
      <c r="C81" s="147">
        <f t="shared" si="1"/>
        <v>11250223</v>
      </c>
      <c r="D81" s="148"/>
      <c r="E81" s="148">
        <v>11250223</v>
      </c>
      <c r="F81" s="148"/>
      <c r="G81" s="148"/>
      <c r="H81" s="148"/>
    </row>
    <row r="82" spans="1:8" ht="26.4" x14ac:dyDescent="0.25">
      <c r="A82" s="468">
        <v>76</v>
      </c>
      <c r="B82" s="497" t="s">
        <v>4</v>
      </c>
      <c r="C82" s="470">
        <f t="shared" si="1"/>
        <v>1738235</v>
      </c>
      <c r="D82" s="498"/>
      <c r="E82" s="498">
        <v>1738235</v>
      </c>
      <c r="F82" s="498"/>
      <c r="G82" s="498"/>
      <c r="H82" s="498"/>
    </row>
    <row r="83" spans="1:8" x14ac:dyDescent="0.25">
      <c r="A83" s="468">
        <v>77</v>
      </c>
      <c r="B83" s="497" t="s">
        <v>5</v>
      </c>
      <c r="C83" s="470">
        <f t="shared" si="1"/>
        <v>84008</v>
      </c>
      <c r="D83" s="498"/>
      <c r="E83" s="498">
        <v>84008</v>
      </c>
      <c r="F83" s="498"/>
      <c r="G83" s="498"/>
      <c r="H83" s="498"/>
    </row>
    <row r="84" spans="1:8" x14ac:dyDescent="0.25">
      <c r="A84" s="468">
        <v>78</v>
      </c>
      <c r="B84" s="499" t="s">
        <v>6</v>
      </c>
      <c r="C84" s="500">
        <f t="shared" si="1"/>
        <v>0</v>
      </c>
      <c r="D84" s="501">
        <f>D85</f>
        <v>0</v>
      </c>
      <c r="E84" s="484">
        <f>E85</f>
        <v>0</v>
      </c>
      <c r="F84" s="484">
        <f>F85</f>
        <v>0</v>
      </c>
      <c r="G84" s="484">
        <f>G85</f>
        <v>0</v>
      </c>
      <c r="H84" s="484">
        <f>H85</f>
        <v>0</v>
      </c>
    </row>
    <row r="85" spans="1:8" ht="26.4" x14ac:dyDescent="0.25">
      <c r="A85" s="468">
        <v>79</v>
      </c>
      <c r="B85" s="499" t="s">
        <v>7</v>
      </c>
      <c r="C85" s="500">
        <f t="shared" si="1"/>
        <v>0</v>
      </c>
      <c r="D85" s="502"/>
      <c r="E85" s="471"/>
      <c r="F85" s="471"/>
      <c r="G85" s="471"/>
      <c r="H85" s="471"/>
    </row>
    <row r="86" spans="1:8" x14ac:dyDescent="0.25">
      <c r="A86" s="468">
        <v>80</v>
      </c>
      <c r="B86" s="499" t="s">
        <v>8</v>
      </c>
      <c r="C86" s="500">
        <f t="shared" si="1"/>
        <v>0</v>
      </c>
      <c r="D86" s="501">
        <f>D87</f>
        <v>0</v>
      </c>
      <c r="E86" s="484">
        <f>E87</f>
        <v>0</v>
      </c>
      <c r="F86" s="484">
        <f>F87</f>
        <v>0</v>
      </c>
      <c r="G86" s="484">
        <f>G87</f>
        <v>0</v>
      </c>
      <c r="H86" s="484">
        <f>H87</f>
        <v>0</v>
      </c>
    </row>
    <row r="87" spans="1:8" x14ac:dyDescent="0.25">
      <c r="A87" s="468">
        <v>81</v>
      </c>
      <c r="B87" s="499" t="s">
        <v>9</v>
      </c>
      <c r="C87" s="500">
        <f t="shared" si="1"/>
        <v>0</v>
      </c>
      <c r="D87" s="501"/>
      <c r="E87" s="484"/>
      <c r="F87" s="484"/>
      <c r="G87" s="484"/>
      <c r="H87" s="484"/>
    </row>
    <row r="88" spans="1:8" x14ac:dyDescent="0.25">
      <c r="A88" s="468">
        <v>82</v>
      </c>
      <c r="B88" s="499" t="s">
        <v>10</v>
      </c>
      <c r="C88" s="500">
        <f t="shared" si="1"/>
        <v>0</v>
      </c>
      <c r="D88" s="501">
        <f>SUM(D89:D90)</f>
        <v>0</v>
      </c>
      <c r="E88" s="484">
        <f>SUM(E89:E90)</f>
        <v>0</v>
      </c>
      <c r="F88" s="484">
        <f>SUM(F89:F90)</f>
        <v>0</v>
      </c>
      <c r="G88" s="484">
        <f>SUM(G89:G90)</f>
        <v>0</v>
      </c>
      <c r="H88" s="484">
        <f>SUM(H89:H90)</f>
        <v>0</v>
      </c>
    </row>
    <row r="89" spans="1:8" x14ac:dyDescent="0.25">
      <c r="A89" s="468">
        <v>83</v>
      </c>
      <c r="B89" s="499" t="s">
        <v>11</v>
      </c>
      <c r="C89" s="500">
        <f t="shared" si="1"/>
        <v>0</v>
      </c>
      <c r="D89" s="502"/>
      <c r="E89" s="471"/>
      <c r="F89" s="471"/>
      <c r="G89" s="471"/>
      <c r="H89" s="471"/>
    </row>
    <row r="90" spans="1:8" x14ac:dyDescent="0.25">
      <c r="A90" s="468">
        <v>84</v>
      </c>
      <c r="B90" s="499" t="s">
        <v>12</v>
      </c>
      <c r="C90" s="500">
        <f t="shared" si="1"/>
        <v>0</v>
      </c>
      <c r="D90" s="502"/>
      <c r="E90" s="471"/>
      <c r="F90" s="471"/>
      <c r="G90" s="471"/>
      <c r="H90" s="471"/>
    </row>
    <row r="91" spans="1:8" x14ac:dyDescent="0.25">
      <c r="A91" s="468">
        <v>85</v>
      </c>
      <c r="B91" s="503" t="s">
        <v>13</v>
      </c>
      <c r="C91" s="500">
        <f t="shared" si="1"/>
        <v>0</v>
      </c>
      <c r="D91" s="504">
        <f>D84+D86+D88</f>
        <v>0</v>
      </c>
      <c r="E91" s="505">
        <f>E84+E86+E88</f>
        <v>0</v>
      </c>
      <c r="F91" s="505">
        <f>F84+F86+F88</f>
        <v>0</v>
      </c>
      <c r="G91" s="505">
        <f>G84+G86+G88</f>
        <v>0</v>
      </c>
      <c r="H91" s="505">
        <f>H84+H86+H88</f>
        <v>0</v>
      </c>
    </row>
    <row r="92" spans="1:8" x14ac:dyDescent="0.25">
      <c r="A92" s="468">
        <v>86</v>
      </c>
      <c r="B92" s="499" t="s">
        <v>14</v>
      </c>
      <c r="C92" s="500">
        <f t="shared" si="1"/>
        <v>0</v>
      </c>
      <c r="D92" s="502"/>
      <c r="E92" s="471"/>
      <c r="F92" s="471"/>
      <c r="G92" s="471"/>
      <c r="H92" s="471"/>
    </row>
    <row r="93" spans="1:8" ht="26.4" x14ac:dyDescent="0.25">
      <c r="A93" s="468">
        <v>87</v>
      </c>
      <c r="B93" s="499" t="s">
        <v>15</v>
      </c>
      <c r="C93" s="500">
        <f t="shared" si="1"/>
        <v>0</v>
      </c>
      <c r="D93" s="506">
        <f>SUM(D94:D97)</f>
        <v>0</v>
      </c>
      <c r="E93" s="476">
        <f>SUM(E94:E97)</f>
        <v>0</v>
      </c>
      <c r="F93" s="476">
        <f>SUM(F94:F97)</f>
        <v>0</v>
      </c>
      <c r="G93" s="476">
        <f>SUM(G94:G97)</f>
        <v>0</v>
      </c>
      <c r="H93" s="476">
        <f>SUM(H94:H97)</f>
        <v>0</v>
      </c>
    </row>
    <row r="94" spans="1:8" x14ac:dyDescent="0.25">
      <c r="A94" s="468">
        <v>88</v>
      </c>
      <c r="B94" s="499" t="s">
        <v>319</v>
      </c>
      <c r="C94" s="500">
        <f t="shared" si="1"/>
        <v>0</v>
      </c>
      <c r="D94" s="502"/>
      <c r="E94" s="471"/>
      <c r="F94" s="471"/>
      <c r="G94" s="471"/>
      <c r="H94" s="471"/>
    </row>
    <row r="95" spans="1:8" x14ac:dyDescent="0.25">
      <c r="A95" s="468">
        <v>89</v>
      </c>
      <c r="B95" s="499" t="s">
        <v>16</v>
      </c>
      <c r="C95" s="500">
        <f t="shared" si="1"/>
        <v>0</v>
      </c>
      <c r="D95" s="502"/>
      <c r="E95" s="471"/>
      <c r="F95" s="471"/>
      <c r="G95" s="471"/>
      <c r="H95" s="471"/>
    </row>
    <row r="96" spans="1:8" x14ac:dyDescent="0.25">
      <c r="A96" s="468">
        <v>90</v>
      </c>
      <c r="B96" s="499" t="s">
        <v>17</v>
      </c>
      <c r="C96" s="500">
        <f t="shared" si="1"/>
        <v>0</v>
      </c>
      <c r="D96" s="502"/>
      <c r="E96" s="471"/>
      <c r="F96" s="471"/>
      <c r="G96" s="471"/>
      <c r="H96" s="471"/>
    </row>
    <row r="97" spans="1:8" x14ac:dyDescent="0.25">
      <c r="A97" s="468">
        <v>91</v>
      </c>
      <c r="B97" s="499" t="s">
        <v>18</v>
      </c>
      <c r="C97" s="500">
        <f t="shared" si="1"/>
        <v>0</v>
      </c>
      <c r="D97" s="502"/>
      <c r="E97" s="471"/>
      <c r="F97" s="471"/>
      <c r="G97" s="471"/>
      <c r="H97" s="471"/>
    </row>
    <row r="98" spans="1:8" ht="26.4" x14ac:dyDescent="0.25">
      <c r="A98" s="468">
        <v>92</v>
      </c>
      <c r="B98" s="499" t="s">
        <v>320</v>
      </c>
      <c r="C98" s="500">
        <f t="shared" si="1"/>
        <v>0</v>
      </c>
      <c r="D98" s="502"/>
      <c r="E98" s="471"/>
      <c r="F98" s="471"/>
      <c r="G98" s="471"/>
      <c r="H98" s="471"/>
    </row>
    <row r="99" spans="1:8" x14ac:dyDescent="0.25">
      <c r="A99" s="468">
        <v>93</v>
      </c>
      <c r="B99" s="499" t="s">
        <v>321</v>
      </c>
      <c r="C99" s="500">
        <f t="shared" si="1"/>
        <v>0</v>
      </c>
      <c r="D99" s="502"/>
      <c r="E99" s="471"/>
      <c r="F99" s="471"/>
      <c r="G99" s="471"/>
      <c r="H99" s="471"/>
    </row>
    <row r="100" spans="1:8" x14ac:dyDescent="0.25">
      <c r="A100" s="468">
        <v>94</v>
      </c>
      <c r="B100" s="499" t="s">
        <v>19</v>
      </c>
      <c r="C100" s="500">
        <f t="shared" si="1"/>
        <v>0</v>
      </c>
      <c r="D100" s="502"/>
      <c r="E100" s="471"/>
      <c r="F100" s="471"/>
      <c r="G100" s="471"/>
      <c r="H100" s="471"/>
    </row>
    <row r="101" spans="1:8" x14ac:dyDescent="0.25">
      <c r="A101" s="468">
        <v>95</v>
      </c>
      <c r="B101" s="503" t="s">
        <v>20</v>
      </c>
      <c r="C101" s="500">
        <f t="shared" si="1"/>
        <v>0</v>
      </c>
      <c r="D101" s="504">
        <f>D92+D93+D98+D99+D100</f>
        <v>0</v>
      </c>
      <c r="E101" s="505">
        <f>E92+E93+E98+E99+E100</f>
        <v>0</v>
      </c>
      <c r="F101" s="505">
        <f>F92+F93+F98+F99+F100</f>
        <v>0</v>
      </c>
      <c r="G101" s="505">
        <f>G92+G93+G98+G99+G100</f>
        <v>0</v>
      </c>
      <c r="H101" s="505">
        <f>H92+H93+H98+H99+H100</f>
        <v>0</v>
      </c>
    </row>
    <row r="102" spans="1:8" x14ac:dyDescent="0.25">
      <c r="A102" s="468">
        <v>96</v>
      </c>
      <c r="B102" s="499" t="s">
        <v>21</v>
      </c>
      <c r="C102" s="500">
        <f t="shared" si="1"/>
        <v>0</v>
      </c>
      <c r="D102" s="502"/>
      <c r="E102" s="471"/>
      <c r="F102" s="471"/>
      <c r="G102" s="471"/>
      <c r="H102" s="471"/>
    </row>
    <row r="103" spans="1:8" x14ac:dyDescent="0.25">
      <c r="A103" s="468">
        <v>97</v>
      </c>
      <c r="B103" s="499" t="s">
        <v>22</v>
      </c>
      <c r="C103" s="500">
        <f t="shared" si="1"/>
        <v>0</v>
      </c>
      <c r="D103" s="502"/>
      <c r="E103" s="471"/>
      <c r="F103" s="471"/>
      <c r="G103" s="471"/>
      <c r="H103" s="471"/>
    </row>
    <row r="104" spans="1:8" x14ac:dyDescent="0.25">
      <c r="A104" s="468">
        <v>98</v>
      </c>
      <c r="B104" s="499" t="s">
        <v>23</v>
      </c>
      <c r="C104" s="500">
        <f t="shared" si="1"/>
        <v>0</v>
      </c>
      <c r="D104" s="502"/>
      <c r="E104" s="471"/>
      <c r="F104" s="471"/>
      <c r="G104" s="471"/>
      <c r="H104" s="471"/>
    </row>
    <row r="105" spans="1:8" x14ac:dyDescent="0.25">
      <c r="A105" s="468">
        <v>99</v>
      </c>
      <c r="B105" s="499" t="s">
        <v>24</v>
      </c>
      <c r="C105" s="500">
        <f t="shared" si="1"/>
        <v>0</v>
      </c>
      <c r="D105" s="502"/>
      <c r="E105" s="471"/>
      <c r="F105" s="471"/>
      <c r="G105" s="471"/>
      <c r="H105" s="471"/>
    </row>
    <row r="106" spans="1:8" ht="26.4" x14ac:dyDescent="0.25">
      <c r="A106" s="468">
        <v>100</v>
      </c>
      <c r="B106" s="499" t="s">
        <v>25</v>
      </c>
      <c r="C106" s="500">
        <f t="shared" si="1"/>
        <v>0</v>
      </c>
      <c r="D106" s="502"/>
      <c r="E106" s="471"/>
      <c r="F106" s="471"/>
      <c r="G106" s="471"/>
      <c r="H106" s="471"/>
    </row>
    <row r="107" spans="1:8" x14ac:dyDescent="0.25">
      <c r="A107" s="468">
        <v>101</v>
      </c>
      <c r="B107" s="503" t="s">
        <v>26</v>
      </c>
      <c r="C107" s="500">
        <f t="shared" si="1"/>
        <v>0</v>
      </c>
      <c r="D107" s="504">
        <f>SUM(D102:D106)</f>
        <v>0</v>
      </c>
      <c r="E107" s="505">
        <f>SUM(E102:E106)</f>
        <v>0</v>
      </c>
      <c r="F107" s="505">
        <f>SUM(F102:F106)</f>
        <v>0</v>
      </c>
      <c r="G107" s="505">
        <f>SUM(G102:G106)</f>
        <v>0</v>
      </c>
      <c r="H107" s="505">
        <f>SUM(H102:H106)</f>
        <v>0</v>
      </c>
    </row>
    <row r="108" spans="1:8" x14ac:dyDescent="0.25">
      <c r="A108" s="468">
        <v>102</v>
      </c>
      <c r="B108" s="499" t="s">
        <v>27</v>
      </c>
      <c r="C108" s="500">
        <f t="shared" si="1"/>
        <v>0</v>
      </c>
      <c r="D108" s="502"/>
      <c r="E108" s="471"/>
      <c r="F108" s="471"/>
      <c r="G108" s="471"/>
      <c r="H108" s="471"/>
    </row>
    <row r="109" spans="1:8" x14ac:dyDescent="0.25">
      <c r="A109" s="468">
        <v>103</v>
      </c>
      <c r="B109" s="499" t="s">
        <v>322</v>
      </c>
      <c r="C109" s="500">
        <f t="shared" si="1"/>
        <v>0</v>
      </c>
      <c r="D109" s="502"/>
      <c r="E109" s="471"/>
      <c r="F109" s="471"/>
      <c r="G109" s="471"/>
      <c r="H109" s="471"/>
    </row>
    <row r="110" spans="1:8" x14ac:dyDescent="0.25">
      <c r="A110" s="468">
        <v>104</v>
      </c>
      <c r="B110" s="499" t="s">
        <v>28</v>
      </c>
      <c r="C110" s="500">
        <f t="shared" si="1"/>
        <v>0</v>
      </c>
      <c r="D110" s="502"/>
      <c r="E110" s="471"/>
      <c r="F110" s="471"/>
      <c r="G110" s="471"/>
      <c r="H110" s="471"/>
    </row>
    <row r="111" spans="1:8" ht="26.4" x14ac:dyDescent="0.25">
      <c r="A111" s="468">
        <v>105</v>
      </c>
      <c r="B111" s="499" t="s">
        <v>29</v>
      </c>
      <c r="C111" s="500">
        <f t="shared" si="1"/>
        <v>0</v>
      </c>
      <c r="D111" s="502"/>
      <c r="E111" s="471"/>
      <c r="F111" s="471"/>
      <c r="G111" s="471"/>
      <c r="H111" s="471"/>
    </row>
    <row r="112" spans="1:8" x14ac:dyDescent="0.25">
      <c r="A112" s="468">
        <v>106</v>
      </c>
      <c r="B112" s="503" t="s">
        <v>30</v>
      </c>
      <c r="C112" s="500">
        <f t="shared" si="1"/>
        <v>0</v>
      </c>
      <c r="D112" s="504">
        <f>SUM(D108:D111)</f>
        <v>0</v>
      </c>
      <c r="E112" s="505">
        <f>SUM(E108:E111)</f>
        <v>0</v>
      </c>
      <c r="F112" s="505">
        <f>SUM(F108:F111)</f>
        <v>0</v>
      </c>
      <c r="G112" s="505">
        <f>SUM(G108:G111)</f>
        <v>0</v>
      </c>
      <c r="H112" s="505">
        <f>SUM(H108:H111)</f>
        <v>0</v>
      </c>
    </row>
    <row r="113" spans="1:8" ht="26.4" x14ac:dyDescent="0.25">
      <c r="A113" s="468">
        <v>107</v>
      </c>
      <c r="B113" s="499" t="s">
        <v>362</v>
      </c>
      <c r="C113" s="500">
        <f>SUM(D113:H113)</f>
        <v>0</v>
      </c>
      <c r="D113" s="501"/>
      <c r="E113" s="484">
        <f>SUM(E114:E116)</f>
        <v>0</v>
      </c>
      <c r="F113" s="484">
        <f>SUM(F114:F116)</f>
        <v>0</v>
      </c>
      <c r="G113" s="484">
        <f>SUM(G114:G116)</f>
        <v>0</v>
      </c>
      <c r="H113" s="484">
        <f>SUM(H114:H116)</f>
        <v>0</v>
      </c>
    </row>
    <row r="114" spans="1:8" x14ac:dyDescent="0.25">
      <c r="A114" s="468">
        <v>108</v>
      </c>
      <c r="B114" s="499" t="s">
        <v>363</v>
      </c>
      <c r="C114" s="500">
        <f t="shared" ref="C114:C123" si="2">SUM(D114:H114)</f>
        <v>0</v>
      </c>
      <c r="D114" s="502"/>
      <c r="E114" s="471"/>
      <c r="F114" s="471"/>
      <c r="G114" s="471"/>
      <c r="H114" s="471"/>
    </row>
    <row r="115" spans="1:8" ht="26.4" x14ac:dyDescent="0.25">
      <c r="A115" s="468">
        <v>109</v>
      </c>
      <c r="B115" s="499" t="s">
        <v>323</v>
      </c>
      <c r="C115" s="500">
        <f t="shared" si="2"/>
        <v>0</v>
      </c>
      <c r="D115" s="502"/>
      <c r="E115" s="471"/>
      <c r="F115" s="471"/>
      <c r="G115" s="471"/>
      <c r="H115" s="471"/>
    </row>
    <row r="116" spans="1:8" x14ac:dyDescent="0.25">
      <c r="A116" s="468">
        <v>110</v>
      </c>
      <c r="B116" s="499" t="s">
        <v>324</v>
      </c>
      <c r="C116" s="500">
        <f t="shared" si="2"/>
        <v>0</v>
      </c>
      <c r="D116" s="502"/>
      <c r="E116" s="471"/>
      <c r="F116" s="471"/>
      <c r="G116" s="471"/>
      <c r="H116" s="471"/>
    </row>
    <row r="117" spans="1:8" x14ac:dyDescent="0.25">
      <c r="A117" s="468">
        <v>111</v>
      </c>
      <c r="B117" s="503" t="s">
        <v>31</v>
      </c>
      <c r="C117" s="500">
        <f t="shared" si="2"/>
        <v>0</v>
      </c>
      <c r="D117" s="504">
        <f>D113</f>
        <v>0</v>
      </c>
      <c r="E117" s="505">
        <f>E113</f>
        <v>0</v>
      </c>
      <c r="F117" s="505">
        <f>F113</f>
        <v>0</v>
      </c>
      <c r="G117" s="505">
        <f>G113</f>
        <v>0</v>
      </c>
      <c r="H117" s="505">
        <f>H113</f>
        <v>0</v>
      </c>
    </row>
    <row r="118" spans="1:8" x14ac:dyDescent="0.25">
      <c r="A118" s="468">
        <v>112</v>
      </c>
      <c r="B118" s="507" t="s">
        <v>32</v>
      </c>
      <c r="C118" s="500">
        <f t="shared" si="2"/>
        <v>13072466</v>
      </c>
      <c r="D118" s="508">
        <f>D81+D82+D83+D91+D101+D107+D112+D117</f>
        <v>0</v>
      </c>
      <c r="E118" s="509">
        <f>E81+E82+E83+E91+E101+E107+E112+E117</f>
        <v>13072466</v>
      </c>
      <c r="F118" s="509">
        <f>F81+F82+F83+F91+F101+F107+F112+F117</f>
        <v>0</v>
      </c>
      <c r="G118" s="509">
        <f>G81+G82+G83+G91+G101+G107+G112+G117</f>
        <v>0</v>
      </c>
      <c r="H118" s="509">
        <f>H81+H82+H83+H91+H101+H107+H112+H117</f>
        <v>0</v>
      </c>
    </row>
    <row r="119" spans="1:8" ht="26.4" x14ac:dyDescent="0.25">
      <c r="A119" s="468">
        <v>113</v>
      </c>
      <c r="B119" s="499" t="s">
        <v>33</v>
      </c>
      <c r="C119" s="500">
        <f t="shared" si="2"/>
        <v>0</v>
      </c>
      <c r="D119" s="502"/>
      <c r="E119" s="471"/>
      <c r="F119" s="471"/>
      <c r="G119" s="471"/>
      <c r="H119" s="471"/>
    </row>
    <row r="120" spans="1:8" x14ac:dyDescent="0.25">
      <c r="A120" s="468">
        <v>114</v>
      </c>
      <c r="B120" s="499" t="s">
        <v>34</v>
      </c>
      <c r="C120" s="500">
        <f t="shared" si="2"/>
        <v>13072466</v>
      </c>
      <c r="D120" s="502">
        <f>E123</f>
        <v>13072466</v>
      </c>
      <c r="E120" s="471"/>
      <c r="F120" s="471"/>
      <c r="G120" s="471"/>
      <c r="H120" s="471"/>
    </row>
    <row r="121" spans="1:8" x14ac:dyDescent="0.25">
      <c r="A121" s="468">
        <v>115</v>
      </c>
      <c r="B121" s="499" t="s">
        <v>35</v>
      </c>
      <c r="C121" s="500">
        <f t="shared" si="2"/>
        <v>13072466</v>
      </c>
      <c r="D121" s="501">
        <f>SUM(D119:D120)</f>
        <v>13072466</v>
      </c>
      <c r="E121" s="484">
        <f>SUM(E119:E120)</f>
        <v>0</v>
      </c>
      <c r="F121" s="484">
        <f>SUM(F119:F120)</f>
        <v>0</v>
      </c>
      <c r="G121" s="484">
        <f>SUM(G119:G120)</f>
        <v>0</v>
      </c>
      <c r="H121" s="484">
        <f>SUM(H119:H120)</f>
        <v>0</v>
      </c>
    </row>
    <row r="122" spans="1:8" ht="13.8" thickBot="1" x14ac:dyDescent="0.3">
      <c r="A122" s="468">
        <v>116</v>
      </c>
      <c r="B122" s="511" t="s">
        <v>36</v>
      </c>
      <c r="C122" s="500">
        <f t="shared" si="2"/>
        <v>13072466</v>
      </c>
      <c r="D122" s="512">
        <f>D121</f>
        <v>13072466</v>
      </c>
      <c r="E122" s="513">
        <f>E121</f>
        <v>0</v>
      </c>
      <c r="F122" s="513">
        <f>F121</f>
        <v>0</v>
      </c>
      <c r="G122" s="513">
        <f>G121</f>
        <v>0</v>
      </c>
      <c r="H122" s="513">
        <f>H121</f>
        <v>0</v>
      </c>
    </row>
    <row r="123" spans="1:8" ht="14.4" thickTop="1" thickBot="1" x14ac:dyDescent="0.3">
      <c r="A123" s="468">
        <v>117</v>
      </c>
      <c r="B123" s="5" t="s">
        <v>37</v>
      </c>
      <c r="C123" s="500">
        <f t="shared" si="2"/>
        <v>26144932</v>
      </c>
      <c r="D123" s="3">
        <f>D118+D122</f>
        <v>13072466</v>
      </c>
      <c r="E123" s="1">
        <f>E118+E122</f>
        <v>13072466</v>
      </c>
      <c r="F123" s="1">
        <f>F118+F122</f>
        <v>0</v>
      </c>
      <c r="G123" s="1">
        <f>G118+G122</f>
        <v>0</v>
      </c>
      <c r="H123" s="1">
        <f>H118+H122</f>
        <v>0</v>
      </c>
    </row>
    <row r="124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79"/>
  <sheetViews>
    <sheetView workbookViewId="0">
      <pane ySplit="5" topLeftCell="A62" activePane="bottomLeft" state="frozen"/>
      <selection activeCell="E60" sqref="E60"/>
      <selection pane="bottomLeft" activeCell="C1" sqref="C1"/>
    </sheetView>
  </sheetViews>
  <sheetFormatPr defaultRowHeight="13.2" x14ac:dyDescent="0.25"/>
  <cols>
    <col min="1" max="1" width="8.109375" style="631" customWidth="1"/>
    <col min="2" max="2" width="41" style="631" customWidth="1"/>
    <col min="3" max="5" width="13.6640625" style="631" customWidth="1"/>
    <col min="6" max="256" width="9.109375" style="631"/>
    <col min="257" max="257" width="8.109375" style="631" customWidth="1"/>
    <col min="258" max="258" width="41" style="631" customWidth="1"/>
    <col min="259" max="261" width="32.88671875" style="631" customWidth="1"/>
    <col min="262" max="512" width="9.109375" style="631"/>
    <col min="513" max="513" width="8.109375" style="631" customWidth="1"/>
    <col min="514" max="514" width="41" style="631" customWidth="1"/>
    <col min="515" max="517" width="32.88671875" style="631" customWidth="1"/>
    <col min="518" max="768" width="9.109375" style="631"/>
    <col min="769" max="769" width="8.109375" style="631" customWidth="1"/>
    <col min="770" max="770" width="41" style="631" customWidth="1"/>
    <col min="771" max="773" width="32.88671875" style="631" customWidth="1"/>
    <col min="774" max="1024" width="9.109375" style="631"/>
    <col min="1025" max="1025" width="8.109375" style="631" customWidth="1"/>
    <col min="1026" max="1026" width="41" style="631" customWidth="1"/>
    <col min="1027" max="1029" width="32.88671875" style="631" customWidth="1"/>
    <col min="1030" max="1280" width="9.109375" style="631"/>
    <col min="1281" max="1281" width="8.109375" style="631" customWidth="1"/>
    <col min="1282" max="1282" width="41" style="631" customWidth="1"/>
    <col min="1283" max="1285" width="32.88671875" style="631" customWidth="1"/>
    <col min="1286" max="1536" width="9.109375" style="631"/>
    <col min="1537" max="1537" width="8.109375" style="631" customWidth="1"/>
    <col min="1538" max="1538" width="41" style="631" customWidth="1"/>
    <col min="1539" max="1541" width="32.88671875" style="631" customWidth="1"/>
    <col min="1542" max="1792" width="9.109375" style="631"/>
    <col min="1793" max="1793" width="8.109375" style="631" customWidth="1"/>
    <col min="1794" max="1794" width="41" style="631" customWidth="1"/>
    <col min="1795" max="1797" width="32.88671875" style="631" customWidth="1"/>
    <col min="1798" max="2048" width="9.109375" style="631"/>
    <col min="2049" max="2049" width="8.109375" style="631" customWidth="1"/>
    <col min="2050" max="2050" width="41" style="631" customWidth="1"/>
    <col min="2051" max="2053" width="32.88671875" style="631" customWidth="1"/>
    <col min="2054" max="2304" width="9.109375" style="631"/>
    <col min="2305" max="2305" width="8.109375" style="631" customWidth="1"/>
    <col min="2306" max="2306" width="41" style="631" customWidth="1"/>
    <col min="2307" max="2309" width="32.88671875" style="631" customWidth="1"/>
    <col min="2310" max="2560" width="9.109375" style="631"/>
    <col min="2561" max="2561" width="8.109375" style="631" customWidth="1"/>
    <col min="2562" max="2562" width="41" style="631" customWidth="1"/>
    <col min="2563" max="2565" width="32.88671875" style="631" customWidth="1"/>
    <col min="2566" max="2816" width="9.109375" style="631"/>
    <col min="2817" max="2817" width="8.109375" style="631" customWidth="1"/>
    <col min="2818" max="2818" width="41" style="631" customWidth="1"/>
    <col min="2819" max="2821" width="32.88671875" style="631" customWidth="1"/>
    <col min="2822" max="3072" width="9.109375" style="631"/>
    <col min="3073" max="3073" width="8.109375" style="631" customWidth="1"/>
    <col min="3074" max="3074" width="41" style="631" customWidth="1"/>
    <col min="3075" max="3077" width="32.88671875" style="631" customWidth="1"/>
    <col min="3078" max="3328" width="9.109375" style="631"/>
    <col min="3329" max="3329" width="8.109375" style="631" customWidth="1"/>
    <col min="3330" max="3330" width="41" style="631" customWidth="1"/>
    <col min="3331" max="3333" width="32.88671875" style="631" customWidth="1"/>
    <col min="3334" max="3584" width="9.109375" style="631"/>
    <col min="3585" max="3585" width="8.109375" style="631" customWidth="1"/>
    <col min="3586" max="3586" width="41" style="631" customWidth="1"/>
    <col min="3587" max="3589" width="32.88671875" style="631" customWidth="1"/>
    <col min="3590" max="3840" width="9.109375" style="631"/>
    <col min="3841" max="3841" width="8.109375" style="631" customWidth="1"/>
    <col min="3842" max="3842" width="41" style="631" customWidth="1"/>
    <col min="3843" max="3845" width="32.88671875" style="631" customWidth="1"/>
    <col min="3846" max="4096" width="9.109375" style="631"/>
    <col min="4097" max="4097" width="8.109375" style="631" customWidth="1"/>
    <col min="4098" max="4098" width="41" style="631" customWidth="1"/>
    <col min="4099" max="4101" width="32.88671875" style="631" customWidth="1"/>
    <col min="4102" max="4352" width="9.109375" style="631"/>
    <col min="4353" max="4353" width="8.109375" style="631" customWidth="1"/>
    <col min="4354" max="4354" width="41" style="631" customWidth="1"/>
    <col min="4355" max="4357" width="32.88671875" style="631" customWidth="1"/>
    <col min="4358" max="4608" width="9.109375" style="631"/>
    <col min="4609" max="4609" width="8.109375" style="631" customWidth="1"/>
    <col min="4610" max="4610" width="41" style="631" customWidth="1"/>
    <col min="4611" max="4613" width="32.88671875" style="631" customWidth="1"/>
    <col min="4614" max="4864" width="9.109375" style="631"/>
    <col min="4865" max="4865" width="8.109375" style="631" customWidth="1"/>
    <col min="4866" max="4866" width="41" style="631" customWidth="1"/>
    <col min="4867" max="4869" width="32.88671875" style="631" customWidth="1"/>
    <col min="4870" max="5120" width="9.109375" style="631"/>
    <col min="5121" max="5121" width="8.109375" style="631" customWidth="1"/>
    <col min="5122" max="5122" width="41" style="631" customWidth="1"/>
    <col min="5123" max="5125" width="32.88671875" style="631" customWidth="1"/>
    <col min="5126" max="5376" width="9.109375" style="631"/>
    <col min="5377" max="5377" width="8.109375" style="631" customWidth="1"/>
    <col min="5378" max="5378" width="41" style="631" customWidth="1"/>
    <col min="5379" max="5381" width="32.88671875" style="631" customWidth="1"/>
    <col min="5382" max="5632" width="9.109375" style="631"/>
    <col min="5633" max="5633" width="8.109375" style="631" customWidth="1"/>
    <col min="5634" max="5634" width="41" style="631" customWidth="1"/>
    <col min="5635" max="5637" width="32.88671875" style="631" customWidth="1"/>
    <col min="5638" max="5888" width="9.109375" style="631"/>
    <col min="5889" max="5889" width="8.109375" style="631" customWidth="1"/>
    <col min="5890" max="5890" width="41" style="631" customWidth="1"/>
    <col min="5891" max="5893" width="32.88671875" style="631" customWidth="1"/>
    <col min="5894" max="6144" width="9.109375" style="631"/>
    <col min="6145" max="6145" width="8.109375" style="631" customWidth="1"/>
    <col min="6146" max="6146" width="41" style="631" customWidth="1"/>
    <col min="6147" max="6149" width="32.88671875" style="631" customWidth="1"/>
    <col min="6150" max="6400" width="9.109375" style="631"/>
    <col min="6401" max="6401" width="8.109375" style="631" customWidth="1"/>
    <col min="6402" max="6402" width="41" style="631" customWidth="1"/>
    <col min="6403" max="6405" width="32.88671875" style="631" customWidth="1"/>
    <col min="6406" max="6656" width="9.109375" style="631"/>
    <col min="6657" max="6657" width="8.109375" style="631" customWidth="1"/>
    <col min="6658" max="6658" width="41" style="631" customWidth="1"/>
    <col min="6659" max="6661" width="32.88671875" style="631" customWidth="1"/>
    <col min="6662" max="6912" width="9.109375" style="631"/>
    <col min="6913" max="6913" width="8.109375" style="631" customWidth="1"/>
    <col min="6914" max="6914" width="41" style="631" customWidth="1"/>
    <col min="6915" max="6917" width="32.88671875" style="631" customWidth="1"/>
    <col min="6918" max="7168" width="9.109375" style="631"/>
    <col min="7169" max="7169" width="8.109375" style="631" customWidth="1"/>
    <col min="7170" max="7170" width="41" style="631" customWidth="1"/>
    <col min="7171" max="7173" width="32.88671875" style="631" customWidth="1"/>
    <col min="7174" max="7424" width="9.109375" style="631"/>
    <col min="7425" max="7425" width="8.109375" style="631" customWidth="1"/>
    <col min="7426" max="7426" width="41" style="631" customWidth="1"/>
    <col min="7427" max="7429" width="32.88671875" style="631" customWidth="1"/>
    <col min="7430" max="7680" width="9.109375" style="631"/>
    <col min="7681" max="7681" width="8.109375" style="631" customWidth="1"/>
    <col min="7682" max="7682" width="41" style="631" customWidth="1"/>
    <col min="7683" max="7685" width="32.88671875" style="631" customWidth="1"/>
    <col min="7686" max="7936" width="9.109375" style="631"/>
    <col min="7937" max="7937" width="8.109375" style="631" customWidth="1"/>
    <col min="7938" max="7938" width="41" style="631" customWidth="1"/>
    <col min="7939" max="7941" width="32.88671875" style="631" customWidth="1"/>
    <col min="7942" max="8192" width="9.109375" style="631"/>
    <col min="8193" max="8193" width="8.109375" style="631" customWidth="1"/>
    <col min="8194" max="8194" width="41" style="631" customWidth="1"/>
    <col min="8195" max="8197" width="32.88671875" style="631" customWidth="1"/>
    <col min="8198" max="8448" width="9.109375" style="631"/>
    <col min="8449" max="8449" width="8.109375" style="631" customWidth="1"/>
    <col min="8450" max="8450" width="41" style="631" customWidth="1"/>
    <col min="8451" max="8453" width="32.88671875" style="631" customWidth="1"/>
    <col min="8454" max="8704" width="9.109375" style="631"/>
    <col min="8705" max="8705" width="8.109375" style="631" customWidth="1"/>
    <col min="8706" max="8706" width="41" style="631" customWidth="1"/>
    <col min="8707" max="8709" width="32.88671875" style="631" customWidth="1"/>
    <col min="8710" max="8960" width="9.109375" style="631"/>
    <col min="8961" max="8961" width="8.109375" style="631" customWidth="1"/>
    <col min="8962" max="8962" width="41" style="631" customWidth="1"/>
    <col min="8963" max="8965" width="32.88671875" style="631" customWidth="1"/>
    <col min="8966" max="9216" width="9.109375" style="631"/>
    <col min="9217" max="9217" width="8.109375" style="631" customWidth="1"/>
    <col min="9218" max="9218" width="41" style="631" customWidth="1"/>
    <col min="9219" max="9221" width="32.88671875" style="631" customWidth="1"/>
    <col min="9222" max="9472" width="9.109375" style="631"/>
    <col min="9473" max="9473" width="8.109375" style="631" customWidth="1"/>
    <col min="9474" max="9474" width="41" style="631" customWidth="1"/>
    <col min="9475" max="9477" width="32.88671875" style="631" customWidth="1"/>
    <col min="9478" max="9728" width="9.109375" style="631"/>
    <col min="9729" max="9729" width="8.109375" style="631" customWidth="1"/>
    <col min="9730" max="9730" width="41" style="631" customWidth="1"/>
    <col min="9731" max="9733" width="32.88671875" style="631" customWidth="1"/>
    <col min="9734" max="9984" width="9.109375" style="631"/>
    <col min="9985" max="9985" width="8.109375" style="631" customWidth="1"/>
    <col min="9986" max="9986" width="41" style="631" customWidth="1"/>
    <col min="9987" max="9989" width="32.88671875" style="631" customWidth="1"/>
    <col min="9990" max="10240" width="9.109375" style="631"/>
    <col min="10241" max="10241" width="8.109375" style="631" customWidth="1"/>
    <col min="10242" max="10242" width="41" style="631" customWidth="1"/>
    <col min="10243" max="10245" width="32.88671875" style="631" customWidth="1"/>
    <col min="10246" max="10496" width="9.109375" style="631"/>
    <col min="10497" max="10497" width="8.109375" style="631" customWidth="1"/>
    <col min="10498" max="10498" width="41" style="631" customWidth="1"/>
    <col min="10499" max="10501" width="32.88671875" style="631" customWidth="1"/>
    <col min="10502" max="10752" width="9.109375" style="631"/>
    <col min="10753" max="10753" width="8.109375" style="631" customWidth="1"/>
    <col min="10754" max="10754" width="41" style="631" customWidth="1"/>
    <col min="10755" max="10757" width="32.88671875" style="631" customWidth="1"/>
    <col min="10758" max="11008" width="9.109375" style="631"/>
    <col min="11009" max="11009" width="8.109375" style="631" customWidth="1"/>
    <col min="11010" max="11010" width="41" style="631" customWidth="1"/>
    <col min="11011" max="11013" width="32.88671875" style="631" customWidth="1"/>
    <col min="11014" max="11264" width="9.109375" style="631"/>
    <col min="11265" max="11265" width="8.109375" style="631" customWidth="1"/>
    <col min="11266" max="11266" width="41" style="631" customWidth="1"/>
    <col min="11267" max="11269" width="32.88671875" style="631" customWidth="1"/>
    <col min="11270" max="11520" width="9.109375" style="631"/>
    <col min="11521" max="11521" width="8.109375" style="631" customWidth="1"/>
    <col min="11522" max="11522" width="41" style="631" customWidth="1"/>
    <col min="11523" max="11525" width="32.88671875" style="631" customWidth="1"/>
    <col min="11526" max="11776" width="9.109375" style="631"/>
    <col min="11777" max="11777" width="8.109375" style="631" customWidth="1"/>
    <col min="11778" max="11778" width="41" style="631" customWidth="1"/>
    <col min="11779" max="11781" width="32.88671875" style="631" customWidth="1"/>
    <col min="11782" max="12032" width="9.109375" style="631"/>
    <col min="12033" max="12033" width="8.109375" style="631" customWidth="1"/>
    <col min="12034" max="12034" width="41" style="631" customWidth="1"/>
    <col min="12035" max="12037" width="32.88671875" style="631" customWidth="1"/>
    <col min="12038" max="12288" width="9.109375" style="631"/>
    <col min="12289" max="12289" width="8.109375" style="631" customWidth="1"/>
    <col min="12290" max="12290" width="41" style="631" customWidth="1"/>
    <col min="12291" max="12293" width="32.88671875" style="631" customWidth="1"/>
    <col min="12294" max="12544" width="9.109375" style="631"/>
    <col min="12545" max="12545" width="8.109375" style="631" customWidth="1"/>
    <col min="12546" max="12546" width="41" style="631" customWidth="1"/>
    <col min="12547" max="12549" width="32.88671875" style="631" customWidth="1"/>
    <col min="12550" max="12800" width="9.109375" style="631"/>
    <col min="12801" max="12801" width="8.109375" style="631" customWidth="1"/>
    <col min="12802" max="12802" width="41" style="631" customWidth="1"/>
    <col min="12803" max="12805" width="32.88671875" style="631" customWidth="1"/>
    <col min="12806" max="13056" width="9.109375" style="631"/>
    <col min="13057" max="13057" width="8.109375" style="631" customWidth="1"/>
    <col min="13058" max="13058" width="41" style="631" customWidth="1"/>
    <col min="13059" max="13061" width="32.88671875" style="631" customWidth="1"/>
    <col min="13062" max="13312" width="9.109375" style="631"/>
    <col min="13313" max="13313" width="8.109375" style="631" customWidth="1"/>
    <col min="13314" max="13314" width="41" style="631" customWidth="1"/>
    <col min="13315" max="13317" width="32.88671875" style="631" customWidth="1"/>
    <col min="13318" max="13568" width="9.109375" style="631"/>
    <col min="13569" max="13569" width="8.109375" style="631" customWidth="1"/>
    <col min="13570" max="13570" width="41" style="631" customWidth="1"/>
    <col min="13571" max="13573" width="32.88671875" style="631" customWidth="1"/>
    <col min="13574" max="13824" width="9.109375" style="631"/>
    <col min="13825" max="13825" width="8.109375" style="631" customWidth="1"/>
    <col min="13826" max="13826" width="41" style="631" customWidth="1"/>
    <col min="13827" max="13829" width="32.88671875" style="631" customWidth="1"/>
    <col min="13830" max="14080" width="9.109375" style="631"/>
    <col min="14081" max="14081" width="8.109375" style="631" customWidth="1"/>
    <col min="14082" max="14082" width="41" style="631" customWidth="1"/>
    <col min="14083" max="14085" width="32.88671875" style="631" customWidth="1"/>
    <col min="14086" max="14336" width="9.109375" style="631"/>
    <col min="14337" max="14337" width="8.109375" style="631" customWidth="1"/>
    <col min="14338" max="14338" width="41" style="631" customWidth="1"/>
    <col min="14339" max="14341" width="32.88671875" style="631" customWidth="1"/>
    <col min="14342" max="14592" width="9.109375" style="631"/>
    <col min="14593" max="14593" width="8.109375" style="631" customWidth="1"/>
    <col min="14594" max="14594" width="41" style="631" customWidth="1"/>
    <col min="14595" max="14597" width="32.88671875" style="631" customWidth="1"/>
    <col min="14598" max="14848" width="9.109375" style="631"/>
    <col min="14849" max="14849" width="8.109375" style="631" customWidth="1"/>
    <col min="14850" max="14850" width="41" style="631" customWidth="1"/>
    <col min="14851" max="14853" width="32.88671875" style="631" customWidth="1"/>
    <col min="14854" max="15104" width="9.109375" style="631"/>
    <col min="15105" max="15105" width="8.109375" style="631" customWidth="1"/>
    <col min="15106" max="15106" width="41" style="631" customWidth="1"/>
    <col min="15107" max="15109" width="32.88671875" style="631" customWidth="1"/>
    <col min="15110" max="15360" width="9.109375" style="631"/>
    <col min="15361" max="15361" width="8.109375" style="631" customWidth="1"/>
    <col min="15362" max="15362" width="41" style="631" customWidth="1"/>
    <col min="15363" max="15365" width="32.88671875" style="631" customWidth="1"/>
    <col min="15366" max="15616" width="9.109375" style="631"/>
    <col min="15617" max="15617" width="8.109375" style="631" customWidth="1"/>
    <col min="15618" max="15618" width="41" style="631" customWidth="1"/>
    <col min="15619" max="15621" width="32.88671875" style="631" customWidth="1"/>
    <col min="15622" max="15872" width="9.109375" style="631"/>
    <col min="15873" max="15873" width="8.109375" style="631" customWidth="1"/>
    <col min="15874" max="15874" width="41" style="631" customWidth="1"/>
    <col min="15875" max="15877" width="32.88671875" style="631" customWidth="1"/>
    <col min="15878" max="16128" width="9.109375" style="631"/>
    <col min="16129" max="16129" width="8.109375" style="631" customWidth="1"/>
    <col min="16130" max="16130" width="41" style="631" customWidth="1"/>
    <col min="16131" max="16133" width="32.88671875" style="631" customWidth="1"/>
    <col min="16134" max="16384" width="9.109375" style="631"/>
  </cols>
  <sheetData>
    <row r="1" spans="1:5" s="645" customFormat="1" x14ac:dyDescent="0.25">
      <c r="B1" s="122" t="s">
        <v>265</v>
      </c>
      <c r="C1" s="645" t="s">
        <v>1562</v>
      </c>
    </row>
    <row r="2" spans="1:5" s="645" customFormat="1" x14ac:dyDescent="0.25">
      <c r="B2" s="122" t="s">
        <v>364</v>
      </c>
      <c r="C2" s="645" t="s">
        <v>119</v>
      </c>
    </row>
    <row r="3" spans="1:5" x14ac:dyDescent="0.25">
      <c r="A3" s="985" t="s">
        <v>950</v>
      </c>
      <c r="B3" s="986"/>
      <c r="C3" s="986"/>
      <c r="D3" s="986"/>
      <c r="E3" s="986"/>
    </row>
    <row r="4" spans="1:5" ht="45" x14ac:dyDescent="0.25">
      <c r="A4" s="781"/>
      <c r="B4" s="781" t="s">
        <v>593</v>
      </c>
      <c r="C4" s="781" t="s">
        <v>951</v>
      </c>
      <c r="D4" s="781" t="s">
        <v>952</v>
      </c>
      <c r="E4" s="781" t="s">
        <v>953</v>
      </c>
    </row>
    <row r="5" spans="1:5" ht="15" x14ac:dyDescent="0.25">
      <c r="A5" s="781">
        <v>2</v>
      </c>
      <c r="B5" s="781">
        <v>3</v>
      </c>
      <c r="C5" s="781">
        <v>4</v>
      </c>
      <c r="D5" s="781">
        <v>5</v>
      </c>
      <c r="E5" s="781">
        <v>6</v>
      </c>
    </row>
    <row r="6" spans="1:5" ht="26.4" x14ac:dyDescent="0.25">
      <c r="A6" s="782" t="s">
        <v>598</v>
      </c>
      <c r="B6" s="783" t="s">
        <v>954</v>
      </c>
      <c r="C6" s="784">
        <v>286482858</v>
      </c>
      <c r="D6" s="784">
        <v>0</v>
      </c>
      <c r="E6" s="784">
        <v>286482858</v>
      </c>
    </row>
    <row r="7" spans="1:5" x14ac:dyDescent="0.25">
      <c r="A7" s="782" t="s">
        <v>600</v>
      </c>
      <c r="B7" s="783" t="s">
        <v>955</v>
      </c>
      <c r="C7" s="784">
        <v>51563260</v>
      </c>
      <c r="D7" s="784">
        <v>0</v>
      </c>
      <c r="E7" s="784">
        <v>51563260</v>
      </c>
    </row>
    <row r="8" spans="1:5" x14ac:dyDescent="0.25">
      <c r="A8" s="782" t="s">
        <v>648</v>
      </c>
      <c r="B8" s="783" t="s">
        <v>956</v>
      </c>
      <c r="C8" s="784">
        <v>10981735</v>
      </c>
      <c r="D8" s="784">
        <v>0</v>
      </c>
      <c r="E8" s="784">
        <v>10981735</v>
      </c>
    </row>
    <row r="9" spans="1:5" x14ac:dyDescent="0.25">
      <c r="A9" s="782" t="s">
        <v>650</v>
      </c>
      <c r="B9" s="783" t="s">
        <v>957</v>
      </c>
      <c r="C9" s="784">
        <v>127382</v>
      </c>
      <c r="D9" s="784">
        <v>0</v>
      </c>
      <c r="E9" s="784">
        <v>127382</v>
      </c>
    </row>
    <row r="10" spans="1:5" x14ac:dyDescent="0.25">
      <c r="A10" s="782" t="s">
        <v>659</v>
      </c>
      <c r="B10" s="783" t="s">
        <v>958</v>
      </c>
      <c r="C10" s="784">
        <v>1516634</v>
      </c>
      <c r="D10" s="784">
        <v>0</v>
      </c>
      <c r="E10" s="784">
        <v>1516634</v>
      </c>
    </row>
    <row r="11" spans="1:5" x14ac:dyDescent="0.25">
      <c r="A11" s="782" t="s">
        <v>652</v>
      </c>
      <c r="B11" s="783" t="s">
        <v>959</v>
      </c>
      <c r="C11" s="784">
        <v>866428</v>
      </c>
      <c r="D11" s="784">
        <v>0</v>
      </c>
      <c r="E11" s="784">
        <v>866428</v>
      </c>
    </row>
    <row r="12" spans="1:5" x14ac:dyDescent="0.25">
      <c r="A12" s="782" t="s">
        <v>656</v>
      </c>
      <c r="B12" s="783" t="s">
        <v>960</v>
      </c>
      <c r="C12" s="784">
        <v>461725</v>
      </c>
      <c r="D12" s="784">
        <v>0</v>
      </c>
      <c r="E12" s="784">
        <v>461725</v>
      </c>
    </row>
    <row r="13" spans="1:5" ht="26.4" x14ac:dyDescent="0.25">
      <c r="A13" s="782" t="s">
        <v>660</v>
      </c>
      <c r="B13" s="783" t="s">
        <v>961</v>
      </c>
      <c r="C13" s="784">
        <v>9658501</v>
      </c>
      <c r="D13" s="784">
        <v>0</v>
      </c>
      <c r="E13" s="784">
        <v>9658501</v>
      </c>
    </row>
    <row r="14" spans="1:5" ht="26.4" x14ac:dyDescent="0.25">
      <c r="A14" s="782" t="s">
        <v>662</v>
      </c>
      <c r="B14" s="783" t="s">
        <v>962</v>
      </c>
      <c r="C14" s="784">
        <v>361658523</v>
      </c>
      <c r="D14" s="784">
        <v>0</v>
      </c>
      <c r="E14" s="784">
        <v>361658523</v>
      </c>
    </row>
    <row r="15" spans="1:5" x14ac:dyDescent="0.25">
      <c r="A15" s="782" t="s">
        <v>663</v>
      </c>
      <c r="B15" s="783" t="s">
        <v>963</v>
      </c>
      <c r="C15" s="784">
        <v>18289020</v>
      </c>
      <c r="D15" s="784">
        <v>0</v>
      </c>
      <c r="E15" s="784">
        <v>18289020</v>
      </c>
    </row>
    <row r="16" spans="1:5" ht="39.6" x14ac:dyDescent="0.25">
      <c r="A16" s="782" t="s">
        <v>664</v>
      </c>
      <c r="B16" s="783" t="s">
        <v>964</v>
      </c>
      <c r="C16" s="784">
        <v>3348063</v>
      </c>
      <c r="D16" s="784">
        <v>0</v>
      </c>
      <c r="E16" s="784">
        <v>3348063</v>
      </c>
    </row>
    <row r="17" spans="1:5" x14ac:dyDescent="0.25">
      <c r="A17" s="782" t="s">
        <v>723</v>
      </c>
      <c r="B17" s="783" t="s">
        <v>965</v>
      </c>
      <c r="C17" s="784">
        <v>1060761</v>
      </c>
      <c r="D17" s="784">
        <v>0</v>
      </c>
      <c r="E17" s="784">
        <v>1060761</v>
      </c>
    </row>
    <row r="18" spans="1:5" x14ac:dyDescent="0.25">
      <c r="A18" s="782" t="s">
        <v>879</v>
      </c>
      <c r="B18" s="783" t="s">
        <v>966</v>
      </c>
      <c r="C18" s="784">
        <v>22697844</v>
      </c>
      <c r="D18" s="784">
        <v>0</v>
      </c>
      <c r="E18" s="784">
        <v>22697844</v>
      </c>
    </row>
    <row r="19" spans="1:5" x14ac:dyDescent="0.25">
      <c r="A19" s="785" t="s">
        <v>604</v>
      </c>
      <c r="B19" s="786" t="s">
        <v>967</v>
      </c>
      <c r="C19" s="787">
        <v>384356367</v>
      </c>
      <c r="D19" s="787">
        <v>0</v>
      </c>
      <c r="E19" s="787">
        <v>384356367</v>
      </c>
    </row>
    <row r="20" spans="1:5" ht="26.4" x14ac:dyDescent="0.25">
      <c r="A20" s="785" t="s">
        <v>606</v>
      </c>
      <c r="B20" s="786" t="s">
        <v>968</v>
      </c>
      <c r="C20" s="787">
        <v>64507643</v>
      </c>
      <c r="D20" s="787">
        <v>0</v>
      </c>
      <c r="E20" s="787">
        <v>64507643</v>
      </c>
    </row>
    <row r="21" spans="1:5" x14ac:dyDescent="0.25">
      <c r="A21" s="782" t="s">
        <v>726</v>
      </c>
      <c r="B21" s="783" t="s">
        <v>969</v>
      </c>
      <c r="C21" s="784">
        <v>59024019</v>
      </c>
      <c r="D21" s="784">
        <v>0</v>
      </c>
      <c r="E21" s="784">
        <v>59024019</v>
      </c>
    </row>
    <row r="22" spans="1:5" x14ac:dyDescent="0.25">
      <c r="A22" s="782" t="s">
        <v>672</v>
      </c>
      <c r="B22" s="783" t="s">
        <v>970</v>
      </c>
      <c r="C22" s="784">
        <v>1953000</v>
      </c>
      <c r="D22" s="784">
        <v>0</v>
      </c>
      <c r="E22" s="784">
        <v>1953000</v>
      </c>
    </row>
    <row r="23" spans="1:5" x14ac:dyDescent="0.25">
      <c r="A23" s="782" t="s">
        <v>608</v>
      </c>
      <c r="B23" s="783" t="s">
        <v>971</v>
      </c>
      <c r="C23" s="784">
        <v>1528030</v>
      </c>
      <c r="D23" s="784">
        <v>0</v>
      </c>
      <c r="E23" s="784">
        <v>1528030</v>
      </c>
    </row>
    <row r="24" spans="1:5" ht="39.6" x14ac:dyDescent="0.25">
      <c r="A24" s="782" t="s">
        <v>676</v>
      </c>
      <c r="B24" s="783" t="s">
        <v>972</v>
      </c>
      <c r="C24" s="784">
        <v>8000</v>
      </c>
      <c r="D24" s="784">
        <v>0</v>
      </c>
      <c r="E24" s="784">
        <v>8000</v>
      </c>
    </row>
    <row r="25" spans="1:5" ht="26.4" x14ac:dyDescent="0.25">
      <c r="A25" s="782" t="s">
        <v>678</v>
      </c>
      <c r="B25" s="783" t="s">
        <v>973</v>
      </c>
      <c r="C25" s="784">
        <v>1994594</v>
      </c>
      <c r="D25" s="784">
        <v>0</v>
      </c>
      <c r="E25" s="784">
        <v>1994594</v>
      </c>
    </row>
    <row r="26" spans="1:5" x14ac:dyDescent="0.25">
      <c r="A26" s="782" t="s">
        <v>610</v>
      </c>
      <c r="B26" s="783" t="s">
        <v>974</v>
      </c>
      <c r="C26" s="784">
        <v>1609381</v>
      </c>
      <c r="D26" s="784">
        <v>0</v>
      </c>
      <c r="E26" s="784">
        <v>1609381</v>
      </c>
    </row>
    <row r="27" spans="1:5" x14ac:dyDescent="0.25">
      <c r="A27" s="782" t="s">
        <v>612</v>
      </c>
      <c r="B27" s="783" t="s">
        <v>975</v>
      </c>
      <c r="C27" s="784">
        <v>34211369</v>
      </c>
      <c r="D27" s="784">
        <v>0</v>
      </c>
      <c r="E27" s="784">
        <v>34211369</v>
      </c>
    </row>
    <row r="28" spans="1:5" x14ac:dyDescent="0.25">
      <c r="A28" s="782" t="s">
        <v>614</v>
      </c>
      <c r="B28" s="783" t="s">
        <v>976</v>
      </c>
      <c r="C28" s="784">
        <v>35820750</v>
      </c>
      <c r="D28" s="784">
        <v>0</v>
      </c>
      <c r="E28" s="784">
        <v>35820750</v>
      </c>
    </row>
    <row r="29" spans="1:5" x14ac:dyDescent="0.25">
      <c r="A29" s="782" t="s">
        <v>887</v>
      </c>
      <c r="B29" s="783" t="s">
        <v>977</v>
      </c>
      <c r="C29" s="784">
        <v>5688815</v>
      </c>
      <c r="D29" s="784">
        <v>0</v>
      </c>
      <c r="E29" s="784">
        <v>5688815</v>
      </c>
    </row>
    <row r="30" spans="1:5" x14ac:dyDescent="0.25">
      <c r="A30" s="782" t="s">
        <v>616</v>
      </c>
      <c r="B30" s="783" t="s">
        <v>978</v>
      </c>
      <c r="C30" s="784">
        <v>2670645</v>
      </c>
      <c r="D30" s="784">
        <v>0</v>
      </c>
      <c r="E30" s="784">
        <v>2670645</v>
      </c>
    </row>
    <row r="31" spans="1:5" x14ac:dyDescent="0.25">
      <c r="A31" s="782" t="s">
        <v>618</v>
      </c>
      <c r="B31" s="783" t="s">
        <v>979</v>
      </c>
      <c r="C31" s="784">
        <v>8359460</v>
      </c>
      <c r="D31" s="784">
        <v>0</v>
      </c>
      <c r="E31" s="784">
        <v>8359460</v>
      </c>
    </row>
    <row r="32" spans="1:5" x14ac:dyDescent="0.25">
      <c r="A32" s="782" t="s">
        <v>980</v>
      </c>
      <c r="B32" s="783" t="s">
        <v>981</v>
      </c>
      <c r="C32" s="784">
        <v>26898499</v>
      </c>
      <c r="D32" s="784">
        <v>0</v>
      </c>
      <c r="E32" s="784">
        <v>26898499</v>
      </c>
    </row>
    <row r="33" spans="1:5" x14ac:dyDescent="0.25">
      <c r="A33" s="782" t="s">
        <v>982</v>
      </c>
      <c r="B33" s="783" t="s">
        <v>983</v>
      </c>
      <c r="C33" s="784">
        <v>1989909</v>
      </c>
      <c r="D33" s="784">
        <v>0</v>
      </c>
      <c r="E33" s="784">
        <v>1989909</v>
      </c>
    </row>
    <row r="34" spans="1:5" x14ac:dyDescent="0.25">
      <c r="A34" s="782" t="s">
        <v>984</v>
      </c>
      <c r="B34" s="783" t="s">
        <v>985</v>
      </c>
      <c r="C34" s="784">
        <v>358977</v>
      </c>
      <c r="D34" s="784">
        <v>0</v>
      </c>
      <c r="E34" s="784">
        <v>358977</v>
      </c>
    </row>
    <row r="35" spans="1:5" x14ac:dyDescent="0.25">
      <c r="A35" s="782" t="s">
        <v>986</v>
      </c>
      <c r="B35" s="783" t="s">
        <v>987</v>
      </c>
      <c r="C35" s="784">
        <v>8394071</v>
      </c>
      <c r="D35" s="784">
        <v>0</v>
      </c>
      <c r="E35" s="784">
        <v>8394071</v>
      </c>
    </row>
    <row r="36" spans="1:5" x14ac:dyDescent="0.25">
      <c r="A36" s="782" t="s">
        <v>988</v>
      </c>
      <c r="B36" s="783" t="s">
        <v>989</v>
      </c>
      <c r="C36" s="784">
        <v>4440808</v>
      </c>
      <c r="D36" s="784">
        <v>0</v>
      </c>
      <c r="E36" s="784">
        <v>4440808</v>
      </c>
    </row>
    <row r="37" spans="1:5" x14ac:dyDescent="0.25">
      <c r="A37" s="782" t="s">
        <v>990</v>
      </c>
      <c r="B37" s="783" t="s">
        <v>991</v>
      </c>
      <c r="C37" s="784">
        <v>2861901</v>
      </c>
      <c r="D37" s="784">
        <v>0</v>
      </c>
      <c r="E37" s="784">
        <v>2861901</v>
      </c>
    </row>
    <row r="38" spans="1:5" ht="26.4" x14ac:dyDescent="0.25">
      <c r="A38" s="782" t="s">
        <v>992</v>
      </c>
      <c r="B38" s="783" t="s">
        <v>993</v>
      </c>
      <c r="C38" s="784">
        <v>27492012</v>
      </c>
      <c r="D38" s="784">
        <v>0</v>
      </c>
      <c r="E38" s="784">
        <v>27492012</v>
      </c>
    </row>
    <row r="39" spans="1:5" x14ac:dyDescent="0.25">
      <c r="A39" s="782" t="s">
        <v>690</v>
      </c>
      <c r="B39" s="783" t="s">
        <v>994</v>
      </c>
      <c r="C39" s="784">
        <v>28424081</v>
      </c>
      <c r="D39" s="784">
        <v>0</v>
      </c>
      <c r="E39" s="784">
        <v>28424081</v>
      </c>
    </row>
    <row r="40" spans="1:5" x14ac:dyDescent="0.25">
      <c r="A40" s="782" t="s">
        <v>890</v>
      </c>
      <c r="B40" s="783" t="s">
        <v>995</v>
      </c>
      <c r="C40" s="784">
        <v>500156</v>
      </c>
      <c r="D40" s="784">
        <v>0</v>
      </c>
      <c r="E40" s="784">
        <v>500156</v>
      </c>
    </row>
    <row r="41" spans="1:5" ht="26.4" x14ac:dyDescent="0.25">
      <c r="A41" s="782" t="s">
        <v>996</v>
      </c>
      <c r="B41" s="783" t="s">
        <v>997</v>
      </c>
      <c r="C41" s="784">
        <v>97998357</v>
      </c>
      <c r="D41" s="784">
        <v>0</v>
      </c>
      <c r="E41" s="784">
        <v>97998357</v>
      </c>
    </row>
    <row r="42" spans="1:5" x14ac:dyDescent="0.25">
      <c r="A42" s="782" t="s">
        <v>998</v>
      </c>
      <c r="B42" s="783" t="s">
        <v>999</v>
      </c>
      <c r="C42" s="784">
        <v>263502</v>
      </c>
      <c r="D42" s="784">
        <v>0</v>
      </c>
      <c r="E42" s="784">
        <v>263502</v>
      </c>
    </row>
    <row r="43" spans="1:5" x14ac:dyDescent="0.25">
      <c r="A43" s="782" t="s">
        <v>734</v>
      </c>
      <c r="B43" s="783" t="s">
        <v>1000</v>
      </c>
      <c r="C43" s="784">
        <v>273402</v>
      </c>
      <c r="D43" s="784">
        <v>0</v>
      </c>
      <c r="E43" s="784">
        <v>273402</v>
      </c>
    </row>
    <row r="44" spans="1:5" ht="26.4" x14ac:dyDescent="0.25">
      <c r="A44" s="782" t="s">
        <v>1001</v>
      </c>
      <c r="B44" s="783" t="s">
        <v>1002</v>
      </c>
      <c r="C44" s="784">
        <v>536904</v>
      </c>
      <c r="D44" s="784">
        <v>0</v>
      </c>
      <c r="E44" s="784">
        <v>536904</v>
      </c>
    </row>
    <row r="45" spans="1:5" ht="26.4" x14ac:dyDescent="0.25">
      <c r="A45" s="782" t="s">
        <v>692</v>
      </c>
      <c r="B45" s="783" t="s">
        <v>1003</v>
      </c>
      <c r="C45" s="784">
        <v>25310071</v>
      </c>
      <c r="D45" s="784">
        <v>0</v>
      </c>
      <c r="E45" s="784">
        <v>25310071</v>
      </c>
    </row>
    <row r="46" spans="1:5" x14ac:dyDescent="0.25">
      <c r="A46" s="782" t="s">
        <v>736</v>
      </c>
      <c r="B46" s="783" t="s">
        <v>1004</v>
      </c>
      <c r="C46" s="784">
        <v>169659043</v>
      </c>
      <c r="D46" s="784">
        <v>0</v>
      </c>
      <c r="E46" s="784">
        <v>169659043</v>
      </c>
    </row>
    <row r="47" spans="1:5" x14ac:dyDescent="0.25">
      <c r="A47" s="782" t="s">
        <v>1005</v>
      </c>
      <c r="B47" s="783" t="s">
        <v>1006</v>
      </c>
      <c r="C47" s="784">
        <v>3347602</v>
      </c>
      <c r="D47" s="784">
        <v>0</v>
      </c>
      <c r="E47" s="784">
        <v>3347602</v>
      </c>
    </row>
    <row r="48" spans="1:5" ht="26.4" x14ac:dyDescent="0.25">
      <c r="A48" s="782" t="s">
        <v>1007</v>
      </c>
      <c r="B48" s="783" t="s">
        <v>1008</v>
      </c>
      <c r="C48" s="784">
        <v>198316716</v>
      </c>
      <c r="D48" s="784">
        <v>0</v>
      </c>
      <c r="E48" s="784">
        <v>198316716</v>
      </c>
    </row>
    <row r="49" spans="1:5" x14ac:dyDescent="0.25">
      <c r="A49" s="785" t="s">
        <v>1009</v>
      </c>
      <c r="B49" s="786" t="s">
        <v>1010</v>
      </c>
      <c r="C49" s="787">
        <v>341032187</v>
      </c>
      <c r="D49" s="787">
        <v>0</v>
      </c>
      <c r="E49" s="787">
        <v>341032187</v>
      </c>
    </row>
    <row r="50" spans="1:5" ht="26.4" x14ac:dyDescent="0.25">
      <c r="A50" s="782" t="s">
        <v>1011</v>
      </c>
      <c r="B50" s="783" t="s">
        <v>1012</v>
      </c>
      <c r="C50" s="784">
        <v>3883829</v>
      </c>
      <c r="D50" s="784">
        <v>0</v>
      </c>
      <c r="E50" s="784">
        <v>3883829</v>
      </c>
    </row>
    <row r="51" spans="1:5" x14ac:dyDescent="0.25">
      <c r="A51" s="782" t="s">
        <v>1013</v>
      </c>
      <c r="B51" s="783" t="s">
        <v>1014</v>
      </c>
      <c r="C51" s="784">
        <v>988332</v>
      </c>
      <c r="D51" s="784">
        <v>0</v>
      </c>
      <c r="E51" s="784">
        <v>988332</v>
      </c>
    </row>
    <row r="52" spans="1:5" ht="26.4" x14ac:dyDescent="0.25">
      <c r="A52" s="782" t="s">
        <v>1015</v>
      </c>
      <c r="B52" s="783" t="s">
        <v>1016</v>
      </c>
      <c r="C52" s="784">
        <v>2503500</v>
      </c>
      <c r="D52" s="784">
        <v>0</v>
      </c>
      <c r="E52" s="784">
        <v>2503500</v>
      </c>
    </row>
    <row r="53" spans="1:5" ht="26.4" x14ac:dyDescent="0.25">
      <c r="A53" s="785" t="s">
        <v>1017</v>
      </c>
      <c r="B53" s="786" t="s">
        <v>1018</v>
      </c>
      <c r="C53" s="787">
        <v>3883829</v>
      </c>
      <c r="D53" s="787">
        <v>0</v>
      </c>
      <c r="E53" s="787">
        <v>3883829</v>
      </c>
    </row>
    <row r="54" spans="1:5" ht="26.4" x14ac:dyDescent="0.25">
      <c r="A54" s="782" t="s">
        <v>1019</v>
      </c>
      <c r="B54" s="783" t="s">
        <v>1020</v>
      </c>
      <c r="C54" s="784">
        <v>174764452</v>
      </c>
      <c r="D54" s="784">
        <v>0</v>
      </c>
      <c r="E54" s="784">
        <v>174764452</v>
      </c>
    </row>
    <row r="55" spans="1:5" x14ac:dyDescent="0.25">
      <c r="A55" s="782" t="s">
        <v>1021</v>
      </c>
      <c r="B55" s="783" t="s">
        <v>1022</v>
      </c>
      <c r="C55" s="784">
        <v>967000</v>
      </c>
      <c r="D55" s="784">
        <v>0</v>
      </c>
      <c r="E55" s="784">
        <v>967000</v>
      </c>
    </row>
    <row r="56" spans="1:5" ht="26.4" x14ac:dyDescent="0.25">
      <c r="A56" s="782" t="s">
        <v>788</v>
      </c>
      <c r="B56" s="783" t="s">
        <v>1023</v>
      </c>
      <c r="C56" s="784">
        <v>173797452</v>
      </c>
      <c r="D56" s="784">
        <v>0</v>
      </c>
      <c r="E56" s="784">
        <v>173797452</v>
      </c>
    </row>
    <row r="57" spans="1:5" ht="26.4" x14ac:dyDescent="0.25">
      <c r="A57" s="782" t="s">
        <v>814</v>
      </c>
      <c r="B57" s="783" t="s">
        <v>1024</v>
      </c>
      <c r="C57" s="784">
        <v>20726732</v>
      </c>
      <c r="D57" s="784">
        <v>0</v>
      </c>
      <c r="E57" s="784">
        <v>20726732</v>
      </c>
    </row>
    <row r="58" spans="1:5" x14ac:dyDescent="0.25">
      <c r="A58" s="782" t="s">
        <v>816</v>
      </c>
      <c r="B58" s="783" t="s">
        <v>1025</v>
      </c>
      <c r="C58" s="784">
        <v>2100000</v>
      </c>
      <c r="D58" s="784">
        <v>0</v>
      </c>
      <c r="E58" s="784">
        <v>2100000</v>
      </c>
    </row>
    <row r="59" spans="1:5" x14ac:dyDescent="0.25">
      <c r="A59" s="782" t="s">
        <v>1026</v>
      </c>
      <c r="B59" s="783" t="s">
        <v>1027</v>
      </c>
      <c r="C59" s="784">
        <v>4272000</v>
      </c>
      <c r="D59" s="784">
        <v>0</v>
      </c>
      <c r="E59" s="784">
        <v>4272000</v>
      </c>
    </row>
    <row r="60" spans="1:5" x14ac:dyDescent="0.25">
      <c r="A60" s="782" t="s">
        <v>820</v>
      </c>
      <c r="B60" s="783" t="s">
        <v>1028</v>
      </c>
      <c r="C60" s="784">
        <v>27248</v>
      </c>
      <c r="D60" s="784">
        <v>0</v>
      </c>
      <c r="E60" s="784">
        <v>27248</v>
      </c>
    </row>
    <row r="61" spans="1:5" x14ac:dyDescent="0.25">
      <c r="A61" s="782" t="s">
        <v>828</v>
      </c>
      <c r="B61" s="783" t="s">
        <v>1029</v>
      </c>
      <c r="C61" s="784">
        <v>14327484</v>
      </c>
      <c r="D61" s="784">
        <v>0</v>
      </c>
      <c r="E61" s="784">
        <v>14327484</v>
      </c>
    </row>
    <row r="62" spans="1:5" ht="39.6" x14ac:dyDescent="0.25">
      <c r="A62" s="785" t="s">
        <v>1030</v>
      </c>
      <c r="B62" s="786" t="s">
        <v>1031</v>
      </c>
      <c r="C62" s="787">
        <v>195491184</v>
      </c>
      <c r="D62" s="787">
        <v>0</v>
      </c>
      <c r="E62" s="787">
        <v>195491184</v>
      </c>
    </row>
    <row r="63" spans="1:5" x14ac:dyDescent="0.25">
      <c r="A63" s="782" t="s">
        <v>830</v>
      </c>
      <c r="B63" s="783" t="s">
        <v>1032</v>
      </c>
      <c r="C63" s="784">
        <v>260000</v>
      </c>
      <c r="D63" s="784">
        <v>0</v>
      </c>
      <c r="E63" s="784">
        <v>260000</v>
      </c>
    </row>
    <row r="64" spans="1:5" x14ac:dyDescent="0.25">
      <c r="A64" s="782" t="s">
        <v>832</v>
      </c>
      <c r="B64" s="783" t="s">
        <v>1033</v>
      </c>
      <c r="C64" s="784">
        <v>722724578</v>
      </c>
      <c r="D64" s="784">
        <v>0</v>
      </c>
      <c r="E64" s="784">
        <v>722724578</v>
      </c>
    </row>
    <row r="65" spans="1:5" ht="26.4" x14ac:dyDescent="0.25">
      <c r="A65" s="782" t="s">
        <v>1034</v>
      </c>
      <c r="B65" s="783" t="s">
        <v>1035</v>
      </c>
      <c r="C65" s="784">
        <v>1624875</v>
      </c>
      <c r="D65" s="784">
        <v>0</v>
      </c>
      <c r="E65" s="784">
        <v>1624875</v>
      </c>
    </row>
    <row r="66" spans="1:5" ht="26.4" x14ac:dyDescent="0.25">
      <c r="A66" s="782" t="s">
        <v>1036</v>
      </c>
      <c r="B66" s="783" t="s">
        <v>1037</v>
      </c>
      <c r="C66" s="784">
        <v>16029466</v>
      </c>
      <c r="D66" s="784">
        <v>0</v>
      </c>
      <c r="E66" s="784">
        <v>16029466</v>
      </c>
    </row>
    <row r="67" spans="1:5" ht="26.4" x14ac:dyDescent="0.25">
      <c r="A67" s="782" t="s">
        <v>1038</v>
      </c>
      <c r="B67" s="783" t="s">
        <v>1039</v>
      </c>
      <c r="C67" s="784">
        <v>18040295</v>
      </c>
      <c r="D67" s="784">
        <v>0</v>
      </c>
      <c r="E67" s="784">
        <v>18040295</v>
      </c>
    </row>
    <row r="68" spans="1:5" x14ac:dyDescent="0.25">
      <c r="A68" s="785" t="s">
        <v>1040</v>
      </c>
      <c r="B68" s="786" t="s">
        <v>1041</v>
      </c>
      <c r="C68" s="787">
        <v>758679214</v>
      </c>
      <c r="D68" s="787">
        <v>0</v>
      </c>
      <c r="E68" s="787">
        <v>758679214</v>
      </c>
    </row>
    <row r="69" spans="1:5" x14ac:dyDescent="0.25">
      <c r="A69" s="782" t="s">
        <v>1042</v>
      </c>
      <c r="B69" s="783" t="s">
        <v>1043</v>
      </c>
      <c r="C69" s="784">
        <v>82306394</v>
      </c>
      <c r="D69" s="784">
        <v>0</v>
      </c>
      <c r="E69" s="784">
        <v>82306394</v>
      </c>
    </row>
    <row r="70" spans="1:5" x14ac:dyDescent="0.25">
      <c r="A70" s="782" t="s">
        <v>1044</v>
      </c>
      <c r="B70" s="783" t="s">
        <v>1045</v>
      </c>
      <c r="C70" s="784">
        <v>35433</v>
      </c>
      <c r="D70" s="784">
        <v>0</v>
      </c>
      <c r="E70" s="784">
        <v>35433</v>
      </c>
    </row>
    <row r="71" spans="1:5" ht="26.4" x14ac:dyDescent="0.25">
      <c r="A71" s="782" t="s">
        <v>1046</v>
      </c>
      <c r="B71" s="783" t="s">
        <v>1047</v>
      </c>
      <c r="C71" s="784">
        <v>20178673</v>
      </c>
      <c r="D71" s="784">
        <v>0</v>
      </c>
      <c r="E71" s="784">
        <v>20178673</v>
      </c>
    </row>
    <row r="72" spans="1:5" x14ac:dyDescent="0.25">
      <c r="A72" s="785" t="s">
        <v>1048</v>
      </c>
      <c r="B72" s="786" t="s">
        <v>1049</v>
      </c>
      <c r="C72" s="787">
        <v>102520500</v>
      </c>
      <c r="D72" s="787">
        <v>0</v>
      </c>
      <c r="E72" s="787">
        <v>102520500</v>
      </c>
    </row>
    <row r="73" spans="1:5" ht="26.4" x14ac:dyDescent="0.25">
      <c r="A73" s="782" t="s">
        <v>1050</v>
      </c>
      <c r="B73" s="783" t="s">
        <v>1051</v>
      </c>
      <c r="C73" s="784">
        <v>1231266</v>
      </c>
      <c r="D73" s="784">
        <v>0</v>
      </c>
      <c r="E73" s="784">
        <v>1231266</v>
      </c>
    </row>
    <row r="74" spans="1:5" x14ac:dyDescent="0.25">
      <c r="A74" s="782" t="s">
        <v>848</v>
      </c>
      <c r="B74" s="783" t="s">
        <v>1052</v>
      </c>
      <c r="C74" s="784">
        <v>1231266</v>
      </c>
      <c r="D74" s="784">
        <v>0</v>
      </c>
      <c r="E74" s="784">
        <v>1231266</v>
      </c>
    </row>
    <row r="75" spans="1:5" ht="26.4" x14ac:dyDescent="0.25">
      <c r="A75" s="782" t="s">
        <v>1053</v>
      </c>
      <c r="B75" s="783" t="s">
        <v>1054</v>
      </c>
      <c r="C75" s="784">
        <v>6372327</v>
      </c>
      <c r="D75" s="784">
        <v>0</v>
      </c>
      <c r="E75" s="784">
        <v>6372327</v>
      </c>
    </row>
    <row r="76" spans="1:5" x14ac:dyDescent="0.25">
      <c r="A76" s="782" t="s">
        <v>1055</v>
      </c>
      <c r="B76" s="783" t="s">
        <v>1056</v>
      </c>
      <c r="C76" s="784">
        <v>5738230</v>
      </c>
      <c r="D76" s="784">
        <v>0</v>
      </c>
      <c r="E76" s="784">
        <v>5738230</v>
      </c>
    </row>
    <row r="77" spans="1:5" ht="26.4" x14ac:dyDescent="0.25">
      <c r="A77" s="782" t="s">
        <v>1057</v>
      </c>
      <c r="B77" s="783" t="s">
        <v>1058</v>
      </c>
      <c r="C77" s="784">
        <v>634097</v>
      </c>
      <c r="D77" s="784">
        <v>0</v>
      </c>
      <c r="E77" s="784">
        <v>634097</v>
      </c>
    </row>
    <row r="78" spans="1:5" ht="39.6" x14ac:dyDescent="0.25">
      <c r="A78" s="785" t="s">
        <v>1059</v>
      </c>
      <c r="B78" s="786" t="s">
        <v>1060</v>
      </c>
      <c r="C78" s="787">
        <v>7603593</v>
      </c>
      <c r="D78" s="787">
        <v>0</v>
      </c>
      <c r="E78" s="787">
        <v>7603593</v>
      </c>
    </row>
    <row r="79" spans="1:5" ht="26.4" x14ac:dyDescent="0.25">
      <c r="A79" s="788" t="s">
        <v>1061</v>
      </c>
      <c r="B79" s="789" t="s">
        <v>1062</v>
      </c>
      <c r="C79" s="790">
        <v>1858074517</v>
      </c>
      <c r="D79" s="790">
        <v>0</v>
      </c>
      <c r="E79" s="790">
        <v>1858074517</v>
      </c>
    </row>
  </sheetData>
  <mergeCells count="1">
    <mergeCell ref="A3:E3"/>
  </mergeCells>
  <pageMargins left="0.75" right="0.75" top="1" bottom="1" header="0.5" footer="0.5"/>
  <pageSetup scale="95" orientation="portrait" horizontalDpi="300" verticalDpi="300" r:id="rId1"/>
  <headerFooter alignWithMargins="0">
    <oddHeader>&amp;C&amp;L&amp;RÉrték típus: Forint</oddHeader>
    <oddFooter>&amp;C&amp;LAdatellenőrző kód: -2a56c6e-a67f-5c-7728-483f7e-76-2f47-46-3e3a-1a&amp;R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70"/>
  <sheetViews>
    <sheetView workbookViewId="0">
      <pane ySplit="5" topLeftCell="A6" activePane="bottomLeft" state="frozen"/>
      <selection activeCell="E60" sqref="E60"/>
      <selection pane="bottomLeft" activeCell="C1" sqref="C1"/>
    </sheetView>
  </sheetViews>
  <sheetFormatPr defaultRowHeight="13.2" x14ac:dyDescent="0.25"/>
  <cols>
    <col min="1" max="1" width="8.109375" style="631" customWidth="1"/>
    <col min="2" max="2" width="41" style="631" customWidth="1"/>
    <col min="3" max="5" width="13.6640625" style="631" customWidth="1"/>
    <col min="6" max="256" width="9.109375" style="631"/>
    <col min="257" max="257" width="8.109375" style="631" customWidth="1"/>
    <col min="258" max="258" width="41" style="631" customWidth="1"/>
    <col min="259" max="261" width="32.88671875" style="631" customWidth="1"/>
    <col min="262" max="512" width="9.109375" style="631"/>
    <col min="513" max="513" width="8.109375" style="631" customWidth="1"/>
    <col min="514" max="514" width="41" style="631" customWidth="1"/>
    <col min="515" max="517" width="32.88671875" style="631" customWidth="1"/>
    <col min="518" max="768" width="9.109375" style="631"/>
    <col min="769" max="769" width="8.109375" style="631" customWidth="1"/>
    <col min="770" max="770" width="41" style="631" customWidth="1"/>
    <col min="771" max="773" width="32.88671875" style="631" customWidth="1"/>
    <col min="774" max="1024" width="9.109375" style="631"/>
    <col min="1025" max="1025" width="8.109375" style="631" customWidth="1"/>
    <col min="1026" max="1026" width="41" style="631" customWidth="1"/>
    <col min="1027" max="1029" width="32.88671875" style="631" customWidth="1"/>
    <col min="1030" max="1280" width="9.109375" style="631"/>
    <col min="1281" max="1281" width="8.109375" style="631" customWidth="1"/>
    <col min="1282" max="1282" width="41" style="631" customWidth="1"/>
    <col min="1283" max="1285" width="32.88671875" style="631" customWidth="1"/>
    <col min="1286" max="1536" width="9.109375" style="631"/>
    <col min="1537" max="1537" width="8.109375" style="631" customWidth="1"/>
    <col min="1538" max="1538" width="41" style="631" customWidth="1"/>
    <col min="1539" max="1541" width="32.88671875" style="631" customWidth="1"/>
    <col min="1542" max="1792" width="9.109375" style="631"/>
    <col min="1793" max="1793" width="8.109375" style="631" customWidth="1"/>
    <col min="1794" max="1794" width="41" style="631" customWidth="1"/>
    <col min="1795" max="1797" width="32.88671875" style="631" customWidth="1"/>
    <col min="1798" max="2048" width="9.109375" style="631"/>
    <col min="2049" max="2049" width="8.109375" style="631" customWidth="1"/>
    <col min="2050" max="2050" width="41" style="631" customWidth="1"/>
    <col min="2051" max="2053" width="32.88671875" style="631" customWidth="1"/>
    <col min="2054" max="2304" width="9.109375" style="631"/>
    <col min="2305" max="2305" width="8.109375" style="631" customWidth="1"/>
    <col min="2306" max="2306" width="41" style="631" customWidth="1"/>
    <col min="2307" max="2309" width="32.88671875" style="631" customWidth="1"/>
    <col min="2310" max="2560" width="9.109375" style="631"/>
    <col min="2561" max="2561" width="8.109375" style="631" customWidth="1"/>
    <col min="2562" max="2562" width="41" style="631" customWidth="1"/>
    <col min="2563" max="2565" width="32.88671875" style="631" customWidth="1"/>
    <col min="2566" max="2816" width="9.109375" style="631"/>
    <col min="2817" max="2817" width="8.109375" style="631" customWidth="1"/>
    <col min="2818" max="2818" width="41" style="631" customWidth="1"/>
    <col min="2819" max="2821" width="32.88671875" style="631" customWidth="1"/>
    <col min="2822" max="3072" width="9.109375" style="631"/>
    <col min="3073" max="3073" width="8.109375" style="631" customWidth="1"/>
    <col min="3074" max="3074" width="41" style="631" customWidth="1"/>
    <col min="3075" max="3077" width="32.88671875" style="631" customWidth="1"/>
    <col min="3078" max="3328" width="9.109375" style="631"/>
    <col min="3329" max="3329" width="8.109375" style="631" customWidth="1"/>
    <col min="3330" max="3330" width="41" style="631" customWidth="1"/>
    <col min="3331" max="3333" width="32.88671875" style="631" customWidth="1"/>
    <col min="3334" max="3584" width="9.109375" style="631"/>
    <col min="3585" max="3585" width="8.109375" style="631" customWidth="1"/>
    <col min="3586" max="3586" width="41" style="631" customWidth="1"/>
    <col min="3587" max="3589" width="32.88671875" style="631" customWidth="1"/>
    <col min="3590" max="3840" width="9.109375" style="631"/>
    <col min="3841" max="3841" width="8.109375" style="631" customWidth="1"/>
    <col min="3842" max="3842" width="41" style="631" customWidth="1"/>
    <col min="3843" max="3845" width="32.88671875" style="631" customWidth="1"/>
    <col min="3846" max="4096" width="9.109375" style="631"/>
    <col min="4097" max="4097" width="8.109375" style="631" customWidth="1"/>
    <col min="4098" max="4098" width="41" style="631" customWidth="1"/>
    <col min="4099" max="4101" width="32.88671875" style="631" customWidth="1"/>
    <col min="4102" max="4352" width="9.109375" style="631"/>
    <col min="4353" max="4353" width="8.109375" style="631" customWidth="1"/>
    <col min="4354" max="4354" width="41" style="631" customWidth="1"/>
    <col min="4355" max="4357" width="32.88671875" style="631" customWidth="1"/>
    <col min="4358" max="4608" width="9.109375" style="631"/>
    <col min="4609" max="4609" width="8.109375" style="631" customWidth="1"/>
    <col min="4610" max="4610" width="41" style="631" customWidth="1"/>
    <col min="4611" max="4613" width="32.88671875" style="631" customWidth="1"/>
    <col min="4614" max="4864" width="9.109375" style="631"/>
    <col min="4865" max="4865" width="8.109375" style="631" customWidth="1"/>
    <col min="4866" max="4866" width="41" style="631" customWidth="1"/>
    <col min="4867" max="4869" width="32.88671875" style="631" customWidth="1"/>
    <col min="4870" max="5120" width="9.109375" style="631"/>
    <col min="5121" max="5121" width="8.109375" style="631" customWidth="1"/>
    <col min="5122" max="5122" width="41" style="631" customWidth="1"/>
    <col min="5123" max="5125" width="32.88671875" style="631" customWidth="1"/>
    <col min="5126" max="5376" width="9.109375" style="631"/>
    <col min="5377" max="5377" width="8.109375" style="631" customWidth="1"/>
    <col min="5378" max="5378" width="41" style="631" customWidth="1"/>
    <col min="5379" max="5381" width="32.88671875" style="631" customWidth="1"/>
    <col min="5382" max="5632" width="9.109375" style="631"/>
    <col min="5633" max="5633" width="8.109375" style="631" customWidth="1"/>
    <col min="5634" max="5634" width="41" style="631" customWidth="1"/>
    <col min="5635" max="5637" width="32.88671875" style="631" customWidth="1"/>
    <col min="5638" max="5888" width="9.109375" style="631"/>
    <col min="5889" max="5889" width="8.109375" style="631" customWidth="1"/>
    <col min="5890" max="5890" width="41" style="631" customWidth="1"/>
    <col min="5891" max="5893" width="32.88671875" style="631" customWidth="1"/>
    <col min="5894" max="6144" width="9.109375" style="631"/>
    <col min="6145" max="6145" width="8.109375" style="631" customWidth="1"/>
    <col min="6146" max="6146" width="41" style="631" customWidth="1"/>
    <col min="6147" max="6149" width="32.88671875" style="631" customWidth="1"/>
    <col min="6150" max="6400" width="9.109375" style="631"/>
    <col min="6401" max="6401" width="8.109375" style="631" customWidth="1"/>
    <col min="6402" max="6402" width="41" style="631" customWidth="1"/>
    <col min="6403" max="6405" width="32.88671875" style="631" customWidth="1"/>
    <col min="6406" max="6656" width="9.109375" style="631"/>
    <col min="6657" max="6657" width="8.109375" style="631" customWidth="1"/>
    <col min="6658" max="6658" width="41" style="631" customWidth="1"/>
    <col min="6659" max="6661" width="32.88671875" style="631" customWidth="1"/>
    <col min="6662" max="6912" width="9.109375" style="631"/>
    <col min="6913" max="6913" width="8.109375" style="631" customWidth="1"/>
    <col min="6914" max="6914" width="41" style="631" customWidth="1"/>
    <col min="6915" max="6917" width="32.88671875" style="631" customWidth="1"/>
    <col min="6918" max="7168" width="9.109375" style="631"/>
    <col min="7169" max="7169" width="8.109375" style="631" customWidth="1"/>
    <col min="7170" max="7170" width="41" style="631" customWidth="1"/>
    <col min="7171" max="7173" width="32.88671875" style="631" customWidth="1"/>
    <col min="7174" max="7424" width="9.109375" style="631"/>
    <col min="7425" max="7425" width="8.109375" style="631" customWidth="1"/>
    <col min="7426" max="7426" width="41" style="631" customWidth="1"/>
    <col min="7427" max="7429" width="32.88671875" style="631" customWidth="1"/>
    <col min="7430" max="7680" width="9.109375" style="631"/>
    <col min="7681" max="7681" width="8.109375" style="631" customWidth="1"/>
    <col min="7682" max="7682" width="41" style="631" customWidth="1"/>
    <col min="7683" max="7685" width="32.88671875" style="631" customWidth="1"/>
    <col min="7686" max="7936" width="9.109375" style="631"/>
    <col min="7937" max="7937" width="8.109375" style="631" customWidth="1"/>
    <col min="7938" max="7938" width="41" style="631" customWidth="1"/>
    <col min="7939" max="7941" width="32.88671875" style="631" customWidth="1"/>
    <col min="7942" max="8192" width="9.109375" style="631"/>
    <col min="8193" max="8193" width="8.109375" style="631" customWidth="1"/>
    <col min="8194" max="8194" width="41" style="631" customWidth="1"/>
    <col min="8195" max="8197" width="32.88671875" style="631" customWidth="1"/>
    <col min="8198" max="8448" width="9.109375" style="631"/>
    <col min="8449" max="8449" width="8.109375" style="631" customWidth="1"/>
    <col min="8450" max="8450" width="41" style="631" customWidth="1"/>
    <col min="8451" max="8453" width="32.88671875" style="631" customWidth="1"/>
    <col min="8454" max="8704" width="9.109375" style="631"/>
    <col min="8705" max="8705" width="8.109375" style="631" customWidth="1"/>
    <col min="8706" max="8706" width="41" style="631" customWidth="1"/>
    <col min="8707" max="8709" width="32.88671875" style="631" customWidth="1"/>
    <col min="8710" max="8960" width="9.109375" style="631"/>
    <col min="8961" max="8961" width="8.109375" style="631" customWidth="1"/>
    <col min="8962" max="8962" width="41" style="631" customWidth="1"/>
    <col min="8963" max="8965" width="32.88671875" style="631" customWidth="1"/>
    <col min="8966" max="9216" width="9.109375" style="631"/>
    <col min="9217" max="9217" width="8.109375" style="631" customWidth="1"/>
    <col min="9218" max="9218" width="41" style="631" customWidth="1"/>
    <col min="9219" max="9221" width="32.88671875" style="631" customWidth="1"/>
    <col min="9222" max="9472" width="9.109375" style="631"/>
    <col min="9473" max="9473" width="8.109375" style="631" customWidth="1"/>
    <col min="9474" max="9474" width="41" style="631" customWidth="1"/>
    <col min="9475" max="9477" width="32.88671875" style="631" customWidth="1"/>
    <col min="9478" max="9728" width="9.109375" style="631"/>
    <col min="9729" max="9729" width="8.109375" style="631" customWidth="1"/>
    <col min="9730" max="9730" width="41" style="631" customWidth="1"/>
    <col min="9731" max="9733" width="32.88671875" style="631" customWidth="1"/>
    <col min="9734" max="9984" width="9.109375" style="631"/>
    <col min="9985" max="9985" width="8.109375" style="631" customWidth="1"/>
    <col min="9986" max="9986" width="41" style="631" customWidth="1"/>
    <col min="9987" max="9989" width="32.88671875" style="631" customWidth="1"/>
    <col min="9990" max="10240" width="9.109375" style="631"/>
    <col min="10241" max="10241" width="8.109375" style="631" customWidth="1"/>
    <col min="10242" max="10242" width="41" style="631" customWidth="1"/>
    <col min="10243" max="10245" width="32.88671875" style="631" customWidth="1"/>
    <col min="10246" max="10496" width="9.109375" style="631"/>
    <col min="10497" max="10497" width="8.109375" style="631" customWidth="1"/>
    <col min="10498" max="10498" width="41" style="631" customWidth="1"/>
    <col min="10499" max="10501" width="32.88671875" style="631" customWidth="1"/>
    <col min="10502" max="10752" width="9.109375" style="631"/>
    <col min="10753" max="10753" width="8.109375" style="631" customWidth="1"/>
    <col min="10754" max="10754" width="41" style="631" customWidth="1"/>
    <col min="10755" max="10757" width="32.88671875" style="631" customWidth="1"/>
    <col min="10758" max="11008" width="9.109375" style="631"/>
    <col min="11009" max="11009" width="8.109375" style="631" customWidth="1"/>
    <col min="11010" max="11010" width="41" style="631" customWidth="1"/>
    <col min="11011" max="11013" width="32.88671875" style="631" customWidth="1"/>
    <col min="11014" max="11264" width="9.109375" style="631"/>
    <col min="11265" max="11265" width="8.109375" style="631" customWidth="1"/>
    <col min="11266" max="11266" width="41" style="631" customWidth="1"/>
    <col min="11267" max="11269" width="32.88671875" style="631" customWidth="1"/>
    <col min="11270" max="11520" width="9.109375" style="631"/>
    <col min="11521" max="11521" width="8.109375" style="631" customWidth="1"/>
    <col min="11522" max="11522" width="41" style="631" customWidth="1"/>
    <col min="11523" max="11525" width="32.88671875" style="631" customWidth="1"/>
    <col min="11526" max="11776" width="9.109375" style="631"/>
    <col min="11777" max="11777" width="8.109375" style="631" customWidth="1"/>
    <col min="11778" max="11778" width="41" style="631" customWidth="1"/>
    <col min="11779" max="11781" width="32.88671875" style="631" customWidth="1"/>
    <col min="11782" max="12032" width="9.109375" style="631"/>
    <col min="12033" max="12033" width="8.109375" style="631" customWidth="1"/>
    <col min="12034" max="12034" width="41" style="631" customWidth="1"/>
    <col min="12035" max="12037" width="32.88671875" style="631" customWidth="1"/>
    <col min="12038" max="12288" width="9.109375" style="631"/>
    <col min="12289" max="12289" width="8.109375" style="631" customWidth="1"/>
    <col min="12290" max="12290" width="41" style="631" customWidth="1"/>
    <col min="12291" max="12293" width="32.88671875" style="631" customWidth="1"/>
    <col min="12294" max="12544" width="9.109375" style="631"/>
    <col min="12545" max="12545" width="8.109375" style="631" customWidth="1"/>
    <col min="12546" max="12546" width="41" style="631" customWidth="1"/>
    <col min="12547" max="12549" width="32.88671875" style="631" customWidth="1"/>
    <col min="12550" max="12800" width="9.109375" style="631"/>
    <col min="12801" max="12801" width="8.109375" style="631" customWidth="1"/>
    <col min="12802" max="12802" width="41" style="631" customWidth="1"/>
    <col min="12803" max="12805" width="32.88671875" style="631" customWidth="1"/>
    <col min="12806" max="13056" width="9.109375" style="631"/>
    <col min="13057" max="13057" width="8.109375" style="631" customWidth="1"/>
    <col min="13058" max="13058" width="41" style="631" customWidth="1"/>
    <col min="13059" max="13061" width="32.88671875" style="631" customWidth="1"/>
    <col min="13062" max="13312" width="9.109375" style="631"/>
    <col min="13313" max="13313" width="8.109375" style="631" customWidth="1"/>
    <col min="13314" max="13314" width="41" style="631" customWidth="1"/>
    <col min="13315" max="13317" width="32.88671875" style="631" customWidth="1"/>
    <col min="13318" max="13568" width="9.109375" style="631"/>
    <col min="13569" max="13569" width="8.109375" style="631" customWidth="1"/>
    <col min="13570" max="13570" width="41" style="631" customWidth="1"/>
    <col min="13571" max="13573" width="32.88671875" style="631" customWidth="1"/>
    <col min="13574" max="13824" width="9.109375" style="631"/>
    <col min="13825" max="13825" width="8.109375" style="631" customWidth="1"/>
    <col min="13826" max="13826" width="41" style="631" customWidth="1"/>
    <col min="13827" max="13829" width="32.88671875" style="631" customWidth="1"/>
    <col min="13830" max="14080" width="9.109375" style="631"/>
    <col min="14081" max="14081" width="8.109375" style="631" customWidth="1"/>
    <col min="14082" max="14082" width="41" style="631" customWidth="1"/>
    <col min="14083" max="14085" width="32.88671875" style="631" customWidth="1"/>
    <col min="14086" max="14336" width="9.109375" style="631"/>
    <col min="14337" max="14337" width="8.109375" style="631" customWidth="1"/>
    <col min="14338" max="14338" width="41" style="631" customWidth="1"/>
    <col min="14339" max="14341" width="32.88671875" style="631" customWidth="1"/>
    <col min="14342" max="14592" width="9.109375" style="631"/>
    <col min="14593" max="14593" width="8.109375" style="631" customWidth="1"/>
    <col min="14594" max="14594" width="41" style="631" customWidth="1"/>
    <col min="14595" max="14597" width="32.88671875" style="631" customWidth="1"/>
    <col min="14598" max="14848" width="9.109375" style="631"/>
    <col min="14849" max="14849" width="8.109375" style="631" customWidth="1"/>
    <col min="14850" max="14850" width="41" style="631" customWidth="1"/>
    <col min="14851" max="14853" width="32.88671875" style="631" customWidth="1"/>
    <col min="14854" max="15104" width="9.109375" style="631"/>
    <col min="15105" max="15105" width="8.109375" style="631" customWidth="1"/>
    <col min="15106" max="15106" width="41" style="631" customWidth="1"/>
    <col min="15107" max="15109" width="32.88671875" style="631" customWidth="1"/>
    <col min="15110" max="15360" width="9.109375" style="631"/>
    <col min="15361" max="15361" width="8.109375" style="631" customWidth="1"/>
    <col min="15362" max="15362" width="41" style="631" customWidth="1"/>
    <col min="15363" max="15365" width="32.88671875" style="631" customWidth="1"/>
    <col min="15366" max="15616" width="9.109375" style="631"/>
    <col min="15617" max="15617" width="8.109375" style="631" customWidth="1"/>
    <col min="15618" max="15618" width="41" style="631" customWidth="1"/>
    <col min="15619" max="15621" width="32.88671875" style="631" customWidth="1"/>
    <col min="15622" max="15872" width="9.109375" style="631"/>
    <col min="15873" max="15873" width="8.109375" style="631" customWidth="1"/>
    <col min="15874" max="15874" width="41" style="631" customWidth="1"/>
    <col min="15875" max="15877" width="32.88671875" style="631" customWidth="1"/>
    <col min="15878" max="16128" width="9.109375" style="631"/>
    <col min="16129" max="16129" width="8.109375" style="631" customWidth="1"/>
    <col min="16130" max="16130" width="41" style="631" customWidth="1"/>
    <col min="16131" max="16133" width="32.88671875" style="631" customWidth="1"/>
    <col min="16134" max="16384" width="9.109375" style="631"/>
  </cols>
  <sheetData>
    <row r="1" spans="1:5" s="645" customFormat="1" x14ac:dyDescent="0.25">
      <c r="B1" s="122" t="s">
        <v>265</v>
      </c>
      <c r="C1" s="645" t="s">
        <v>1563</v>
      </c>
    </row>
    <row r="2" spans="1:5" s="645" customFormat="1" x14ac:dyDescent="0.25">
      <c r="B2" s="122" t="s">
        <v>364</v>
      </c>
      <c r="C2" s="645" t="s">
        <v>119</v>
      </c>
    </row>
    <row r="3" spans="1:5" x14ac:dyDescent="0.25">
      <c r="A3" s="985" t="s">
        <v>1063</v>
      </c>
      <c r="B3" s="986"/>
      <c r="C3" s="986"/>
      <c r="D3" s="986"/>
      <c r="E3" s="986"/>
    </row>
    <row r="4" spans="1:5" ht="45" x14ac:dyDescent="0.25">
      <c r="A4" s="781"/>
      <c r="B4" s="781" t="s">
        <v>593</v>
      </c>
      <c r="C4" s="781" t="s">
        <v>951</v>
      </c>
      <c r="D4" s="781" t="s">
        <v>952</v>
      </c>
      <c r="E4" s="781" t="s">
        <v>953</v>
      </c>
    </row>
    <row r="5" spans="1:5" ht="15" x14ac:dyDescent="0.25">
      <c r="A5" s="781">
        <v>2</v>
      </c>
      <c r="B5" s="781">
        <v>3</v>
      </c>
      <c r="C5" s="781">
        <v>4</v>
      </c>
      <c r="D5" s="781">
        <v>5</v>
      </c>
      <c r="E5" s="781">
        <v>6</v>
      </c>
    </row>
    <row r="6" spans="1:5" ht="26.4" x14ac:dyDescent="0.25">
      <c r="A6" s="782" t="s">
        <v>598</v>
      </c>
      <c r="B6" s="783" t="s">
        <v>1064</v>
      </c>
      <c r="C6" s="784">
        <v>160635226</v>
      </c>
      <c r="D6" s="784">
        <v>0</v>
      </c>
      <c r="E6" s="784">
        <v>160635226</v>
      </c>
    </row>
    <row r="7" spans="1:5" ht="26.4" x14ac:dyDescent="0.25">
      <c r="A7" s="782" t="s">
        <v>600</v>
      </c>
      <c r="B7" s="783" t="s">
        <v>268</v>
      </c>
      <c r="C7" s="784">
        <v>156027310</v>
      </c>
      <c r="D7" s="784">
        <v>0</v>
      </c>
      <c r="E7" s="784">
        <v>156027310</v>
      </c>
    </row>
    <row r="8" spans="1:5" ht="26.4" x14ac:dyDescent="0.25">
      <c r="A8" s="782" t="s">
        <v>642</v>
      </c>
      <c r="B8" s="783" t="s">
        <v>1065</v>
      </c>
      <c r="C8" s="784">
        <v>66222959</v>
      </c>
      <c r="D8" s="784">
        <v>0</v>
      </c>
      <c r="E8" s="784">
        <v>66222959</v>
      </c>
    </row>
    <row r="9" spans="1:5" ht="26.4" x14ac:dyDescent="0.25">
      <c r="A9" s="782" t="s">
        <v>602</v>
      </c>
      <c r="B9" s="783" t="s">
        <v>1066</v>
      </c>
      <c r="C9" s="784">
        <v>56488954</v>
      </c>
      <c r="D9" s="784">
        <v>0</v>
      </c>
      <c r="E9" s="784">
        <v>56488954</v>
      </c>
    </row>
    <row r="10" spans="1:5" ht="39.6" x14ac:dyDescent="0.25">
      <c r="A10" s="782" t="s">
        <v>644</v>
      </c>
      <c r="B10" s="783" t="s">
        <v>1067</v>
      </c>
      <c r="C10" s="784">
        <v>122711913</v>
      </c>
      <c r="D10" s="784">
        <v>0</v>
      </c>
      <c r="E10" s="784">
        <v>122711913</v>
      </c>
    </row>
    <row r="11" spans="1:5" ht="26.4" x14ac:dyDescent="0.25">
      <c r="A11" s="782" t="s">
        <v>646</v>
      </c>
      <c r="B11" s="783" t="s">
        <v>269</v>
      </c>
      <c r="C11" s="784">
        <v>11658156</v>
      </c>
      <c r="D11" s="784">
        <v>0</v>
      </c>
      <c r="E11" s="784">
        <v>11658156</v>
      </c>
    </row>
    <row r="12" spans="1:5" x14ac:dyDescent="0.25">
      <c r="A12" s="782" t="s">
        <v>650</v>
      </c>
      <c r="B12" s="783" t="s">
        <v>271</v>
      </c>
      <c r="C12" s="784">
        <v>174078</v>
      </c>
      <c r="D12" s="784">
        <v>0</v>
      </c>
      <c r="E12" s="784">
        <v>174078</v>
      </c>
    </row>
    <row r="13" spans="1:5" ht="26.4" x14ac:dyDescent="0.25">
      <c r="A13" s="782" t="s">
        <v>659</v>
      </c>
      <c r="B13" s="783" t="s">
        <v>1068</v>
      </c>
      <c r="C13" s="784">
        <v>451206683</v>
      </c>
      <c r="D13" s="784">
        <v>0</v>
      </c>
      <c r="E13" s="784">
        <v>451206683</v>
      </c>
    </row>
    <row r="14" spans="1:5" ht="26.4" x14ac:dyDescent="0.25">
      <c r="A14" s="782" t="s">
        <v>618</v>
      </c>
      <c r="B14" s="783" t="s">
        <v>1069</v>
      </c>
      <c r="C14" s="784">
        <v>134315769</v>
      </c>
      <c r="D14" s="784">
        <v>0</v>
      </c>
      <c r="E14" s="784">
        <v>134315769</v>
      </c>
    </row>
    <row r="15" spans="1:5" x14ac:dyDescent="0.25">
      <c r="A15" s="782" t="s">
        <v>982</v>
      </c>
      <c r="B15" s="783" t="s">
        <v>1070</v>
      </c>
      <c r="C15" s="784">
        <v>195000</v>
      </c>
      <c r="D15" s="784">
        <v>0</v>
      </c>
      <c r="E15" s="784">
        <v>195000</v>
      </c>
    </row>
    <row r="16" spans="1:5" ht="39.6" x14ac:dyDescent="0.25">
      <c r="A16" s="782" t="s">
        <v>984</v>
      </c>
      <c r="B16" s="783" t="s">
        <v>1071</v>
      </c>
      <c r="C16" s="784">
        <v>61222575</v>
      </c>
      <c r="D16" s="784">
        <v>0</v>
      </c>
      <c r="E16" s="784">
        <v>61222575</v>
      </c>
    </row>
    <row r="17" spans="1:5" ht="26.4" x14ac:dyDescent="0.25">
      <c r="A17" s="782" t="s">
        <v>986</v>
      </c>
      <c r="B17" s="783" t="s">
        <v>1072</v>
      </c>
      <c r="C17" s="784">
        <v>35985000</v>
      </c>
      <c r="D17" s="784">
        <v>0</v>
      </c>
      <c r="E17" s="784">
        <v>35985000</v>
      </c>
    </row>
    <row r="18" spans="1:5" x14ac:dyDescent="0.25">
      <c r="A18" s="782" t="s">
        <v>988</v>
      </c>
      <c r="B18" s="783" t="s">
        <v>1073</v>
      </c>
      <c r="C18" s="784">
        <v>36913194</v>
      </c>
      <c r="D18" s="784">
        <v>0</v>
      </c>
      <c r="E18" s="784">
        <v>36913194</v>
      </c>
    </row>
    <row r="19" spans="1:5" ht="39.6" x14ac:dyDescent="0.25">
      <c r="A19" s="785" t="s">
        <v>996</v>
      </c>
      <c r="B19" s="786" t="s">
        <v>1074</v>
      </c>
      <c r="C19" s="787">
        <v>585522452</v>
      </c>
      <c r="D19" s="787">
        <v>0</v>
      </c>
      <c r="E19" s="787">
        <v>585522452</v>
      </c>
    </row>
    <row r="20" spans="1:5" ht="26.4" x14ac:dyDescent="0.25">
      <c r="A20" s="782" t="s">
        <v>998</v>
      </c>
      <c r="B20" s="783" t="s">
        <v>47</v>
      </c>
      <c r="C20" s="784">
        <v>606000</v>
      </c>
      <c r="D20" s="784">
        <v>0</v>
      </c>
      <c r="E20" s="784">
        <v>606000</v>
      </c>
    </row>
    <row r="21" spans="1:5" ht="26.4" x14ac:dyDescent="0.25">
      <c r="A21" s="782" t="s">
        <v>756</v>
      </c>
      <c r="B21" s="783" t="s">
        <v>1075</v>
      </c>
      <c r="C21" s="784">
        <v>584047106</v>
      </c>
      <c r="D21" s="784">
        <v>0</v>
      </c>
      <c r="E21" s="784">
        <v>584047106</v>
      </c>
    </row>
    <row r="22" spans="1:5" ht="39.6" x14ac:dyDescent="0.25">
      <c r="A22" s="782" t="s">
        <v>762</v>
      </c>
      <c r="B22" s="783" t="s">
        <v>1076</v>
      </c>
      <c r="C22" s="784">
        <v>584047106</v>
      </c>
      <c r="D22" s="784">
        <v>0</v>
      </c>
      <c r="E22" s="784">
        <v>584047106</v>
      </c>
    </row>
    <row r="23" spans="1:5" ht="39.6" x14ac:dyDescent="0.25">
      <c r="A23" s="785" t="s">
        <v>1077</v>
      </c>
      <c r="B23" s="786" t="s">
        <v>1078</v>
      </c>
      <c r="C23" s="787">
        <v>584653106</v>
      </c>
      <c r="D23" s="787">
        <v>0</v>
      </c>
      <c r="E23" s="787">
        <v>584653106</v>
      </c>
    </row>
    <row r="24" spans="1:5" x14ac:dyDescent="0.25">
      <c r="A24" s="782" t="s">
        <v>1079</v>
      </c>
      <c r="B24" s="783" t="s">
        <v>1080</v>
      </c>
      <c r="C24" s="784">
        <v>108476826</v>
      </c>
      <c r="D24" s="784">
        <v>0</v>
      </c>
      <c r="E24" s="784">
        <v>108476826</v>
      </c>
    </row>
    <row r="25" spans="1:5" x14ac:dyDescent="0.25">
      <c r="A25" s="782" t="s">
        <v>1081</v>
      </c>
      <c r="B25" s="783" t="s">
        <v>1082</v>
      </c>
      <c r="C25" s="784">
        <v>108176863</v>
      </c>
      <c r="D25" s="784">
        <v>0</v>
      </c>
      <c r="E25" s="784">
        <v>108176863</v>
      </c>
    </row>
    <row r="26" spans="1:5" ht="26.4" x14ac:dyDescent="0.25">
      <c r="A26" s="782" t="s">
        <v>1083</v>
      </c>
      <c r="B26" s="783" t="s">
        <v>1084</v>
      </c>
      <c r="C26" s="784">
        <v>299963</v>
      </c>
      <c r="D26" s="784">
        <v>0</v>
      </c>
      <c r="E26" s="784">
        <v>299963</v>
      </c>
    </row>
    <row r="27" spans="1:5" ht="26.4" x14ac:dyDescent="0.25">
      <c r="A27" s="782" t="s">
        <v>1013</v>
      </c>
      <c r="B27" s="783" t="s">
        <v>1085</v>
      </c>
      <c r="C27" s="784">
        <v>274595049</v>
      </c>
      <c r="D27" s="784">
        <v>0</v>
      </c>
      <c r="E27" s="784">
        <v>274595049</v>
      </c>
    </row>
    <row r="28" spans="1:5" ht="39.6" x14ac:dyDescent="0.25">
      <c r="A28" s="782" t="s">
        <v>1086</v>
      </c>
      <c r="B28" s="783" t="s">
        <v>1087</v>
      </c>
      <c r="C28" s="784">
        <v>274595049</v>
      </c>
      <c r="D28" s="784">
        <v>0</v>
      </c>
      <c r="E28" s="784">
        <v>274595049</v>
      </c>
    </row>
    <row r="29" spans="1:5" ht="26.4" x14ac:dyDescent="0.25">
      <c r="A29" s="782" t="s">
        <v>796</v>
      </c>
      <c r="B29" s="783" t="s">
        <v>1088</v>
      </c>
      <c r="C29" s="784">
        <v>274595049</v>
      </c>
      <c r="D29" s="784">
        <v>0</v>
      </c>
      <c r="E29" s="784">
        <v>274595049</v>
      </c>
    </row>
    <row r="30" spans="1:5" ht="26.4" x14ac:dyDescent="0.25">
      <c r="A30" s="782" t="s">
        <v>1089</v>
      </c>
      <c r="B30" s="783" t="s">
        <v>1090</v>
      </c>
      <c r="C30" s="784">
        <v>1337982</v>
      </c>
      <c r="D30" s="784">
        <v>0</v>
      </c>
      <c r="E30" s="784">
        <v>1337982</v>
      </c>
    </row>
    <row r="31" spans="1:5" x14ac:dyDescent="0.25">
      <c r="A31" s="782" t="s">
        <v>1091</v>
      </c>
      <c r="B31" s="783" t="s">
        <v>1092</v>
      </c>
      <c r="C31" s="784">
        <v>70823</v>
      </c>
      <c r="D31" s="784">
        <v>0</v>
      </c>
      <c r="E31" s="784">
        <v>70823</v>
      </c>
    </row>
    <row r="32" spans="1:5" x14ac:dyDescent="0.25">
      <c r="A32" s="782" t="s">
        <v>804</v>
      </c>
      <c r="B32" s="783" t="s">
        <v>1093</v>
      </c>
      <c r="C32" s="784">
        <v>60000</v>
      </c>
      <c r="D32" s="784">
        <v>0</v>
      </c>
      <c r="E32" s="784">
        <v>60000</v>
      </c>
    </row>
    <row r="33" spans="1:5" ht="52.8" x14ac:dyDescent="0.25">
      <c r="A33" s="782" t="s">
        <v>810</v>
      </c>
      <c r="B33" s="783" t="s">
        <v>1094</v>
      </c>
      <c r="C33" s="784">
        <v>56001</v>
      </c>
      <c r="D33" s="784">
        <v>0</v>
      </c>
      <c r="E33" s="784">
        <v>56001</v>
      </c>
    </row>
    <row r="34" spans="1:5" x14ac:dyDescent="0.25">
      <c r="A34" s="782" t="s">
        <v>812</v>
      </c>
      <c r="B34" s="783" t="s">
        <v>1095</v>
      </c>
      <c r="C34" s="784">
        <v>307492</v>
      </c>
      <c r="D34" s="784">
        <v>0</v>
      </c>
      <c r="E34" s="784">
        <v>307492</v>
      </c>
    </row>
    <row r="35" spans="1:5" ht="26.4" x14ac:dyDescent="0.25">
      <c r="A35" s="782" t="s">
        <v>1026</v>
      </c>
      <c r="B35" s="783" t="s">
        <v>1096</v>
      </c>
      <c r="C35" s="784">
        <v>753460</v>
      </c>
      <c r="D35" s="784">
        <v>0</v>
      </c>
      <c r="E35" s="784">
        <v>753460</v>
      </c>
    </row>
    <row r="36" spans="1:5" ht="26.4" x14ac:dyDescent="0.25">
      <c r="A36" s="785" t="s">
        <v>824</v>
      </c>
      <c r="B36" s="786" t="s">
        <v>1097</v>
      </c>
      <c r="C36" s="787">
        <v>384409857</v>
      </c>
      <c r="D36" s="787">
        <v>0</v>
      </c>
      <c r="E36" s="787">
        <v>384409857</v>
      </c>
    </row>
    <row r="37" spans="1:5" x14ac:dyDescent="0.25">
      <c r="A37" s="782" t="s">
        <v>826</v>
      </c>
      <c r="B37" s="783" t="s">
        <v>1098</v>
      </c>
      <c r="C37" s="784">
        <v>16800</v>
      </c>
      <c r="D37" s="784">
        <v>0</v>
      </c>
      <c r="E37" s="784">
        <v>16800</v>
      </c>
    </row>
    <row r="38" spans="1:5" x14ac:dyDescent="0.25">
      <c r="A38" s="782" t="s">
        <v>828</v>
      </c>
      <c r="B38" s="783" t="s">
        <v>1099</v>
      </c>
      <c r="C38" s="784">
        <v>11801637</v>
      </c>
      <c r="D38" s="784">
        <v>0</v>
      </c>
      <c r="E38" s="784">
        <v>11801637</v>
      </c>
    </row>
    <row r="39" spans="1:5" ht="26.4" x14ac:dyDescent="0.25">
      <c r="A39" s="782" t="s">
        <v>1100</v>
      </c>
      <c r="B39" s="783" t="s">
        <v>1101</v>
      </c>
      <c r="C39" s="784">
        <v>3596502</v>
      </c>
      <c r="D39" s="784">
        <v>0</v>
      </c>
      <c r="E39" s="784">
        <v>3596502</v>
      </c>
    </row>
    <row r="40" spans="1:5" ht="26.4" x14ac:dyDescent="0.25">
      <c r="A40" s="782" t="s">
        <v>1102</v>
      </c>
      <c r="B40" s="783" t="s">
        <v>1103</v>
      </c>
      <c r="C40" s="784">
        <v>4335629</v>
      </c>
      <c r="D40" s="784">
        <v>0</v>
      </c>
      <c r="E40" s="784">
        <v>4335629</v>
      </c>
    </row>
    <row r="41" spans="1:5" x14ac:dyDescent="0.25">
      <c r="A41" s="782" t="s">
        <v>1030</v>
      </c>
      <c r="B41" s="783" t="s">
        <v>1104</v>
      </c>
      <c r="C41" s="784">
        <v>2797254</v>
      </c>
      <c r="D41" s="784">
        <v>0</v>
      </c>
      <c r="E41" s="784">
        <v>2797254</v>
      </c>
    </row>
    <row r="42" spans="1:5" x14ac:dyDescent="0.25">
      <c r="A42" s="782" t="s">
        <v>830</v>
      </c>
      <c r="B42" s="783" t="s">
        <v>1105</v>
      </c>
      <c r="C42" s="784">
        <v>12019993</v>
      </c>
      <c r="D42" s="784">
        <v>0</v>
      </c>
      <c r="E42" s="784">
        <v>12019993</v>
      </c>
    </row>
    <row r="43" spans="1:5" ht="26.4" x14ac:dyDescent="0.25">
      <c r="A43" s="782" t="s">
        <v>1034</v>
      </c>
      <c r="B43" s="783" t="s">
        <v>1106</v>
      </c>
      <c r="C43" s="784">
        <v>2791656</v>
      </c>
      <c r="D43" s="784">
        <v>0</v>
      </c>
      <c r="E43" s="784">
        <v>2791656</v>
      </c>
    </row>
    <row r="44" spans="1:5" x14ac:dyDescent="0.25">
      <c r="A44" s="782" t="s">
        <v>1038</v>
      </c>
      <c r="B44" s="783" t="s">
        <v>1107</v>
      </c>
      <c r="C44" s="784">
        <v>912103</v>
      </c>
      <c r="D44" s="784">
        <v>0</v>
      </c>
      <c r="E44" s="784">
        <v>912103</v>
      </c>
    </row>
    <row r="45" spans="1:5" x14ac:dyDescent="0.25">
      <c r="A45" s="782" t="s">
        <v>1040</v>
      </c>
      <c r="B45" s="783" t="s">
        <v>1108</v>
      </c>
      <c r="C45" s="784">
        <v>9544493</v>
      </c>
      <c r="D45" s="784">
        <v>0</v>
      </c>
      <c r="E45" s="784">
        <v>9544493</v>
      </c>
    </row>
    <row r="46" spans="1:5" x14ac:dyDescent="0.25">
      <c r="A46" s="782" t="s">
        <v>1042</v>
      </c>
      <c r="B46" s="783" t="s">
        <v>1109</v>
      </c>
      <c r="C46" s="784">
        <v>407000</v>
      </c>
      <c r="D46" s="784">
        <v>0</v>
      </c>
      <c r="E46" s="784">
        <v>407000</v>
      </c>
    </row>
    <row r="47" spans="1:5" ht="26.4" x14ac:dyDescent="0.25">
      <c r="A47" s="782" t="s">
        <v>1044</v>
      </c>
      <c r="B47" s="783" t="s">
        <v>1110</v>
      </c>
      <c r="C47" s="784">
        <v>2730000</v>
      </c>
      <c r="D47" s="784">
        <v>0</v>
      </c>
      <c r="E47" s="784">
        <v>2730000</v>
      </c>
    </row>
    <row r="48" spans="1:5" ht="26.4" x14ac:dyDescent="0.25">
      <c r="A48" s="782" t="s">
        <v>1048</v>
      </c>
      <c r="B48" s="783" t="s">
        <v>1111</v>
      </c>
      <c r="C48" s="784">
        <v>529</v>
      </c>
      <c r="D48" s="784">
        <v>0</v>
      </c>
      <c r="E48" s="784">
        <v>529</v>
      </c>
    </row>
    <row r="49" spans="1:5" ht="26.4" x14ac:dyDescent="0.25">
      <c r="A49" s="782" t="s">
        <v>1112</v>
      </c>
      <c r="B49" s="783" t="s">
        <v>1113</v>
      </c>
      <c r="C49" s="784">
        <v>2730529</v>
      </c>
      <c r="D49" s="784">
        <v>0</v>
      </c>
      <c r="E49" s="784">
        <v>2730529</v>
      </c>
    </row>
    <row r="50" spans="1:5" x14ac:dyDescent="0.25">
      <c r="A50" s="782" t="s">
        <v>1114</v>
      </c>
      <c r="B50" s="783" t="s">
        <v>1115</v>
      </c>
      <c r="C50" s="784">
        <v>915280</v>
      </c>
      <c r="D50" s="784">
        <v>0</v>
      </c>
      <c r="E50" s="784">
        <v>915280</v>
      </c>
    </row>
    <row r="51" spans="1:5" x14ac:dyDescent="0.25">
      <c r="A51" s="782" t="s">
        <v>1116</v>
      </c>
      <c r="B51" s="783" t="s">
        <v>1117</v>
      </c>
      <c r="C51" s="784">
        <v>122208</v>
      </c>
      <c r="D51" s="784">
        <v>0</v>
      </c>
      <c r="E51" s="784">
        <v>122208</v>
      </c>
    </row>
    <row r="52" spans="1:5" x14ac:dyDescent="0.25">
      <c r="A52" s="782" t="s">
        <v>838</v>
      </c>
      <c r="B52" s="783" t="s">
        <v>1118</v>
      </c>
      <c r="C52" s="784">
        <v>47</v>
      </c>
      <c r="D52" s="784">
        <v>0</v>
      </c>
      <c r="E52" s="784">
        <v>47</v>
      </c>
    </row>
    <row r="53" spans="1:5" ht="39.6" x14ac:dyDescent="0.25">
      <c r="A53" s="785" t="s">
        <v>1119</v>
      </c>
      <c r="B53" s="786" t="s">
        <v>1120</v>
      </c>
      <c r="C53" s="787">
        <v>42805672</v>
      </c>
      <c r="D53" s="787">
        <v>0</v>
      </c>
      <c r="E53" s="787">
        <v>42805672</v>
      </c>
    </row>
    <row r="54" spans="1:5" x14ac:dyDescent="0.25">
      <c r="A54" s="782" t="s">
        <v>1121</v>
      </c>
      <c r="B54" s="783" t="s">
        <v>1122</v>
      </c>
      <c r="C54" s="784">
        <v>9105200</v>
      </c>
      <c r="D54" s="784">
        <v>0</v>
      </c>
      <c r="E54" s="784">
        <v>9105200</v>
      </c>
    </row>
    <row r="55" spans="1:5" x14ac:dyDescent="0.25">
      <c r="A55" s="782" t="s">
        <v>1123</v>
      </c>
      <c r="B55" s="783" t="s">
        <v>1124</v>
      </c>
      <c r="C55" s="784">
        <v>616000</v>
      </c>
      <c r="D55" s="784">
        <v>0</v>
      </c>
      <c r="E55" s="784">
        <v>616000</v>
      </c>
    </row>
    <row r="56" spans="1:5" ht="26.4" x14ac:dyDescent="0.25">
      <c r="A56" s="785" t="s">
        <v>1125</v>
      </c>
      <c r="B56" s="786" t="s">
        <v>1126</v>
      </c>
      <c r="C56" s="787">
        <v>9721200</v>
      </c>
      <c r="D56" s="787">
        <v>0</v>
      </c>
      <c r="E56" s="787">
        <v>9721200</v>
      </c>
    </row>
    <row r="57" spans="1:5" ht="39.6" x14ac:dyDescent="0.25">
      <c r="A57" s="782" t="s">
        <v>844</v>
      </c>
      <c r="B57" s="783" t="s">
        <v>1127</v>
      </c>
      <c r="C57" s="784">
        <v>74213</v>
      </c>
      <c r="D57" s="784">
        <v>0</v>
      </c>
      <c r="E57" s="784">
        <v>74213</v>
      </c>
    </row>
    <row r="58" spans="1:5" x14ac:dyDescent="0.25">
      <c r="A58" s="782" t="s">
        <v>848</v>
      </c>
      <c r="B58" s="783" t="s">
        <v>1128</v>
      </c>
      <c r="C58" s="784">
        <v>74213</v>
      </c>
      <c r="D58" s="784">
        <v>0</v>
      </c>
      <c r="E58" s="784">
        <v>74213</v>
      </c>
    </row>
    <row r="59" spans="1:5" ht="26.4" x14ac:dyDescent="0.25">
      <c r="A59" s="782" t="s">
        <v>852</v>
      </c>
      <c r="B59" s="783" t="s">
        <v>1129</v>
      </c>
      <c r="C59" s="784">
        <v>1654000</v>
      </c>
      <c r="D59" s="784">
        <v>0</v>
      </c>
      <c r="E59" s="784">
        <v>1654000</v>
      </c>
    </row>
    <row r="60" spans="1:5" x14ac:dyDescent="0.25">
      <c r="A60" s="782" t="s">
        <v>856</v>
      </c>
      <c r="B60" s="783" t="s">
        <v>1130</v>
      </c>
      <c r="C60" s="784">
        <v>1400000</v>
      </c>
      <c r="D60" s="784">
        <v>0</v>
      </c>
      <c r="E60" s="784">
        <v>1400000</v>
      </c>
    </row>
    <row r="61" spans="1:5" x14ac:dyDescent="0.25">
      <c r="A61" s="782" t="s">
        <v>1131</v>
      </c>
      <c r="B61" s="783" t="s">
        <v>1132</v>
      </c>
      <c r="C61" s="784">
        <v>254000</v>
      </c>
      <c r="D61" s="784">
        <v>0</v>
      </c>
      <c r="E61" s="784">
        <v>254000</v>
      </c>
    </row>
    <row r="62" spans="1:5" ht="26.4" x14ac:dyDescent="0.25">
      <c r="A62" s="785" t="s">
        <v>1053</v>
      </c>
      <c r="B62" s="786" t="s">
        <v>1133</v>
      </c>
      <c r="C62" s="787">
        <v>1728213</v>
      </c>
      <c r="D62" s="787">
        <v>0</v>
      </c>
      <c r="E62" s="787">
        <v>1728213</v>
      </c>
    </row>
    <row r="63" spans="1:5" ht="39.6" x14ac:dyDescent="0.25">
      <c r="A63" s="782" t="s">
        <v>1134</v>
      </c>
      <c r="B63" s="783" t="s">
        <v>1135</v>
      </c>
      <c r="C63" s="784">
        <v>5966</v>
      </c>
      <c r="D63" s="784">
        <v>0</v>
      </c>
      <c r="E63" s="784">
        <v>5966</v>
      </c>
    </row>
    <row r="64" spans="1:5" x14ac:dyDescent="0.25">
      <c r="A64" s="782" t="s">
        <v>1136</v>
      </c>
      <c r="B64" s="783" t="s">
        <v>1137</v>
      </c>
      <c r="C64" s="784">
        <v>966</v>
      </c>
      <c r="D64" s="784">
        <v>0</v>
      </c>
      <c r="E64" s="784">
        <v>966</v>
      </c>
    </row>
    <row r="65" spans="1:5" x14ac:dyDescent="0.25">
      <c r="A65" s="782" t="s">
        <v>1138</v>
      </c>
      <c r="B65" s="783" t="s">
        <v>68</v>
      </c>
      <c r="C65" s="784">
        <v>5000</v>
      </c>
      <c r="D65" s="784">
        <v>0</v>
      </c>
      <c r="E65" s="784">
        <v>5000</v>
      </c>
    </row>
    <row r="66" spans="1:5" ht="26.4" x14ac:dyDescent="0.25">
      <c r="A66" s="782" t="s">
        <v>1139</v>
      </c>
      <c r="B66" s="783" t="s">
        <v>1140</v>
      </c>
      <c r="C66" s="784">
        <v>2827538</v>
      </c>
      <c r="D66" s="784">
        <v>0</v>
      </c>
      <c r="E66" s="784">
        <v>2827538</v>
      </c>
    </row>
    <row r="67" spans="1:5" x14ac:dyDescent="0.25">
      <c r="A67" s="782" t="s">
        <v>1141</v>
      </c>
      <c r="B67" s="783" t="s">
        <v>1142</v>
      </c>
      <c r="C67" s="784">
        <v>1675000</v>
      </c>
      <c r="D67" s="784">
        <v>0</v>
      </c>
      <c r="E67" s="784">
        <v>1675000</v>
      </c>
    </row>
    <row r="68" spans="1:5" x14ac:dyDescent="0.25">
      <c r="A68" s="782" t="s">
        <v>1143</v>
      </c>
      <c r="B68" s="783" t="s">
        <v>1144</v>
      </c>
      <c r="C68" s="784">
        <v>1152538</v>
      </c>
      <c r="D68" s="784">
        <v>0</v>
      </c>
      <c r="E68" s="784">
        <v>1152538</v>
      </c>
    </row>
    <row r="69" spans="1:5" ht="26.4" x14ac:dyDescent="0.25">
      <c r="A69" s="785" t="s">
        <v>1145</v>
      </c>
      <c r="B69" s="786" t="s">
        <v>1146</v>
      </c>
      <c r="C69" s="787">
        <v>2833504</v>
      </c>
      <c r="D69" s="787">
        <v>0</v>
      </c>
      <c r="E69" s="787">
        <v>2833504</v>
      </c>
    </row>
    <row r="70" spans="1:5" ht="26.4" x14ac:dyDescent="0.25">
      <c r="A70" s="788" t="s">
        <v>1147</v>
      </c>
      <c r="B70" s="789" t="s">
        <v>1148</v>
      </c>
      <c r="C70" s="790">
        <v>1611674004</v>
      </c>
      <c r="D70" s="790">
        <v>0</v>
      </c>
      <c r="E70" s="790">
        <v>1611674004</v>
      </c>
    </row>
  </sheetData>
  <mergeCells count="1">
    <mergeCell ref="A3:E3"/>
  </mergeCells>
  <pageMargins left="0.75" right="0.75" top="1" bottom="1" header="0.5" footer="0.5"/>
  <pageSetup scale="90" orientation="portrait" horizontalDpi="300" verticalDpi="300" r:id="rId1"/>
  <headerFooter alignWithMargins="0">
    <oddHeader>&amp;C&amp;L&amp;RÉrték típus: Forint</oddHeader>
    <oddFooter>&amp;C&amp;LAdatellenőrző kód: -2a56c6e-a67f-5c-7728-483f7e-76-2f47-46-3e3a-1a&amp;R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9"/>
  <sheetViews>
    <sheetView workbookViewId="0">
      <pane ySplit="5" topLeftCell="A6" activePane="bottomLeft" state="frozen"/>
      <selection activeCell="E60" sqref="E60"/>
      <selection pane="bottomLeft" activeCell="C1" sqref="C1"/>
    </sheetView>
  </sheetViews>
  <sheetFormatPr defaultRowHeight="13.2" x14ac:dyDescent="0.25"/>
  <cols>
    <col min="1" max="1" width="8.109375" style="631" customWidth="1"/>
    <col min="2" max="2" width="41" style="631" customWidth="1"/>
    <col min="3" max="5" width="13.6640625" style="631" customWidth="1"/>
    <col min="6" max="256" width="9.109375" style="631"/>
    <col min="257" max="257" width="8.109375" style="631" customWidth="1"/>
    <col min="258" max="258" width="41" style="631" customWidth="1"/>
    <col min="259" max="261" width="32.88671875" style="631" customWidth="1"/>
    <col min="262" max="512" width="9.109375" style="631"/>
    <col min="513" max="513" width="8.109375" style="631" customWidth="1"/>
    <col min="514" max="514" width="41" style="631" customWidth="1"/>
    <col min="515" max="517" width="32.88671875" style="631" customWidth="1"/>
    <col min="518" max="768" width="9.109375" style="631"/>
    <col min="769" max="769" width="8.109375" style="631" customWidth="1"/>
    <col min="770" max="770" width="41" style="631" customWidth="1"/>
    <col min="771" max="773" width="32.88671875" style="631" customWidth="1"/>
    <col min="774" max="1024" width="9.109375" style="631"/>
    <col min="1025" max="1025" width="8.109375" style="631" customWidth="1"/>
    <col min="1026" max="1026" width="41" style="631" customWidth="1"/>
    <col min="1027" max="1029" width="32.88671875" style="631" customWidth="1"/>
    <col min="1030" max="1280" width="9.109375" style="631"/>
    <col min="1281" max="1281" width="8.109375" style="631" customWidth="1"/>
    <col min="1282" max="1282" width="41" style="631" customWidth="1"/>
    <col min="1283" max="1285" width="32.88671875" style="631" customWidth="1"/>
    <col min="1286" max="1536" width="9.109375" style="631"/>
    <col min="1537" max="1537" width="8.109375" style="631" customWidth="1"/>
    <col min="1538" max="1538" width="41" style="631" customWidth="1"/>
    <col min="1539" max="1541" width="32.88671875" style="631" customWidth="1"/>
    <col min="1542" max="1792" width="9.109375" style="631"/>
    <col min="1793" max="1793" width="8.109375" style="631" customWidth="1"/>
    <col min="1794" max="1794" width="41" style="631" customWidth="1"/>
    <col min="1795" max="1797" width="32.88671875" style="631" customWidth="1"/>
    <col min="1798" max="2048" width="9.109375" style="631"/>
    <col min="2049" max="2049" width="8.109375" style="631" customWidth="1"/>
    <col min="2050" max="2050" width="41" style="631" customWidth="1"/>
    <col min="2051" max="2053" width="32.88671875" style="631" customWidth="1"/>
    <col min="2054" max="2304" width="9.109375" style="631"/>
    <col min="2305" max="2305" width="8.109375" style="631" customWidth="1"/>
    <col min="2306" max="2306" width="41" style="631" customWidth="1"/>
    <col min="2307" max="2309" width="32.88671875" style="631" customWidth="1"/>
    <col min="2310" max="2560" width="9.109375" style="631"/>
    <col min="2561" max="2561" width="8.109375" style="631" customWidth="1"/>
    <col min="2562" max="2562" width="41" style="631" customWidth="1"/>
    <col min="2563" max="2565" width="32.88671875" style="631" customWidth="1"/>
    <col min="2566" max="2816" width="9.109375" style="631"/>
    <col min="2817" max="2817" width="8.109375" style="631" customWidth="1"/>
    <col min="2818" max="2818" width="41" style="631" customWidth="1"/>
    <col min="2819" max="2821" width="32.88671875" style="631" customWidth="1"/>
    <col min="2822" max="3072" width="9.109375" style="631"/>
    <col min="3073" max="3073" width="8.109375" style="631" customWidth="1"/>
    <col min="3074" max="3074" width="41" style="631" customWidth="1"/>
    <col min="3075" max="3077" width="32.88671875" style="631" customWidth="1"/>
    <col min="3078" max="3328" width="9.109375" style="631"/>
    <col min="3329" max="3329" width="8.109375" style="631" customWidth="1"/>
    <col min="3330" max="3330" width="41" style="631" customWidth="1"/>
    <col min="3331" max="3333" width="32.88671875" style="631" customWidth="1"/>
    <col min="3334" max="3584" width="9.109375" style="631"/>
    <col min="3585" max="3585" width="8.109375" style="631" customWidth="1"/>
    <col min="3586" max="3586" width="41" style="631" customWidth="1"/>
    <col min="3587" max="3589" width="32.88671875" style="631" customWidth="1"/>
    <col min="3590" max="3840" width="9.109375" style="631"/>
    <col min="3841" max="3841" width="8.109375" style="631" customWidth="1"/>
    <col min="3842" max="3842" width="41" style="631" customWidth="1"/>
    <col min="3843" max="3845" width="32.88671875" style="631" customWidth="1"/>
    <col min="3846" max="4096" width="9.109375" style="631"/>
    <col min="4097" max="4097" width="8.109375" style="631" customWidth="1"/>
    <col min="4098" max="4098" width="41" style="631" customWidth="1"/>
    <col min="4099" max="4101" width="32.88671875" style="631" customWidth="1"/>
    <col min="4102" max="4352" width="9.109375" style="631"/>
    <col min="4353" max="4353" width="8.109375" style="631" customWidth="1"/>
    <col min="4354" max="4354" width="41" style="631" customWidth="1"/>
    <col min="4355" max="4357" width="32.88671875" style="631" customWidth="1"/>
    <col min="4358" max="4608" width="9.109375" style="631"/>
    <col min="4609" max="4609" width="8.109375" style="631" customWidth="1"/>
    <col min="4610" max="4610" width="41" style="631" customWidth="1"/>
    <col min="4611" max="4613" width="32.88671875" style="631" customWidth="1"/>
    <col min="4614" max="4864" width="9.109375" style="631"/>
    <col min="4865" max="4865" width="8.109375" style="631" customWidth="1"/>
    <col min="4866" max="4866" width="41" style="631" customWidth="1"/>
    <col min="4867" max="4869" width="32.88671875" style="631" customWidth="1"/>
    <col min="4870" max="5120" width="9.109375" style="631"/>
    <col min="5121" max="5121" width="8.109375" style="631" customWidth="1"/>
    <col min="5122" max="5122" width="41" style="631" customWidth="1"/>
    <col min="5123" max="5125" width="32.88671875" style="631" customWidth="1"/>
    <col min="5126" max="5376" width="9.109375" style="631"/>
    <col min="5377" max="5377" width="8.109375" style="631" customWidth="1"/>
    <col min="5378" max="5378" width="41" style="631" customWidth="1"/>
    <col min="5379" max="5381" width="32.88671875" style="631" customWidth="1"/>
    <col min="5382" max="5632" width="9.109375" style="631"/>
    <col min="5633" max="5633" width="8.109375" style="631" customWidth="1"/>
    <col min="5634" max="5634" width="41" style="631" customWidth="1"/>
    <col min="5635" max="5637" width="32.88671875" style="631" customWidth="1"/>
    <col min="5638" max="5888" width="9.109375" style="631"/>
    <col min="5889" max="5889" width="8.109375" style="631" customWidth="1"/>
    <col min="5890" max="5890" width="41" style="631" customWidth="1"/>
    <col min="5891" max="5893" width="32.88671875" style="631" customWidth="1"/>
    <col min="5894" max="6144" width="9.109375" style="631"/>
    <col min="6145" max="6145" width="8.109375" style="631" customWidth="1"/>
    <col min="6146" max="6146" width="41" style="631" customWidth="1"/>
    <col min="6147" max="6149" width="32.88671875" style="631" customWidth="1"/>
    <col min="6150" max="6400" width="9.109375" style="631"/>
    <col min="6401" max="6401" width="8.109375" style="631" customWidth="1"/>
    <col min="6402" max="6402" width="41" style="631" customWidth="1"/>
    <col min="6403" max="6405" width="32.88671875" style="631" customWidth="1"/>
    <col min="6406" max="6656" width="9.109375" style="631"/>
    <col min="6657" max="6657" width="8.109375" style="631" customWidth="1"/>
    <col min="6658" max="6658" width="41" style="631" customWidth="1"/>
    <col min="6659" max="6661" width="32.88671875" style="631" customWidth="1"/>
    <col min="6662" max="6912" width="9.109375" style="631"/>
    <col min="6913" max="6913" width="8.109375" style="631" customWidth="1"/>
    <col min="6914" max="6914" width="41" style="631" customWidth="1"/>
    <col min="6915" max="6917" width="32.88671875" style="631" customWidth="1"/>
    <col min="6918" max="7168" width="9.109375" style="631"/>
    <col min="7169" max="7169" width="8.109375" style="631" customWidth="1"/>
    <col min="7170" max="7170" width="41" style="631" customWidth="1"/>
    <col min="7171" max="7173" width="32.88671875" style="631" customWidth="1"/>
    <col min="7174" max="7424" width="9.109375" style="631"/>
    <col min="7425" max="7425" width="8.109375" style="631" customWidth="1"/>
    <col min="7426" max="7426" width="41" style="631" customWidth="1"/>
    <col min="7427" max="7429" width="32.88671875" style="631" customWidth="1"/>
    <col min="7430" max="7680" width="9.109375" style="631"/>
    <col min="7681" max="7681" width="8.109375" style="631" customWidth="1"/>
    <col min="7682" max="7682" width="41" style="631" customWidth="1"/>
    <col min="7683" max="7685" width="32.88671875" style="631" customWidth="1"/>
    <col min="7686" max="7936" width="9.109375" style="631"/>
    <col min="7937" max="7937" width="8.109375" style="631" customWidth="1"/>
    <col min="7938" max="7938" width="41" style="631" customWidth="1"/>
    <col min="7939" max="7941" width="32.88671875" style="631" customWidth="1"/>
    <col min="7942" max="8192" width="9.109375" style="631"/>
    <col min="8193" max="8193" width="8.109375" style="631" customWidth="1"/>
    <col min="8194" max="8194" width="41" style="631" customWidth="1"/>
    <col min="8195" max="8197" width="32.88671875" style="631" customWidth="1"/>
    <col min="8198" max="8448" width="9.109375" style="631"/>
    <col min="8449" max="8449" width="8.109375" style="631" customWidth="1"/>
    <col min="8450" max="8450" width="41" style="631" customWidth="1"/>
    <col min="8451" max="8453" width="32.88671875" style="631" customWidth="1"/>
    <col min="8454" max="8704" width="9.109375" style="631"/>
    <col min="8705" max="8705" width="8.109375" style="631" customWidth="1"/>
    <col min="8706" max="8706" width="41" style="631" customWidth="1"/>
    <col min="8707" max="8709" width="32.88671875" style="631" customWidth="1"/>
    <col min="8710" max="8960" width="9.109375" style="631"/>
    <col min="8961" max="8961" width="8.109375" style="631" customWidth="1"/>
    <col min="8962" max="8962" width="41" style="631" customWidth="1"/>
    <col min="8963" max="8965" width="32.88671875" style="631" customWidth="1"/>
    <col min="8966" max="9216" width="9.109375" style="631"/>
    <col min="9217" max="9217" width="8.109375" style="631" customWidth="1"/>
    <col min="9218" max="9218" width="41" style="631" customWidth="1"/>
    <col min="9219" max="9221" width="32.88671875" style="631" customWidth="1"/>
    <col min="9222" max="9472" width="9.109375" style="631"/>
    <col min="9473" max="9473" width="8.109375" style="631" customWidth="1"/>
    <col min="9474" max="9474" width="41" style="631" customWidth="1"/>
    <col min="9475" max="9477" width="32.88671875" style="631" customWidth="1"/>
    <col min="9478" max="9728" width="9.109375" style="631"/>
    <col min="9729" max="9729" width="8.109375" style="631" customWidth="1"/>
    <col min="9730" max="9730" width="41" style="631" customWidth="1"/>
    <col min="9731" max="9733" width="32.88671875" style="631" customWidth="1"/>
    <col min="9734" max="9984" width="9.109375" style="631"/>
    <col min="9985" max="9985" width="8.109375" style="631" customWidth="1"/>
    <col min="9986" max="9986" width="41" style="631" customWidth="1"/>
    <col min="9987" max="9989" width="32.88671875" style="631" customWidth="1"/>
    <col min="9990" max="10240" width="9.109375" style="631"/>
    <col min="10241" max="10241" width="8.109375" style="631" customWidth="1"/>
    <col min="10242" max="10242" width="41" style="631" customWidth="1"/>
    <col min="10243" max="10245" width="32.88671875" style="631" customWidth="1"/>
    <col min="10246" max="10496" width="9.109375" style="631"/>
    <col min="10497" max="10497" width="8.109375" style="631" customWidth="1"/>
    <col min="10498" max="10498" width="41" style="631" customWidth="1"/>
    <col min="10499" max="10501" width="32.88671875" style="631" customWidth="1"/>
    <col min="10502" max="10752" width="9.109375" style="631"/>
    <col min="10753" max="10753" width="8.109375" style="631" customWidth="1"/>
    <col min="10754" max="10754" width="41" style="631" customWidth="1"/>
    <col min="10755" max="10757" width="32.88671875" style="631" customWidth="1"/>
    <col min="10758" max="11008" width="9.109375" style="631"/>
    <col min="11009" max="11009" width="8.109375" style="631" customWidth="1"/>
    <col min="11010" max="11010" width="41" style="631" customWidth="1"/>
    <col min="11011" max="11013" width="32.88671875" style="631" customWidth="1"/>
    <col min="11014" max="11264" width="9.109375" style="631"/>
    <col min="11265" max="11265" width="8.109375" style="631" customWidth="1"/>
    <col min="11266" max="11266" width="41" style="631" customWidth="1"/>
    <col min="11267" max="11269" width="32.88671875" style="631" customWidth="1"/>
    <col min="11270" max="11520" width="9.109375" style="631"/>
    <col min="11521" max="11521" width="8.109375" style="631" customWidth="1"/>
    <col min="11522" max="11522" width="41" style="631" customWidth="1"/>
    <col min="11523" max="11525" width="32.88671875" style="631" customWidth="1"/>
    <col min="11526" max="11776" width="9.109375" style="631"/>
    <col min="11777" max="11777" width="8.109375" style="631" customWidth="1"/>
    <col min="11778" max="11778" width="41" style="631" customWidth="1"/>
    <col min="11779" max="11781" width="32.88671875" style="631" customWidth="1"/>
    <col min="11782" max="12032" width="9.109375" style="631"/>
    <col min="12033" max="12033" width="8.109375" style="631" customWidth="1"/>
    <col min="12034" max="12034" width="41" style="631" customWidth="1"/>
    <col min="12035" max="12037" width="32.88671875" style="631" customWidth="1"/>
    <col min="12038" max="12288" width="9.109375" style="631"/>
    <col min="12289" max="12289" width="8.109375" style="631" customWidth="1"/>
    <col min="12290" max="12290" width="41" style="631" customWidth="1"/>
    <col min="12291" max="12293" width="32.88671875" style="631" customWidth="1"/>
    <col min="12294" max="12544" width="9.109375" style="631"/>
    <col min="12545" max="12545" width="8.109375" style="631" customWidth="1"/>
    <col min="12546" max="12546" width="41" style="631" customWidth="1"/>
    <col min="12547" max="12549" width="32.88671875" style="631" customWidth="1"/>
    <col min="12550" max="12800" width="9.109375" style="631"/>
    <col min="12801" max="12801" width="8.109375" style="631" customWidth="1"/>
    <col min="12802" max="12802" width="41" style="631" customWidth="1"/>
    <col min="12803" max="12805" width="32.88671875" style="631" customWidth="1"/>
    <col min="12806" max="13056" width="9.109375" style="631"/>
    <col min="13057" max="13057" width="8.109375" style="631" customWidth="1"/>
    <col min="13058" max="13058" width="41" style="631" customWidth="1"/>
    <col min="13059" max="13061" width="32.88671875" style="631" customWidth="1"/>
    <col min="13062" max="13312" width="9.109375" style="631"/>
    <col min="13313" max="13313" width="8.109375" style="631" customWidth="1"/>
    <col min="13314" max="13314" width="41" style="631" customWidth="1"/>
    <col min="13315" max="13317" width="32.88671875" style="631" customWidth="1"/>
    <col min="13318" max="13568" width="9.109375" style="631"/>
    <col min="13569" max="13569" width="8.109375" style="631" customWidth="1"/>
    <col min="13570" max="13570" width="41" style="631" customWidth="1"/>
    <col min="13571" max="13573" width="32.88671875" style="631" customWidth="1"/>
    <col min="13574" max="13824" width="9.109375" style="631"/>
    <col min="13825" max="13825" width="8.109375" style="631" customWidth="1"/>
    <col min="13826" max="13826" width="41" style="631" customWidth="1"/>
    <col min="13827" max="13829" width="32.88671875" style="631" customWidth="1"/>
    <col min="13830" max="14080" width="9.109375" style="631"/>
    <col min="14081" max="14081" width="8.109375" style="631" customWidth="1"/>
    <col min="14082" max="14082" width="41" style="631" customWidth="1"/>
    <col min="14083" max="14085" width="32.88671875" style="631" customWidth="1"/>
    <col min="14086" max="14336" width="9.109375" style="631"/>
    <col min="14337" max="14337" width="8.109375" style="631" customWidth="1"/>
    <col min="14338" max="14338" width="41" style="631" customWidth="1"/>
    <col min="14339" max="14341" width="32.88671875" style="631" customWidth="1"/>
    <col min="14342" max="14592" width="9.109375" style="631"/>
    <col min="14593" max="14593" width="8.109375" style="631" customWidth="1"/>
    <col min="14594" max="14594" width="41" style="631" customWidth="1"/>
    <col min="14595" max="14597" width="32.88671875" style="631" customWidth="1"/>
    <col min="14598" max="14848" width="9.109375" style="631"/>
    <col min="14849" max="14849" width="8.109375" style="631" customWidth="1"/>
    <col min="14850" max="14850" width="41" style="631" customWidth="1"/>
    <col min="14851" max="14853" width="32.88671875" style="631" customWidth="1"/>
    <col min="14854" max="15104" width="9.109375" style="631"/>
    <col min="15105" max="15105" width="8.109375" style="631" customWidth="1"/>
    <col min="15106" max="15106" width="41" style="631" customWidth="1"/>
    <col min="15107" max="15109" width="32.88671875" style="631" customWidth="1"/>
    <col min="15110" max="15360" width="9.109375" style="631"/>
    <col min="15361" max="15361" width="8.109375" style="631" customWidth="1"/>
    <col min="15362" max="15362" width="41" style="631" customWidth="1"/>
    <col min="15363" max="15365" width="32.88671875" style="631" customWidth="1"/>
    <col min="15366" max="15616" width="9.109375" style="631"/>
    <col min="15617" max="15617" width="8.109375" style="631" customWidth="1"/>
    <col min="15618" max="15618" width="41" style="631" customWidth="1"/>
    <col min="15619" max="15621" width="32.88671875" style="631" customWidth="1"/>
    <col min="15622" max="15872" width="9.109375" style="631"/>
    <col min="15873" max="15873" width="8.109375" style="631" customWidth="1"/>
    <col min="15874" max="15874" width="41" style="631" customWidth="1"/>
    <col min="15875" max="15877" width="32.88671875" style="631" customWidth="1"/>
    <col min="15878" max="16128" width="9.109375" style="631"/>
    <col min="16129" max="16129" width="8.109375" style="631" customWidth="1"/>
    <col min="16130" max="16130" width="41" style="631" customWidth="1"/>
    <col min="16131" max="16133" width="32.88671875" style="631" customWidth="1"/>
    <col min="16134" max="16384" width="9.109375" style="631"/>
  </cols>
  <sheetData>
    <row r="1" spans="1:5" s="645" customFormat="1" x14ac:dyDescent="0.25">
      <c r="B1" s="122" t="s">
        <v>265</v>
      </c>
      <c r="C1" s="645" t="s">
        <v>1564</v>
      </c>
    </row>
    <row r="2" spans="1:5" s="645" customFormat="1" x14ac:dyDescent="0.25">
      <c r="B2" s="122" t="s">
        <v>364</v>
      </c>
      <c r="C2" s="645" t="s">
        <v>119</v>
      </c>
    </row>
    <row r="3" spans="1:5" x14ac:dyDescent="0.25">
      <c r="A3" s="985" t="s">
        <v>1149</v>
      </c>
      <c r="B3" s="986"/>
      <c r="C3" s="986"/>
      <c r="D3" s="986"/>
      <c r="E3" s="986"/>
    </row>
    <row r="4" spans="1:5" ht="45" x14ac:dyDescent="0.25">
      <c r="A4" s="781"/>
      <c r="B4" s="781" t="s">
        <v>593</v>
      </c>
      <c r="C4" s="781" t="s">
        <v>951</v>
      </c>
      <c r="D4" s="781" t="s">
        <v>952</v>
      </c>
      <c r="E4" s="781" t="s">
        <v>953</v>
      </c>
    </row>
    <row r="5" spans="1:5" ht="15" x14ac:dyDescent="0.25">
      <c r="A5" s="781">
        <v>2</v>
      </c>
      <c r="B5" s="781">
        <v>3</v>
      </c>
      <c r="C5" s="781">
        <v>4</v>
      </c>
      <c r="D5" s="781">
        <v>5</v>
      </c>
      <c r="E5" s="781">
        <v>6</v>
      </c>
    </row>
    <row r="6" spans="1:5" ht="26.4" x14ac:dyDescent="0.25">
      <c r="A6" s="782" t="s">
        <v>606</v>
      </c>
      <c r="B6" s="783" t="s">
        <v>33</v>
      </c>
      <c r="C6" s="784">
        <v>30902793</v>
      </c>
      <c r="D6" s="784">
        <v>0</v>
      </c>
      <c r="E6" s="784">
        <v>30902793</v>
      </c>
    </row>
    <row r="7" spans="1:5" ht="26.4" x14ac:dyDescent="0.25">
      <c r="A7" s="782" t="s">
        <v>726</v>
      </c>
      <c r="B7" s="783" t="s">
        <v>34</v>
      </c>
      <c r="C7" s="784">
        <v>495216655</v>
      </c>
      <c r="D7" s="784">
        <v>-495216655</v>
      </c>
      <c r="E7" s="784">
        <v>0</v>
      </c>
    </row>
    <row r="8" spans="1:5" ht="26.4" x14ac:dyDescent="0.25">
      <c r="A8" s="782" t="s">
        <v>612</v>
      </c>
      <c r="B8" s="783" t="s">
        <v>1150</v>
      </c>
      <c r="C8" s="784">
        <v>526119448</v>
      </c>
      <c r="D8" s="784">
        <v>-495216655</v>
      </c>
      <c r="E8" s="784">
        <v>30902793</v>
      </c>
    </row>
    <row r="9" spans="1:5" ht="26.4" x14ac:dyDescent="0.25">
      <c r="A9" s="788" t="s">
        <v>988</v>
      </c>
      <c r="B9" s="789" t="s">
        <v>1151</v>
      </c>
      <c r="C9" s="790">
        <v>526119448</v>
      </c>
      <c r="D9" s="790">
        <v>-495216655</v>
      </c>
      <c r="E9" s="790">
        <v>30902793</v>
      </c>
    </row>
  </sheetData>
  <mergeCells count="1">
    <mergeCell ref="A3:E3"/>
  </mergeCells>
  <pageMargins left="0.75" right="0.75" top="1" bottom="1" header="0.5" footer="0.5"/>
  <pageSetup orientation="landscape" horizontalDpi="300" verticalDpi="300" r:id="rId1"/>
  <headerFooter alignWithMargins="0">
    <oddHeader>&amp;C&amp;L&amp;RÉrték típus: Forint</oddHeader>
    <oddFooter>&amp;C&amp;LAdatellenőrző kód: -2a56c6e-a67f-5c-7728-483f7e-76-2f47-46-3e3a-1a&amp;R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3"/>
  <sheetViews>
    <sheetView workbookViewId="0">
      <pane ySplit="5" topLeftCell="A6" activePane="bottomLeft" state="frozen"/>
      <selection activeCell="E60" sqref="E60"/>
      <selection pane="bottomLeft" activeCell="C1" sqref="C1"/>
    </sheetView>
  </sheetViews>
  <sheetFormatPr defaultRowHeight="13.2" x14ac:dyDescent="0.25"/>
  <cols>
    <col min="1" max="1" width="8.109375" style="631" customWidth="1"/>
    <col min="2" max="2" width="41" style="631" customWidth="1"/>
    <col min="3" max="5" width="13.6640625" style="631" customWidth="1"/>
    <col min="6" max="256" width="9.109375" style="631"/>
    <col min="257" max="257" width="8.109375" style="631" customWidth="1"/>
    <col min="258" max="258" width="41" style="631" customWidth="1"/>
    <col min="259" max="261" width="32.88671875" style="631" customWidth="1"/>
    <col min="262" max="512" width="9.109375" style="631"/>
    <col min="513" max="513" width="8.109375" style="631" customWidth="1"/>
    <col min="514" max="514" width="41" style="631" customWidth="1"/>
    <col min="515" max="517" width="32.88671875" style="631" customWidth="1"/>
    <col min="518" max="768" width="9.109375" style="631"/>
    <col min="769" max="769" width="8.109375" style="631" customWidth="1"/>
    <col min="770" max="770" width="41" style="631" customWidth="1"/>
    <col min="771" max="773" width="32.88671875" style="631" customWidth="1"/>
    <col min="774" max="1024" width="9.109375" style="631"/>
    <col min="1025" max="1025" width="8.109375" style="631" customWidth="1"/>
    <col min="1026" max="1026" width="41" style="631" customWidth="1"/>
    <col min="1027" max="1029" width="32.88671875" style="631" customWidth="1"/>
    <col min="1030" max="1280" width="9.109375" style="631"/>
    <col min="1281" max="1281" width="8.109375" style="631" customWidth="1"/>
    <col min="1282" max="1282" width="41" style="631" customWidth="1"/>
    <col min="1283" max="1285" width="32.88671875" style="631" customWidth="1"/>
    <col min="1286" max="1536" width="9.109375" style="631"/>
    <col min="1537" max="1537" width="8.109375" style="631" customWidth="1"/>
    <col min="1538" max="1538" width="41" style="631" customWidth="1"/>
    <col min="1539" max="1541" width="32.88671875" style="631" customWidth="1"/>
    <col min="1542" max="1792" width="9.109375" style="631"/>
    <col min="1793" max="1793" width="8.109375" style="631" customWidth="1"/>
    <col min="1794" max="1794" width="41" style="631" customWidth="1"/>
    <col min="1795" max="1797" width="32.88671875" style="631" customWidth="1"/>
    <col min="1798" max="2048" width="9.109375" style="631"/>
    <col min="2049" max="2049" width="8.109375" style="631" customWidth="1"/>
    <col min="2050" max="2050" width="41" style="631" customWidth="1"/>
    <col min="2051" max="2053" width="32.88671875" style="631" customWidth="1"/>
    <col min="2054" max="2304" width="9.109375" style="631"/>
    <col min="2305" max="2305" width="8.109375" style="631" customWidth="1"/>
    <col min="2306" max="2306" width="41" style="631" customWidth="1"/>
    <col min="2307" max="2309" width="32.88671875" style="631" customWidth="1"/>
    <col min="2310" max="2560" width="9.109375" style="631"/>
    <col min="2561" max="2561" width="8.109375" style="631" customWidth="1"/>
    <col min="2562" max="2562" width="41" style="631" customWidth="1"/>
    <col min="2563" max="2565" width="32.88671875" style="631" customWidth="1"/>
    <col min="2566" max="2816" width="9.109375" style="631"/>
    <col min="2817" max="2817" width="8.109375" style="631" customWidth="1"/>
    <col min="2818" max="2818" width="41" style="631" customWidth="1"/>
    <col min="2819" max="2821" width="32.88671875" style="631" customWidth="1"/>
    <col min="2822" max="3072" width="9.109375" style="631"/>
    <col min="3073" max="3073" width="8.109375" style="631" customWidth="1"/>
    <col min="3074" max="3074" width="41" style="631" customWidth="1"/>
    <col min="3075" max="3077" width="32.88671875" style="631" customWidth="1"/>
    <col min="3078" max="3328" width="9.109375" style="631"/>
    <col min="3329" max="3329" width="8.109375" style="631" customWidth="1"/>
    <col min="3330" max="3330" width="41" style="631" customWidth="1"/>
    <col min="3331" max="3333" width="32.88671875" style="631" customWidth="1"/>
    <col min="3334" max="3584" width="9.109375" style="631"/>
    <col min="3585" max="3585" width="8.109375" style="631" customWidth="1"/>
    <col min="3586" max="3586" width="41" style="631" customWidth="1"/>
    <col min="3587" max="3589" width="32.88671875" style="631" customWidth="1"/>
    <col min="3590" max="3840" width="9.109375" style="631"/>
    <col min="3841" max="3841" width="8.109375" style="631" customWidth="1"/>
    <col min="3842" max="3842" width="41" style="631" customWidth="1"/>
    <col min="3843" max="3845" width="32.88671875" style="631" customWidth="1"/>
    <col min="3846" max="4096" width="9.109375" style="631"/>
    <col min="4097" max="4097" width="8.109375" style="631" customWidth="1"/>
    <col min="4098" max="4098" width="41" style="631" customWidth="1"/>
    <col min="4099" max="4101" width="32.88671875" style="631" customWidth="1"/>
    <col min="4102" max="4352" width="9.109375" style="631"/>
    <col min="4353" max="4353" width="8.109375" style="631" customWidth="1"/>
    <col min="4354" max="4354" width="41" style="631" customWidth="1"/>
    <col min="4355" max="4357" width="32.88671875" style="631" customWidth="1"/>
    <col min="4358" max="4608" width="9.109375" style="631"/>
    <col min="4609" max="4609" width="8.109375" style="631" customWidth="1"/>
    <col min="4610" max="4610" width="41" style="631" customWidth="1"/>
    <col min="4611" max="4613" width="32.88671875" style="631" customWidth="1"/>
    <col min="4614" max="4864" width="9.109375" style="631"/>
    <col min="4865" max="4865" width="8.109375" style="631" customWidth="1"/>
    <col min="4866" max="4866" width="41" style="631" customWidth="1"/>
    <col min="4867" max="4869" width="32.88671875" style="631" customWidth="1"/>
    <col min="4870" max="5120" width="9.109375" style="631"/>
    <col min="5121" max="5121" width="8.109375" style="631" customWidth="1"/>
    <col min="5122" max="5122" width="41" style="631" customWidth="1"/>
    <col min="5123" max="5125" width="32.88671875" style="631" customWidth="1"/>
    <col min="5126" max="5376" width="9.109375" style="631"/>
    <col min="5377" max="5377" width="8.109375" style="631" customWidth="1"/>
    <col min="5378" max="5378" width="41" style="631" customWidth="1"/>
    <col min="5379" max="5381" width="32.88671875" style="631" customWidth="1"/>
    <col min="5382" max="5632" width="9.109375" style="631"/>
    <col min="5633" max="5633" width="8.109375" style="631" customWidth="1"/>
    <col min="5634" max="5634" width="41" style="631" customWidth="1"/>
    <col min="5635" max="5637" width="32.88671875" style="631" customWidth="1"/>
    <col min="5638" max="5888" width="9.109375" style="631"/>
    <col min="5889" max="5889" width="8.109375" style="631" customWidth="1"/>
    <col min="5890" max="5890" width="41" style="631" customWidth="1"/>
    <col min="5891" max="5893" width="32.88671875" style="631" customWidth="1"/>
    <col min="5894" max="6144" width="9.109375" style="631"/>
    <col min="6145" max="6145" width="8.109375" style="631" customWidth="1"/>
    <col min="6146" max="6146" width="41" style="631" customWidth="1"/>
    <col min="6147" max="6149" width="32.88671875" style="631" customWidth="1"/>
    <col min="6150" max="6400" width="9.109375" style="631"/>
    <col min="6401" max="6401" width="8.109375" style="631" customWidth="1"/>
    <col min="6402" max="6402" width="41" style="631" customWidth="1"/>
    <col min="6403" max="6405" width="32.88671875" style="631" customWidth="1"/>
    <col min="6406" max="6656" width="9.109375" style="631"/>
    <col min="6657" max="6657" width="8.109375" style="631" customWidth="1"/>
    <col min="6658" max="6658" width="41" style="631" customWidth="1"/>
    <col min="6659" max="6661" width="32.88671875" style="631" customWidth="1"/>
    <col min="6662" max="6912" width="9.109375" style="631"/>
    <col min="6913" max="6913" width="8.109375" style="631" customWidth="1"/>
    <col min="6914" max="6914" width="41" style="631" customWidth="1"/>
    <col min="6915" max="6917" width="32.88671875" style="631" customWidth="1"/>
    <col min="6918" max="7168" width="9.109375" style="631"/>
    <col min="7169" max="7169" width="8.109375" style="631" customWidth="1"/>
    <col min="7170" max="7170" width="41" style="631" customWidth="1"/>
    <col min="7171" max="7173" width="32.88671875" style="631" customWidth="1"/>
    <col min="7174" max="7424" width="9.109375" style="631"/>
    <col min="7425" max="7425" width="8.109375" style="631" customWidth="1"/>
    <col min="7426" max="7426" width="41" style="631" customWidth="1"/>
    <col min="7427" max="7429" width="32.88671875" style="631" customWidth="1"/>
    <col min="7430" max="7680" width="9.109375" style="631"/>
    <col min="7681" max="7681" width="8.109375" style="631" customWidth="1"/>
    <col min="7682" max="7682" width="41" style="631" customWidth="1"/>
    <col min="7683" max="7685" width="32.88671875" style="631" customWidth="1"/>
    <col min="7686" max="7936" width="9.109375" style="631"/>
    <col min="7937" max="7937" width="8.109375" style="631" customWidth="1"/>
    <col min="7938" max="7938" width="41" style="631" customWidth="1"/>
    <col min="7939" max="7941" width="32.88671875" style="631" customWidth="1"/>
    <col min="7942" max="8192" width="9.109375" style="631"/>
    <col min="8193" max="8193" width="8.109375" style="631" customWidth="1"/>
    <col min="8194" max="8194" width="41" style="631" customWidth="1"/>
    <col min="8195" max="8197" width="32.88671875" style="631" customWidth="1"/>
    <col min="8198" max="8448" width="9.109375" style="631"/>
    <col min="8449" max="8449" width="8.109375" style="631" customWidth="1"/>
    <col min="8450" max="8450" width="41" style="631" customWidth="1"/>
    <col min="8451" max="8453" width="32.88671875" style="631" customWidth="1"/>
    <col min="8454" max="8704" width="9.109375" style="631"/>
    <col min="8705" max="8705" width="8.109375" style="631" customWidth="1"/>
    <col min="8706" max="8706" width="41" style="631" customWidth="1"/>
    <col min="8707" max="8709" width="32.88671875" style="631" customWidth="1"/>
    <col min="8710" max="8960" width="9.109375" style="631"/>
    <col min="8961" max="8961" width="8.109375" style="631" customWidth="1"/>
    <col min="8962" max="8962" width="41" style="631" customWidth="1"/>
    <col min="8963" max="8965" width="32.88671875" style="631" customWidth="1"/>
    <col min="8966" max="9216" width="9.109375" style="631"/>
    <col min="9217" max="9217" width="8.109375" style="631" customWidth="1"/>
    <col min="9218" max="9218" width="41" style="631" customWidth="1"/>
    <col min="9219" max="9221" width="32.88671875" style="631" customWidth="1"/>
    <col min="9222" max="9472" width="9.109375" style="631"/>
    <col min="9473" max="9473" width="8.109375" style="631" customWidth="1"/>
    <col min="9474" max="9474" width="41" style="631" customWidth="1"/>
    <col min="9475" max="9477" width="32.88671875" style="631" customWidth="1"/>
    <col min="9478" max="9728" width="9.109375" style="631"/>
    <col min="9729" max="9729" width="8.109375" style="631" customWidth="1"/>
    <col min="9730" max="9730" width="41" style="631" customWidth="1"/>
    <col min="9731" max="9733" width="32.88671875" style="631" customWidth="1"/>
    <col min="9734" max="9984" width="9.109375" style="631"/>
    <col min="9985" max="9985" width="8.109375" style="631" customWidth="1"/>
    <col min="9986" max="9986" width="41" style="631" customWidth="1"/>
    <col min="9987" max="9989" width="32.88671875" style="631" customWidth="1"/>
    <col min="9990" max="10240" width="9.109375" style="631"/>
    <col min="10241" max="10241" width="8.109375" style="631" customWidth="1"/>
    <col min="10242" max="10242" width="41" style="631" customWidth="1"/>
    <col min="10243" max="10245" width="32.88671875" style="631" customWidth="1"/>
    <col min="10246" max="10496" width="9.109375" style="631"/>
    <col min="10497" max="10497" width="8.109375" style="631" customWidth="1"/>
    <col min="10498" max="10498" width="41" style="631" customWidth="1"/>
    <col min="10499" max="10501" width="32.88671875" style="631" customWidth="1"/>
    <col min="10502" max="10752" width="9.109375" style="631"/>
    <col min="10753" max="10753" width="8.109375" style="631" customWidth="1"/>
    <col min="10754" max="10754" width="41" style="631" customWidth="1"/>
    <col min="10755" max="10757" width="32.88671875" style="631" customWidth="1"/>
    <col min="10758" max="11008" width="9.109375" style="631"/>
    <col min="11009" max="11009" width="8.109375" style="631" customWidth="1"/>
    <col min="11010" max="11010" width="41" style="631" customWidth="1"/>
    <col min="11011" max="11013" width="32.88671875" style="631" customWidth="1"/>
    <col min="11014" max="11264" width="9.109375" style="631"/>
    <col min="11265" max="11265" width="8.109375" style="631" customWidth="1"/>
    <col min="11266" max="11266" width="41" style="631" customWidth="1"/>
    <col min="11267" max="11269" width="32.88671875" style="631" customWidth="1"/>
    <col min="11270" max="11520" width="9.109375" style="631"/>
    <col min="11521" max="11521" width="8.109375" style="631" customWidth="1"/>
    <col min="11522" max="11522" width="41" style="631" customWidth="1"/>
    <col min="11523" max="11525" width="32.88671875" style="631" customWidth="1"/>
    <col min="11526" max="11776" width="9.109375" style="631"/>
    <col min="11777" max="11777" width="8.109375" style="631" customWidth="1"/>
    <col min="11778" max="11778" width="41" style="631" customWidth="1"/>
    <col min="11779" max="11781" width="32.88671875" style="631" customWidth="1"/>
    <col min="11782" max="12032" width="9.109375" style="631"/>
    <col min="12033" max="12033" width="8.109375" style="631" customWidth="1"/>
    <col min="12034" max="12034" width="41" style="631" customWidth="1"/>
    <col min="12035" max="12037" width="32.88671875" style="631" customWidth="1"/>
    <col min="12038" max="12288" width="9.109375" style="631"/>
    <col min="12289" max="12289" width="8.109375" style="631" customWidth="1"/>
    <col min="12290" max="12290" width="41" style="631" customWidth="1"/>
    <col min="12291" max="12293" width="32.88671875" style="631" customWidth="1"/>
    <col min="12294" max="12544" width="9.109375" style="631"/>
    <col min="12545" max="12545" width="8.109375" style="631" customWidth="1"/>
    <col min="12546" max="12546" width="41" style="631" customWidth="1"/>
    <col min="12547" max="12549" width="32.88671875" style="631" customWidth="1"/>
    <col min="12550" max="12800" width="9.109375" style="631"/>
    <col min="12801" max="12801" width="8.109375" style="631" customWidth="1"/>
    <col min="12802" max="12802" width="41" style="631" customWidth="1"/>
    <col min="12803" max="12805" width="32.88671875" style="631" customWidth="1"/>
    <col min="12806" max="13056" width="9.109375" style="631"/>
    <col min="13057" max="13057" width="8.109375" style="631" customWidth="1"/>
    <col min="13058" max="13058" width="41" style="631" customWidth="1"/>
    <col min="13059" max="13061" width="32.88671875" style="631" customWidth="1"/>
    <col min="13062" max="13312" width="9.109375" style="631"/>
    <col min="13313" max="13313" width="8.109375" style="631" customWidth="1"/>
    <col min="13314" max="13314" width="41" style="631" customWidth="1"/>
    <col min="13315" max="13317" width="32.88671875" style="631" customWidth="1"/>
    <col min="13318" max="13568" width="9.109375" style="631"/>
    <col min="13569" max="13569" width="8.109375" style="631" customWidth="1"/>
    <col min="13570" max="13570" width="41" style="631" customWidth="1"/>
    <col min="13571" max="13573" width="32.88671875" style="631" customWidth="1"/>
    <col min="13574" max="13824" width="9.109375" style="631"/>
    <col min="13825" max="13825" width="8.109375" style="631" customWidth="1"/>
    <col min="13826" max="13826" width="41" style="631" customWidth="1"/>
    <col min="13827" max="13829" width="32.88671875" style="631" customWidth="1"/>
    <col min="13830" max="14080" width="9.109375" style="631"/>
    <col min="14081" max="14081" width="8.109375" style="631" customWidth="1"/>
    <col min="14082" max="14082" width="41" style="631" customWidth="1"/>
    <col min="14083" max="14085" width="32.88671875" style="631" customWidth="1"/>
    <col min="14086" max="14336" width="9.109375" style="631"/>
    <col min="14337" max="14337" width="8.109375" style="631" customWidth="1"/>
    <col min="14338" max="14338" width="41" style="631" customWidth="1"/>
    <col min="14339" max="14341" width="32.88671875" style="631" customWidth="1"/>
    <col min="14342" max="14592" width="9.109375" style="631"/>
    <col min="14593" max="14593" width="8.109375" style="631" customWidth="1"/>
    <col min="14594" max="14594" width="41" style="631" customWidth="1"/>
    <col min="14595" max="14597" width="32.88671875" style="631" customWidth="1"/>
    <col min="14598" max="14848" width="9.109375" style="631"/>
    <col min="14849" max="14849" width="8.109375" style="631" customWidth="1"/>
    <col min="14850" max="14850" width="41" style="631" customWidth="1"/>
    <col min="14851" max="14853" width="32.88671875" style="631" customWidth="1"/>
    <col min="14854" max="15104" width="9.109375" style="631"/>
    <col min="15105" max="15105" width="8.109375" style="631" customWidth="1"/>
    <col min="15106" max="15106" width="41" style="631" customWidth="1"/>
    <col min="15107" max="15109" width="32.88671875" style="631" customWidth="1"/>
    <col min="15110" max="15360" width="9.109375" style="631"/>
    <col min="15361" max="15361" width="8.109375" style="631" customWidth="1"/>
    <col min="15362" max="15362" width="41" style="631" customWidth="1"/>
    <col min="15363" max="15365" width="32.88671875" style="631" customWidth="1"/>
    <col min="15366" max="15616" width="9.109375" style="631"/>
    <col min="15617" max="15617" width="8.109375" style="631" customWidth="1"/>
    <col min="15618" max="15618" width="41" style="631" customWidth="1"/>
    <col min="15619" max="15621" width="32.88671875" style="631" customWidth="1"/>
    <col min="15622" max="15872" width="9.109375" style="631"/>
    <col min="15873" max="15873" width="8.109375" style="631" customWidth="1"/>
    <col min="15874" max="15874" width="41" style="631" customWidth="1"/>
    <col min="15875" max="15877" width="32.88671875" style="631" customWidth="1"/>
    <col min="15878" max="16128" width="9.109375" style="631"/>
    <col min="16129" max="16129" width="8.109375" style="631" customWidth="1"/>
    <col min="16130" max="16130" width="41" style="631" customWidth="1"/>
    <col min="16131" max="16133" width="32.88671875" style="631" customWidth="1"/>
    <col min="16134" max="16384" width="9.109375" style="631"/>
  </cols>
  <sheetData>
    <row r="1" spans="1:5" s="645" customFormat="1" x14ac:dyDescent="0.25">
      <c r="B1" s="122" t="s">
        <v>265</v>
      </c>
      <c r="C1" s="645" t="s">
        <v>1565</v>
      </c>
    </row>
    <row r="2" spans="1:5" s="645" customFormat="1" x14ac:dyDescent="0.25">
      <c r="B2" s="122" t="s">
        <v>364</v>
      </c>
      <c r="C2" s="645" t="s">
        <v>119</v>
      </c>
    </row>
    <row r="3" spans="1:5" x14ac:dyDescent="0.25">
      <c r="A3" s="985" t="s">
        <v>1152</v>
      </c>
      <c r="B3" s="986"/>
      <c r="C3" s="986"/>
      <c r="D3" s="986"/>
      <c r="E3" s="986"/>
    </row>
    <row r="4" spans="1:5" ht="45" x14ac:dyDescent="0.25">
      <c r="A4" s="781"/>
      <c r="B4" s="781" t="s">
        <v>593</v>
      </c>
      <c r="C4" s="781" t="s">
        <v>951</v>
      </c>
      <c r="D4" s="781" t="s">
        <v>952</v>
      </c>
      <c r="E4" s="781" t="s">
        <v>953</v>
      </c>
    </row>
    <row r="5" spans="1:5" ht="15" x14ac:dyDescent="0.25">
      <c r="A5" s="781">
        <v>2</v>
      </c>
      <c r="B5" s="781">
        <v>3</v>
      </c>
      <c r="C5" s="781">
        <v>4</v>
      </c>
      <c r="D5" s="781">
        <v>5</v>
      </c>
      <c r="E5" s="781">
        <v>6</v>
      </c>
    </row>
    <row r="6" spans="1:5" ht="26.4" x14ac:dyDescent="0.25">
      <c r="A6" s="782" t="s">
        <v>659</v>
      </c>
      <c r="B6" s="783" t="s">
        <v>1153</v>
      </c>
      <c r="C6" s="784">
        <v>60000000</v>
      </c>
      <c r="D6" s="784">
        <v>0</v>
      </c>
      <c r="E6" s="784">
        <v>60000000</v>
      </c>
    </row>
    <row r="7" spans="1:5" ht="26.4" x14ac:dyDescent="0.25">
      <c r="A7" s="782" t="s">
        <v>654</v>
      </c>
      <c r="B7" s="783" t="s">
        <v>1154</v>
      </c>
      <c r="C7" s="784">
        <v>60000000</v>
      </c>
      <c r="D7" s="784">
        <v>0</v>
      </c>
      <c r="E7" s="784">
        <v>60000000</v>
      </c>
    </row>
    <row r="8" spans="1:5" ht="26.4" x14ac:dyDescent="0.25">
      <c r="A8" s="782" t="s">
        <v>656</v>
      </c>
      <c r="B8" s="783" t="s">
        <v>1155</v>
      </c>
      <c r="C8" s="784">
        <v>977706022</v>
      </c>
      <c r="D8" s="784">
        <v>0</v>
      </c>
      <c r="E8" s="784">
        <v>977706022</v>
      </c>
    </row>
    <row r="9" spans="1:5" x14ac:dyDescent="0.25">
      <c r="A9" s="782" t="s">
        <v>661</v>
      </c>
      <c r="B9" s="783" t="s">
        <v>1156</v>
      </c>
      <c r="C9" s="784">
        <v>977706022</v>
      </c>
      <c r="D9" s="784">
        <v>0</v>
      </c>
      <c r="E9" s="784">
        <v>977706022</v>
      </c>
    </row>
    <row r="10" spans="1:5" x14ac:dyDescent="0.25">
      <c r="A10" s="782" t="s">
        <v>662</v>
      </c>
      <c r="B10" s="783" t="s">
        <v>72</v>
      </c>
      <c r="C10" s="784">
        <v>32784225</v>
      </c>
      <c r="D10" s="784">
        <v>0</v>
      </c>
      <c r="E10" s="784">
        <v>32784225</v>
      </c>
    </row>
    <row r="11" spans="1:5" x14ac:dyDescent="0.25">
      <c r="A11" s="782" t="s">
        <v>664</v>
      </c>
      <c r="B11" s="783" t="s">
        <v>1157</v>
      </c>
      <c r="C11" s="784">
        <v>495216655</v>
      </c>
      <c r="D11" s="784">
        <v>-495216655</v>
      </c>
      <c r="E11" s="784">
        <v>0</v>
      </c>
    </row>
    <row r="12" spans="1:5" ht="26.4" x14ac:dyDescent="0.25">
      <c r="A12" s="782" t="s">
        <v>672</v>
      </c>
      <c r="B12" s="783" t="s">
        <v>1158</v>
      </c>
      <c r="C12" s="784">
        <v>1565706902</v>
      </c>
      <c r="D12" s="784">
        <v>-495216655</v>
      </c>
      <c r="E12" s="784">
        <v>1070490247</v>
      </c>
    </row>
    <row r="13" spans="1:5" ht="26.4" x14ac:dyDescent="0.25">
      <c r="A13" s="788" t="s">
        <v>887</v>
      </c>
      <c r="B13" s="789" t="s">
        <v>1159</v>
      </c>
      <c r="C13" s="790">
        <v>1565706902</v>
      </c>
      <c r="D13" s="790">
        <v>-495216655</v>
      </c>
      <c r="E13" s="790">
        <v>1070490247</v>
      </c>
    </row>
  </sheetData>
  <mergeCells count="1">
    <mergeCell ref="A3:E3"/>
  </mergeCells>
  <pageMargins left="0.75" right="0.75" top="1" bottom="1" header="0.5" footer="0.5"/>
  <pageSetup orientation="landscape" horizontalDpi="300" verticalDpi="300" r:id="rId1"/>
  <headerFooter alignWithMargins="0">
    <oddHeader>&amp;C&amp;L&amp;RÉrték típus: Forint</oddHeader>
    <oddFooter>&amp;C&amp;LAdatellenőrző kód: -2a56c6e-a67f-5c-7728-483f7e-76-2f47-46-3e3a-1a&amp;R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31"/>
  <sheetViews>
    <sheetView workbookViewId="0">
      <pane ySplit="5" topLeftCell="A6" activePane="bottomLeft" state="frozen"/>
      <selection sqref="A1:E1"/>
      <selection pane="bottomLeft" activeCell="C1" sqref="C1"/>
    </sheetView>
  </sheetViews>
  <sheetFormatPr defaultRowHeight="13.2" x14ac:dyDescent="0.25"/>
  <cols>
    <col min="1" max="1" width="8.109375" style="631" customWidth="1"/>
    <col min="2" max="2" width="41" style="631" customWidth="1"/>
    <col min="3" max="5" width="13.6640625" style="631" customWidth="1"/>
    <col min="6" max="256" width="9.109375" style="631"/>
    <col min="257" max="257" width="8.109375" style="631" customWidth="1"/>
    <col min="258" max="258" width="41" style="631" customWidth="1"/>
    <col min="259" max="261" width="32.88671875" style="631" customWidth="1"/>
    <col min="262" max="512" width="9.109375" style="631"/>
    <col min="513" max="513" width="8.109375" style="631" customWidth="1"/>
    <col min="514" max="514" width="41" style="631" customWidth="1"/>
    <col min="515" max="517" width="32.88671875" style="631" customWidth="1"/>
    <col min="518" max="768" width="9.109375" style="631"/>
    <col min="769" max="769" width="8.109375" style="631" customWidth="1"/>
    <col min="770" max="770" width="41" style="631" customWidth="1"/>
    <col min="771" max="773" width="32.88671875" style="631" customWidth="1"/>
    <col min="774" max="1024" width="9.109375" style="631"/>
    <col min="1025" max="1025" width="8.109375" style="631" customWidth="1"/>
    <col min="1026" max="1026" width="41" style="631" customWidth="1"/>
    <col min="1027" max="1029" width="32.88671875" style="631" customWidth="1"/>
    <col min="1030" max="1280" width="9.109375" style="631"/>
    <col min="1281" max="1281" width="8.109375" style="631" customWidth="1"/>
    <col min="1282" max="1282" width="41" style="631" customWidth="1"/>
    <col min="1283" max="1285" width="32.88671875" style="631" customWidth="1"/>
    <col min="1286" max="1536" width="9.109375" style="631"/>
    <col min="1537" max="1537" width="8.109375" style="631" customWidth="1"/>
    <col min="1538" max="1538" width="41" style="631" customWidth="1"/>
    <col min="1539" max="1541" width="32.88671875" style="631" customWidth="1"/>
    <col min="1542" max="1792" width="9.109375" style="631"/>
    <col min="1793" max="1793" width="8.109375" style="631" customWidth="1"/>
    <col min="1794" max="1794" width="41" style="631" customWidth="1"/>
    <col min="1795" max="1797" width="32.88671875" style="631" customWidth="1"/>
    <col min="1798" max="2048" width="9.109375" style="631"/>
    <col min="2049" max="2049" width="8.109375" style="631" customWidth="1"/>
    <col min="2050" max="2050" width="41" style="631" customWidth="1"/>
    <col min="2051" max="2053" width="32.88671875" style="631" customWidth="1"/>
    <col min="2054" max="2304" width="9.109375" style="631"/>
    <col min="2305" max="2305" width="8.109375" style="631" customWidth="1"/>
    <col min="2306" max="2306" width="41" style="631" customWidth="1"/>
    <col min="2307" max="2309" width="32.88671875" style="631" customWidth="1"/>
    <col min="2310" max="2560" width="9.109375" style="631"/>
    <col min="2561" max="2561" width="8.109375" style="631" customWidth="1"/>
    <col min="2562" max="2562" width="41" style="631" customWidth="1"/>
    <col min="2563" max="2565" width="32.88671875" style="631" customWidth="1"/>
    <col min="2566" max="2816" width="9.109375" style="631"/>
    <col min="2817" max="2817" width="8.109375" style="631" customWidth="1"/>
    <col min="2818" max="2818" width="41" style="631" customWidth="1"/>
    <col min="2819" max="2821" width="32.88671875" style="631" customWidth="1"/>
    <col min="2822" max="3072" width="9.109375" style="631"/>
    <col min="3073" max="3073" width="8.109375" style="631" customWidth="1"/>
    <col min="3074" max="3074" width="41" style="631" customWidth="1"/>
    <col min="3075" max="3077" width="32.88671875" style="631" customWidth="1"/>
    <col min="3078" max="3328" width="9.109375" style="631"/>
    <col min="3329" max="3329" width="8.109375" style="631" customWidth="1"/>
    <col min="3330" max="3330" width="41" style="631" customWidth="1"/>
    <col min="3331" max="3333" width="32.88671875" style="631" customWidth="1"/>
    <col min="3334" max="3584" width="9.109375" style="631"/>
    <col min="3585" max="3585" width="8.109375" style="631" customWidth="1"/>
    <col min="3586" max="3586" width="41" style="631" customWidth="1"/>
    <col min="3587" max="3589" width="32.88671875" style="631" customWidth="1"/>
    <col min="3590" max="3840" width="9.109375" style="631"/>
    <col min="3841" max="3841" width="8.109375" style="631" customWidth="1"/>
    <col min="3842" max="3842" width="41" style="631" customWidth="1"/>
    <col min="3843" max="3845" width="32.88671875" style="631" customWidth="1"/>
    <col min="3846" max="4096" width="9.109375" style="631"/>
    <col min="4097" max="4097" width="8.109375" style="631" customWidth="1"/>
    <col min="4098" max="4098" width="41" style="631" customWidth="1"/>
    <col min="4099" max="4101" width="32.88671875" style="631" customWidth="1"/>
    <col min="4102" max="4352" width="9.109375" style="631"/>
    <col min="4353" max="4353" width="8.109375" style="631" customWidth="1"/>
    <col min="4354" max="4354" width="41" style="631" customWidth="1"/>
    <col min="4355" max="4357" width="32.88671875" style="631" customWidth="1"/>
    <col min="4358" max="4608" width="9.109375" style="631"/>
    <col min="4609" max="4609" width="8.109375" style="631" customWidth="1"/>
    <col min="4610" max="4610" width="41" style="631" customWidth="1"/>
    <col min="4611" max="4613" width="32.88671875" style="631" customWidth="1"/>
    <col min="4614" max="4864" width="9.109375" style="631"/>
    <col min="4865" max="4865" width="8.109375" style="631" customWidth="1"/>
    <col min="4866" max="4866" width="41" style="631" customWidth="1"/>
    <col min="4867" max="4869" width="32.88671875" style="631" customWidth="1"/>
    <col min="4870" max="5120" width="9.109375" style="631"/>
    <col min="5121" max="5121" width="8.109375" style="631" customWidth="1"/>
    <col min="5122" max="5122" width="41" style="631" customWidth="1"/>
    <col min="5123" max="5125" width="32.88671875" style="631" customWidth="1"/>
    <col min="5126" max="5376" width="9.109375" style="631"/>
    <col min="5377" max="5377" width="8.109375" style="631" customWidth="1"/>
    <col min="5378" max="5378" width="41" style="631" customWidth="1"/>
    <col min="5379" max="5381" width="32.88671875" style="631" customWidth="1"/>
    <col min="5382" max="5632" width="9.109375" style="631"/>
    <col min="5633" max="5633" width="8.109375" style="631" customWidth="1"/>
    <col min="5634" max="5634" width="41" style="631" customWidth="1"/>
    <col min="5635" max="5637" width="32.88671875" style="631" customWidth="1"/>
    <col min="5638" max="5888" width="9.109375" style="631"/>
    <col min="5889" max="5889" width="8.109375" style="631" customWidth="1"/>
    <col min="5890" max="5890" width="41" style="631" customWidth="1"/>
    <col min="5891" max="5893" width="32.88671875" style="631" customWidth="1"/>
    <col min="5894" max="6144" width="9.109375" style="631"/>
    <col min="6145" max="6145" width="8.109375" style="631" customWidth="1"/>
    <col min="6146" max="6146" width="41" style="631" customWidth="1"/>
    <col min="6147" max="6149" width="32.88671875" style="631" customWidth="1"/>
    <col min="6150" max="6400" width="9.109375" style="631"/>
    <col min="6401" max="6401" width="8.109375" style="631" customWidth="1"/>
    <col min="6402" max="6402" width="41" style="631" customWidth="1"/>
    <col min="6403" max="6405" width="32.88671875" style="631" customWidth="1"/>
    <col min="6406" max="6656" width="9.109375" style="631"/>
    <col min="6657" max="6657" width="8.109375" style="631" customWidth="1"/>
    <col min="6658" max="6658" width="41" style="631" customWidth="1"/>
    <col min="6659" max="6661" width="32.88671875" style="631" customWidth="1"/>
    <col min="6662" max="6912" width="9.109375" style="631"/>
    <col min="6913" max="6913" width="8.109375" style="631" customWidth="1"/>
    <col min="6914" max="6914" width="41" style="631" customWidth="1"/>
    <col min="6915" max="6917" width="32.88671875" style="631" customWidth="1"/>
    <col min="6918" max="7168" width="9.109375" style="631"/>
    <col min="7169" max="7169" width="8.109375" style="631" customWidth="1"/>
    <col min="7170" max="7170" width="41" style="631" customWidth="1"/>
    <col min="7171" max="7173" width="32.88671875" style="631" customWidth="1"/>
    <col min="7174" max="7424" width="9.109375" style="631"/>
    <col min="7425" max="7425" width="8.109375" style="631" customWidth="1"/>
    <col min="7426" max="7426" width="41" style="631" customWidth="1"/>
    <col min="7427" max="7429" width="32.88671875" style="631" customWidth="1"/>
    <col min="7430" max="7680" width="9.109375" style="631"/>
    <col min="7681" max="7681" width="8.109375" style="631" customWidth="1"/>
    <col min="7682" max="7682" width="41" style="631" customWidth="1"/>
    <col min="7683" max="7685" width="32.88671875" style="631" customWidth="1"/>
    <col min="7686" max="7936" width="9.109375" style="631"/>
    <col min="7937" max="7937" width="8.109375" style="631" customWidth="1"/>
    <col min="7938" max="7938" width="41" style="631" customWidth="1"/>
    <col min="7939" max="7941" width="32.88671875" style="631" customWidth="1"/>
    <col min="7942" max="8192" width="9.109375" style="631"/>
    <col min="8193" max="8193" width="8.109375" style="631" customWidth="1"/>
    <col min="8194" max="8194" width="41" style="631" customWidth="1"/>
    <col min="8195" max="8197" width="32.88671875" style="631" customWidth="1"/>
    <col min="8198" max="8448" width="9.109375" style="631"/>
    <col min="8449" max="8449" width="8.109375" style="631" customWidth="1"/>
    <col min="8450" max="8450" width="41" style="631" customWidth="1"/>
    <col min="8451" max="8453" width="32.88671875" style="631" customWidth="1"/>
    <col min="8454" max="8704" width="9.109375" style="631"/>
    <col min="8705" max="8705" width="8.109375" style="631" customWidth="1"/>
    <col min="8706" max="8706" width="41" style="631" customWidth="1"/>
    <col min="8707" max="8709" width="32.88671875" style="631" customWidth="1"/>
    <col min="8710" max="8960" width="9.109375" style="631"/>
    <col min="8961" max="8961" width="8.109375" style="631" customWidth="1"/>
    <col min="8962" max="8962" width="41" style="631" customWidth="1"/>
    <col min="8963" max="8965" width="32.88671875" style="631" customWidth="1"/>
    <col min="8966" max="9216" width="9.109375" style="631"/>
    <col min="9217" max="9217" width="8.109375" style="631" customWidth="1"/>
    <col min="9218" max="9218" width="41" style="631" customWidth="1"/>
    <col min="9219" max="9221" width="32.88671875" style="631" customWidth="1"/>
    <col min="9222" max="9472" width="9.109375" style="631"/>
    <col min="9473" max="9473" width="8.109375" style="631" customWidth="1"/>
    <col min="9474" max="9474" width="41" style="631" customWidth="1"/>
    <col min="9475" max="9477" width="32.88671875" style="631" customWidth="1"/>
    <col min="9478" max="9728" width="9.109375" style="631"/>
    <col min="9729" max="9729" width="8.109375" style="631" customWidth="1"/>
    <col min="9730" max="9730" width="41" style="631" customWidth="1"/>
    <col min="9731" max="9733" width="32.88671875" style="631" customWidth="1"/>
    <col min="9734" max="9984" width="9.109375" style="631"/>
    <col min="9985" max="9985" width="8.109375" style="631" customWidth="1"/>
    <col min="9986" max="9986" width="41" style="631" customWidth="1"/>
    <col min="9987" max="9989" width="32.88671875" style="631" customWidth="1"/>
    <col min="9990" max="10240" width="9.109375" style="631"/>
    <col min="10241" max="10241" width="8.109375" style="631" customWidth="1"/>
    <col min="10242" max="10242" width="41" style="631" customWidth="1"/>
    <col min="10243" max="10245" width="32.88671875" style="631" customWidth="1"/>
    <col min="10246" max="10496" width="9.109375" style="631"/>
    <col min="10497" max="10497" width="8.109375" style="631" customWidth="1"/>
    <col min="10498" max="10498" width="41" style="631" customWidth="1"/>
    <col min="10499" max="10501" width="32.88671875" style="631" customWidth="1"/>
    <col min="10502" max="10752" width="9.109375" style="631"/>
    <col min="10753" max="10753" width="8.109375" style="631" customWidth="1"/>
    <col min="10754" max="10754" width="41" style="631" customWidth="1"/>
    <col min="10755" max="10757" width="32.88671875" style="631" customWidth="1"/>
    <col min="10758" max="11008" width="9.109375" style="631"/>
    <col min="11009" max="11009" width="8.109375" style="631" customWidth="1"/>
    <col min="11010" max="11010" width="41" style="631" customWidth="1"/>
    <col min="11011" max="11013" width="32.88671875" style="631" customWidth="1"/>
    <col min="11014" max="11264" width="9.109375" style="631"/>
    <col min="11265" max="11265" width="8.109375" style="631" customWidth="1"/>
    <col min="11266" max="11266" width="41" style="631" customWidth="1"/>
    <col min="11267" max="11269" width="32.88671875" style="631" customWidth="1"/>
    <col min="11270" max="11520" width="9.109375" style="631"/>
    <col min="11521" max="11521" width="8.109375" style="631" customWidth="1"/>
    <col min="11522" max="11522" width="41" style="631" customWidth="1"/>
    <col min="11523" max="11525" width="32.88671875" style="631" customWidth="1"/>
    <col min="11526" max="11776" width="9.109375" style="631"/>
    <col min="11777" max="11777" width="8.109375" style="631" customWidth="1"/>
    <col min="11778" max="11778" width="41" style="631" customWidth="1"/>
    <col min="11779" max="11781" width="32.88671875" style="631" customWidth="1"/>
    <col min="11782" max="12032" width="9.109375" style="631"/>
    <col min="12033" max="12033" width="8.109375" style="631" customWidth="1"/>
    <col min="12034" max="12034" width="41" style="631" customWidth="1"/>
    <col min="12035" max="12037" width="32.88671875" style="631" customWidth="1"/>
    <col min="12038" max="12288" width="9.109375" style="631"/>
    <col min="12289" max="12289" width="8.109375" style="631" customWidth="1"/>
    <col min="12290" max="12290" width="41" style="631" customWidth="1"/>
    <col min="12291" max="12293" width="32.88671875" style="631" customWidth="1"/>
    <col min="12294" max="12544" width="9.109375" style="631"/>
    <col min="12545" max="12545" width="8.109375" style="631" customWidth="1"/>
    <col min="12546" max="12546" width="41" style="631" customWidth="1"/>
    <col min="12547" max="12549" width="32.88671875" style="631" customWidth="1"/>
    <col min="12550" max="12800" width="9.109375" style="631"/>
    <col min="12801" max="12801" width="8.109375" style="631" customWidth="1"/>
    <col min="12802" max="12802" width="41" style="631" customWidth="1"/>
    <col min="12803" max="12805" width="32.88671875" style="631" customWidth="1"/>
    <col min="12806" max="13056" width="9.109375" style="631"/>
    <col min="13057" max="13057" width="8.109375" style="631" customWidth="1"/>
    <col min="13058" max="13058" width="41" style="631" customWidth="1"/>
    <col min="13059" max="13061" width="32.88671875" style="631" customWidth="1"/>
    <col min="13062" max="13312" width="9.109375" style="631"/>
    <col min="13313" max="13313" width="8.109375" style="631" customWidth="1"/>
    <col min="13314" max="13314" width="41" style="631" customWidth="1"/>
    <col min="13315" max="13317" width="32.88671875" style="631" customWidth="1"/>
    <col min="13318" max="13568" width="9.109375" style="631"/>
    <col min="13569" max="13569" width="8.109375" style="631" customWidth="1"/>
    <col min="13570" max="13570" width="41" style="631" customWidth="1"/>
    <col min="13571" max="13573" width="32.88671875" style="631" customWidth="1"/>
    <col min="13574" max="13824" width="9.109375" style="631"/>
    <col min="13825" max="13825" width="8.109375" style="631" customWidth="1"/>
    <col min="13826" max="13826" width="41" style="631" customWidth="1"/>
    <col min="13827" max="13829" width="32.88671875" style="631" customWidth="1"/>
    <col min="13830" max="14080" width="9.109375" style="631"/>
    <col min="14081" max="14081" width="8.109375" style="631" customWidth="1"/>
    <col min="14082" max="14082" width="41" style="631" customWidth="1"/>
    <col min="14083" max="14085" width="32.88671875" style="631" customWidth="1"/>
    <col min="14086" max="14336" width="9.109375" style="631"/>
    <col min="14337" max="14337" width="8.109375" style="631" customWidth="1"/>
    <col min="14338" max="14338" width="41" style="631" customWidth="1"/>
    <col min="14339" max="14341" width="32.88671875" style="631" customWidth="1"/>
    <col min="14342" max="14592" width="9.109375" style="631"/>
    <col min="14593" max="14593" width="8.109375" style="631" customWidth="1"/>
    <col min="14594" max="14594" width="41" style="631" customWidth="1"/>
    <col min="14595" max="14597" width="32.88671875" style="631" customWidth="1"/>
    <col min="14598" max="14848" width="9.109375" style="631"/>
    <col min="14849" max="14849" width="8.109375" style="631" customWidth="1"/>
    <col min="14850" max="14850" width="41" style="631" customWidth="1"/>
    <col min="14851" max="14853" width="32.88671875" style="631" customWidth="1"/>
    <col min="14854" max="15104" width="9.109375" style="631"/>
    <col min="15105" max="15105" width="8.109375" style="631" customWidth="1"/>
    <col min="15106" max="15106" width="41" style="631" customWidth="1"/>
    <col min="15107" max="15109" width="32.88671875" style="631" customWidth="1"/>
    <col min="15110" max="15360" width="9.109375" style="631"/>
    <col min="15361" max="15361" width="8.109375" style="631" customWidth="1"/>
    <col min="15362" max="15362" width="41" style="631" customWidth="1"/>
    <col min="15363" max="15365" width="32.88671875" style="631" customWidth="1"/>
    <col min="15366" max="15616" width="9.109375" style="631"/>
    <col min="15617" max="15617" width="8.109375" style="631" customWidth="1"/>
    <col min="15618" max="15618" width="41" style="631" customWidth="1"/>
    <col min="15619" max="15621" width="32.88671875" style="631" customWidth="1"/>
    <col min="15622" max="15872" width="9.109375" style="631"/>
    <col min="15873" max="15873" width="8.109375" style="631" customWidth="1"/>
    <col min="15874" max="15874" width="41" style="631" customWidth="1"/>
    <col min="15875" max="15877" width="32.88671875" style="631" customWidth="1"/>
    <col min="15878" max="16128" width="9.109375" style="631"/>
    <col min="16129" max="16129" width="8.109375" style="631" customWidth="1"/>
    <col min="16130" max="16130" width="41" style="631" customWidth="1"/>
    <col min="16131" max="16133" width="32.88671875" style="631" customWidth="1"/>
    <col min="16134" max="16384" width="9.109375" style="631"/>
  </cols>
  <sheetData>
    <row r="1" spans="1:5" s="645" customFormat="1" x14ac:dyDescent="0.25">
      <c r="B1" s="122" t="s">
        <v>265</v>
      </c>
      <c r="C1" s="645" t="s">
        <v>1566</v>
      </c>
    </row>
    <row r="2" spans="1:5" s="645" customFormat="1" x14ac:dyDescent="0.25">
      <c r="B2" s="122" t="s">
        <v>364</v>
      </c>
      <c r="C2" s="645" t="s">
        <v>119</v>
      </c>
    </row>
    <row r="3" spans="1:5" x14ac:dyDescent="0.25">
      <c r="A3" s="985" t="s">
        <v>1160</v>
      </c>
      <c r="B3" s="986"/>
      <c r="C3" s="986"/>
      <c r="D3" s="986"/>
      <c r="E3" s="986"/>
    </row>
    <row r="4" spans="1:5" ht="45" x14ac:dyDescent="0.25">
      <c r="A4" s="781"/>
      <c r="B4" s="781" t="s">
        <v>593</v>
      </c>
      <c r="C4" s="781" t="s">
        <v>951</v>
      </c>
      <c r="D4" s="781" t="s">
        <v>952</v>
      </c>
      <c r="E4" s="781" t="s">
        <v>953</v>
      </c>
    </row>
    <row r="5" spans="1:5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</row>
    <row r="6" spans="1:5" x14ac:dyDescent="0.25">
      <c r="A6" s="782" t="s">
        <v>598</v>
      </c>
      <c r="B6" s="783" t="s">
        <v>715</v>
      </c>
      <c r="C6" s="784">
        <v>2018093</v>
      </c>
      <c r="D6" s="784">
        <v>0</v>
      </c>
      <c r="E6" s="784">
        <v>2018093</v>
      </c>
    </row>
    <row r="7" spans="1:5" x14ac:dyDescent="0.25">
      <c r="A7" s="782" t="s">
        <v>600</v>
      </c>
      <c r="B7" s="783" t="s">
        <v>719</v>
      </c>
      <c r="C7" s="784">
        <v>2232331230</v>
      </c>
      <c r="D7" s="784">
        <v>0</v>
      </c>
      <c r="E7" s="784">
        <v>2232331230</v>
      </c>
    </row>
    <row r="8" spans="1:5" ht="26.4" x14ac:dyDescent="0.25">
      <c r="A8" s="782" t="s">
        <v>642</v>
      </c>
      <c r="B8" s="783" t="s">
        <v>725</v>
      </c>
      <c r="C8" s="784">
        <v>11150000</v>
      </c>
      <c r="D8" s="784">
        <v>0</v>
      </c>
      <c r="E8" s="784">
        <v>11150000</v>
      </c>
    </row>
    <row r="9" spans="1:5" ht="26.4" x14ac:dyDescent="0.25">
      <c r="A9" s="782" t="s">
        <v>602</v>
      </c>
      <c r="B9" s="783" t="s">
        <v>729</v>
      </c>
      <c r="C9" s="784">
        <v>1351062394</v>
      </c>
      <c r="D9" s="784">
        <v>0</v>
      </c>
      <c r="E9" s="784">
        <v>1351062394</v>
      </c>
    </row>
    <row r="10" spans="1:5" ht="39.6" x14ac:dyDescent="0.25">
      <c r="A10" s="785" t="s">
        <v>644</v>
      </c>
      <c r="B10" s="786" t="s">
        <v>730</v>
      </c>
      <c r="C10" s="787">
        <v>3596561717</v>
      </c>
      <c r="D10" s="787">
        <v>0</v>
      </c>
      <c r="E10" s="787">
        <v>3596561717</v>
      </c>
    </row>
    <row r="11" spans="1:5" x14ac:dyDescent="0.25">
      <c r="A11" s="782" t="s">
        <v>646</v>
      </c>
      <c r="B11" s="783" t="s">
        <v>732</v>
      </c>
      <c r="C11" s="784">
        <v>958176</v>
      </c>
      <c r="D11" s="784">
        <v>0</v>
      </c>
      <c r="E11" s="784">
        <v>958176</v>
      </c>
    </row>
    <row r="12" spans="1:5" ht="26.4" x14ac:dyDescent="0.25">
      <c r="A12" s="785" t="s">
        <v>650</v>
      </c>
      <c r="B12" s="786" t="s">
        <v>733</v>
      </c>
      <c r="C12" s="787">
        <v>958176</v>
      </c>
      <c r="D12" s="787">
        <v>0</v>
      </c>
      <c r="E12" s="787">
        <v>958176</v>
      </c>
    </row>
    <row r="13" spans="1:5" ht="26.4" x14ac:dyDescent="0.25">
      <c r="A13" s="782" t="s">
        <v>652</v>
      </c>
      <c r="B13" s="783" t="s">
        <v>737</v>
      </c>
      <c r="C13" s="784">
        <v>169275</v>
      </c>
      <c r="D13" s="784">
        <v>0</v>
      </c>
      <c r="E13" s="784">
        <v>169275</v>
      </c>
    </row>
    <row r="14" spans="1:5" ht="26.4" x14ac:dyDescent="0.25">
      <c r="A14" s="782" t="s">
        <v>654</v>
      </c>
      <c r="B14" s="783" t="s">
        <v>1161</v>
      </c>
      <c r="C14" s="784">
        <v>787501328</v>
      </c>
      <c r="D14" s="784">
        <v>0</v>
      </c>
      <c r="E14" s="784">
        <v>787501328</v>
      </c>
    </row>
    <row r="15" spans="1:5" x14ac:dyDescent="0.25">
      <c r="A15" s="785" t="s">
        <v>656</v>
      </c>
      <c r="B15" s="786" t="s">
        <v>745</v>
      </c>
      <c r="C15" s="787">
        <v>787670603</v>
      </c>
      <c r="D15" s="787">
        <v>0</v>
      </c>
      <c r="E15" s="787">
        <v>787670603</v>
      </c>
    </row>
    <row r="16" spans="1:5" ht="26.4" x14ac:dyDescent="0.25">
      <c r="A16" s="782" t="s">
        <v>660</v>
      </c>
      <c r="B16" s="783" t="s">
        <v>775</v>
      </c>
      <c r="C16" s="784">
        <v>26647720</v>
      </c>
      <c r="D16" s="784">
        <v>0</v>
      </c>
      <c r="E16" s="784">
        <v>26647720</v>
      </c>
    </row>
    <row r="17" spans="1:5" ht="26.4" x14ac:dyDescent="0.25">
      <c r="A17" s="782" t="s">
        <v>662</v>
      </c>
      <c r="B17" s="783" t="s">
        <v>789</v>
      </c>
      <c r="C17" s="784">
        <v>698934700</v>
      </c>
      <c r="D17" s="784">
        <v>0</v>
      </c>
      <c r="E17" s="784">
        <v>698934700</v>
      </c>
    </row>
    <row r="18" spans="1:5" x14ac:dyDescent="0.25">
      <c r="A18" s="785" t="s">
        <v>663</v>
      </c>
      <c r="B18" s="786" t="s">
        <v>791</v>
      </c>
      <c r="C18" s="787">
        <v>725582420</v>
      </c>
      <c r="D18" s="787">
        <v>0</v>
      </c>
      <c r="E18" s="787">
        <v>725582420</v>
      </c>
    </row>
    <row r="19" spans="1:5" ht="26.4" x14ac:dyDescent="0.25">
      <c r="A19" s="785" t="s">
        <v>664</v>
      </c>
      <c r="B19" s="786" t="s">
        <v>1162</v>
      </c>
      <c r="C19" s="787">
        <v>24903127</v>
      </c>
      <c r="D19" s="787">
        <v>0</v>
      </c>
      <c r="E19" s="787">
        <v>24903127</v>
      </c>
    </row>
    <row r="20" spans="1:5" ht="26.4" x14ac:dyDescent="0.25">
      <c r="A20" s="785" t="s">
        <v>723</v>
      </c>
      <c r="B20" s="786" t="s">
        <v>809</v>
      </c>
      <c r="C20" s="787">
        <v>14211029</v>
      </c>
      <c r="D20" s="787">
        <v>0</v>
      </c>
      <c r="E20" s="787">
        <v>14211029</v>
      </c>
    </row>
    <row r="21" spans="1:5" x14ac:dyDescent="0.25">
      <c r="A21" s="785" t="s">
        <v>879</v>
      </c>
      <c r="B21" s="786" t="s">
        <v>811</v>
      </c>
      <c r="C21" s="787">
        <v>5149887072</v>
      </c>
      <c r="D21" s="787">
        <v>0</v>
      </c>
      <c r="E21" s="787">
        <v>5149887072</v>
      </c>
    </row>
    <row r="22" spans="1:5" ht="26.4" x14ac:dyDescent="0.25">
      <c r="A22" s="782" t="s">
        <v>604</v>
      </c>
      <c r="B22" s="783" t="s">
        <v>1163</v>
      </c>
      <c r="C22" s="784">
        <v>3450670900</v>
      </c>
      <c r="D22" s="784">
        <v>0</v>
      </c>
      <c r="E22" s="784">
        <v>3450670900</v>
      </c>
    </row>
    <row r="23" spans="1:5" x14ac:dyDescent="0.25">
      <c r="A23" s="782" t="s">
        <v>606</v>
      </c>
      <c r="B23" s="783" t="s">
        <v>819</v>
      </c>
      <c r="C23" s="784">
        <v>229354444</v>
      </c>
      <c r="D23" s="784">
        <v>0</v>
      </c>
      <c r="E23" s="784">
        <v>229354444</v>
      </c>
    </row>
    <row r="24" spans="1:5" x14ac:dyDescent="0.25">
      <c r="A24" s="782" t="s">
        <v>672</v>
      </c>
      <c r="B24" s="783" t="s">
        <v>821</v>
      </c>
      <c r="C24" s="784">
        <v>-156006006</v>
      </c>
      <c r="D24" s="784">
        <v>0</v>
      </c>
      <c r="E24" s="784">
        <v>-156006006</v>
      </c>
    </row>
    <row r="25" spans="1:5" x14ac:dyDescent="0.25">
      <c r="A25" s="785" t="s">
        <v>674</v>
      </c>
      <c r="B25" s="786" t="s">
        <v>823</v>
      </c>
      <c r="C25" s="787">
        <v>3524019338</v>
      </c>
      <c r="D25" s="787">
        <v>0</v>
      </c>
      <c r="E25" s="787">
        <v>3524019338</v>
      </c>
    </row>
    <row r="26" spans="1:5" ht="26.4" x14ac:dyDescent="0.25">
      <c r="A26" s="782" t="s">
        <v>608</v>
      </c>
      <c r="B26" s="783" t="s">
        <v>835</v>
      </c>
      <c r="C26" s="784">
        <v>2770533</v>
      </c>
      <c r="D26" s="784">
        <v>0</v>
      </c>
      <c r="E26" s="784">
        <v>2770533</v>
      </c>
    </row>
    <row r="27" spans="1:5" ht="26.4" x14ac:dyDescent="0.25">
      <c r="A27" s="782" t="s">
        <v>676</v>
      </c>
      <c r="B27" s="783" t="s">
        <v>845</v>
      </c>
      <c r="C27" s="784">
        <v>35249063</v>
      </c>
      <c r="D27" s="784">
        <v>0</v>
      </c>
      <c r="E27" s="784">
        <v>35249063</v>
      </c>
    </row>
    <row r="28" spans="1:5" ht="26.4" x14ac:dyDescent="0.25">
      <c r="A28" s="782" t="s">
        <v>678</v>
      </c>
      <c r="B28" s="783" t="s">
        <v>853</v>
      </c>
      <c r="C28" s="784">
        <v>22716556</v>
      </c>
      <c r="D28" s="784">
        <v>0</v>
      </c>
      <c r="E28" s="784">
        <v>22716556</v>
      </c>
    </row>
    <row r="29" spans="1:5" x14ac:dyDescent="0.25">
      <c r="A29" s="785" t="s">
        <v>610</v>
      </c>
      <c r="B29" s="786" t="s">
        <v>855</v>
      </c>
      <c r="C29" s="787">
        <v>60736152</v>
      </c>
      <c r="D29" s="787">
        <v>0</v>
      </c>
      <c r="E29" s="787">
        <v>60736152</v>
      </c>
    </row>
    <row r="30" spans="1:5" ht="26.4" x14ac:dyDescent="0.25">
      <c r="A30" s="785" t="s">
        <v>1164</v>
      </c>
      <c r="B30" s="786" t="s">
        <v>861</v>
      </c>
      <c r="C30" s="787">
        <v>1565131582</v>
      </c>
      <c r="D30" s="787">
        <v>0</v>
      </c>
      <c r="E30" s="787">
        <v>1565131582</v>
      </c>
    </row>
    <row r="31" spans="1:5" x14ac:dyDescent="0.25">
      <c r="A31" s="788" t="s">
        <v>614</v>
      </c>
      <c r="B31" s="789" t="s">
        <v>863</v>
      </c>
      <c r="C31" s="790">
        <v>5149887072</v>
      </c>
      <c r="D31" s="790">
        <v>0</v>
      </c>
      <c r="E31" s="790">
        <v>5149887072</v>
      </c>
    </row>
  </sheetData>
  <mergeCells count="1">
    <mergeCell ref="A3:E3"/>
  </mergeCells>
  <pageMargins left="0.75" right="0.75" top="1" bottom="1" header="0.5" footer="0.5"/>
  <pageSetup scale="95" orientation="portrait" horizontalDpi="300" verticalDpi="300" r:id="rId1"/>
  <headerFooter alignWithMargins="0">
    <oddHeader>&amp;C&amp;L&amp;RÉrték típus: Forint</oddHeader>
    <oddFooter>&amp;C&amp;LAdatellenőrző kód: -2a56c6e-a67f-5c-7728-483f7e-76-2f47-46-3e3a-1a&amp;R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29"/>
  <sheetViews>
    <sheetView workbookViewId="0">
      <pane ySplit="5" topLeftCell="A6" activePane="bottomLeft" state="frozen"/>
      <selection sqref="A1:E1"/>
      <selection pane="bottomLeft" activeCell="C1" sqref="C1"/>
    </sheetView>
  </sheetViews>
  <sheetFormatPr defaultRowHeight="13.2" x14ac:dyDescent="0.25"/>
  <cols>
    <col min="1" max="1" width="8.109375" style="631" customWidth="1"/>
    <col min="2" max="2" width="41" style="631" customWidth="1"/>
    <col min="3" max="5" width="13.6640625" style="631" customWidth="1"/>
    <col min="6" max="256" width="9.109375" style="631"/>
    <col min="257" max="257" width="8.109375" style="631" customWidth="1"/>
    <col min="258" max="258" width="41" style="631" customWidth="1"/>
    <col min="259" max="261" width="32.88671875" style="631" customWidth="1"/>
    <col min="262" max="512" width="9.109375" style="631"/>
    <col min="513" max="513" width="8.109375" style="631" customWidth="1"/>
    <col min="514" max="514" width="41" style="631" customWidth="1"/>
    <col min="515" max="517" width="32.88671875" style="631" customWidth="1"/>
    <col min="518" max="768" width="9.109375" style="631"/>
    <col min="769" max="769" width="8.109375" style="631" customWidth="1"/>
    <col min="770" max="770" width="41" style="631" customWidth="1"/>
    <col min="771" max="773" width="32.88671875" style="631" customWidth="1"/>
    <col min="774" max="1024" width="9.109375" style="631"/>
    <col min="1025" max="1025" width="8.109375" style="631" customWidth="1"/>
    <col min="1026" max="1026" width="41" style="631" customWidth="1"/>
    <col min="1027" max="1029" width="32.88671875" style="631" customWidth="1"/>
    <col min="1030" max="1280" width="9.109375" style="631"/>
    <col min="1281" max="1281" width="8.109375" style="631" customWidth="1"/>
    <col min="1282" max="1282" width="41" style="631" customWidth="1"/>
    <col min="1283" max="1285" width="32.88671875" style="631" customWidth="1"/>
    <col min="1286" max="1536" width="9.109375" style="631"/>
    <col min="1537" max="1537" width="8.109375" style="631" customWidth="1"/>
    <col min="1538" max="1538" width="41" style="631" customWidth="1"/>
    <col min="1539" max="1541" width="32.88671875" style="631" customWidth="1"/>
    <col min="1542" max="1792" width="9.109375" style="631"/>
    <col min="1793" max="1793" width="8.109375" style="631" customWidth="1"/>
    <col min="1794" max="1794" width="41" style="631" customWidth="1"/>
    <col min="1795" max="1797" width="32.88671875" style="631" customWidth="1"/>
    <col min="1798" max="2048" width="9.109375" style="631"/>
    <col min="2049" max="2049" width="8.109375" style="631" customWidth="1"/>
    <col min="2050" max="2050" width="41" style="631" customWidth="1"/>
    <col min="2051" max="2053" width="32.88671875" style="631" customWidth="1"/>
    <col min="2054" max="2304" width="9.109375" style="631"/>
    <col min="2305" max="2305" width="8.109375" style="631" customWidth="1"/>
    <col min="2306" max="2306" width="41" style="631" customWidth="1"/>
    <col min="2307" max="2309" width="32.88671875" style="631" customWidth="1"/>
    <col min="2310" max="2560" width="9.109375" style="631"/>
    <col min="2561" max="2561" width="8.109375" style="631" customWidth="1"/>
    <col min="2562" max="2562" width="41" style="631" customWidth="1"/>
    <col min="2563" max="2565" width="32.88671875" style="631" customWidth="1"/>
    <col min="2566" max="2816" width="9.109375" style="631"/>
    <col min="2817" max="2817" width="8.109375" style="631" customWidth="1"/>
    <col min="2818" max="2818" width="41" style="631" customWidth="1"/>
    <col min="2819" max="2821" width="32.88671875" style="631" customWidth="1"/>
    <col min="2822" max="3072" width="9.109375" style="631"/>
    <col min="3073" max="3073" width="8.109375" style="631" customWidth="1"/>
    <col min="3074" max="3074" width="41" style="631" customWidth="1"/>
    <col min="3075" max="3077" width="32.88671875" style="631" customWidth="1"/>
    <col min="3078" max="3328" width="9.109375" style="631"/>
    <col min="3329" max="3329" width="8.109375" style="631" customWidth="1"/>
    <col min="3330" max="3330" width="41" style="631" customWidth="1"/>
    <col min="3331" max="3333" width="32.88671875" style="631" customWidth="1"/>
    <col min="3334" max="3584" width="9.109375" style="631"/>
    <col min="3585" max="3585" width="8.109375" style="631" customWidth="1"/>
    <col min="3586" max="3586" width="41" style="631" customWidth="1"/>
    <col min="3587" max="3589" width="32.88671875" style="631" customWidth="1"/>
    <col min="3590" max="3840" width="9.109375" style="631"/>
    <col min="3841" max="3841" width="8.109375" style="631" customWidth="1"/>
    <col min="3842" max="3842" width="41" style="631" customWidth="1"/>
    <col min="3843" max="3845" width="32.88671875" style="631" customWidth="1"/>
    <col min="3846" max="4096" width="9.109375" style="631"/>
    <col min="4097" max="4097" width="8.109375" style="631" customWidth="1"/>
    <col min="4098" max="4098" width="41" style="631" customWidth="1"/>
    <col min="4099" max="4101" width="32.88671875" style="631" customWidth="1"/>
    <col min="4102" max="4352" width="9.109375" style="631"/>
    <col min="4353" max="4353" width="8.109375" style="631" customWidth="1"/>
    <col min="4354" max="4354" width="41" style="631" customWidth="1"/>
    <col min="4355" max="4357" width="32.88671875" style="631" customWidth="1"/>
    <col min="4358" max="4608" width="9.109375" style="631"/>
    <col min="4609" max="4609" width="8.109375" style="631" customWidth="1"/>
    <col min="4610" max="4610" width="41" style="631" customWidth="1"/>
    <col min="4611" max="4613" width="32.88671875" style="631" customWidth="1"/>
    <col min="4614" max="4864" width="9.109375" style="631"/>
    <col min="4865" max="4865" width="8.109375" style="631" customWidth="1"/>
    <col min="4866" max="4866" width="41" style="631" customWidth="1"/>
    <col min="4867" max="4869" width="32.88671875" style="631" customWidth="1"/>
    <col min="4870" max="5120" width="9.109375" style="631"/>
    <col min="5121" max="5121" width="8.109375" style="631" customWidth="1"/>
    <col min="5122" max="5122" width="41" style="631" customWidth="1"/>
    <col min="5123" max="5125" width="32.88671875" style="631" customWidth="1"/>
    <col min="5126" max="5376" width="9.109375" style="631"/>
    <col min="5377" max="5377" width="8.109375" style="631" customWidth="1"/>
    <col min="5378" max="5378" width="41" style="631" customWidth="1"/>
    <col min="5379" max="5381" width="32.88671875" style="631" customWidth="1"/>
    <col min="5382" max="5632" width="9.109375" style="631"/>
    <col min="5633" max="5633" width="8.109375" style="631" customWidth="1"/>
    <col min="5634" max="5634" width="41" style="631" customWidth="1"/>
    <col min="5635" max="5637" width="32.88671875" style="631" customWidth="1"/>
    <col min="5638" max="5888" width="9.109375" style="631"/>
    <col min="5889" max="5889" width="8.109375" style="631" customWidth="1"/>
    <col min="5890" max="5890" width="41" style="631" customWidth="1"/>
    <col min="5891" max="5893" width="32.88671875" style="631" customWidth="1"/>
    <col min="5894" max="6144" width="9.109375" style="631"/>
    <col min="6145" max="6145" width="8.109375" style="631" customWidth="1"/>
    <col min="6146" max="6146" width="41" style="631" customWidth="1"/>
    <col min="6147" max="6149" width="32.88671875" style="631" customWidth="1"/>
    <col min="6150" max="6400" width="9.109375" style="631"/>
    <col min="6401" max="6401" width="8.109375" style="631" customWidth="1"/>
    <col min="6402" max="6402" width="41" style="631" customWidth="1"/>
    <col min="6403" max="6405" width="32.88671875" style="631" customWidth="1"/>
    <col min="6406" max="6656" width="9.109375" style="631"/>
    <col min="6657" max="6657" width="8.109375" style="631" customWidth="1"/>
    <col min="6658" max="6658" width="41" style="631" customWidth="1"/>
    <col min="6659" max="6661" width="32.88671875" style="631" customWidth="1"/>
    <col min="6662" max="6912" width="9.109375" style="631"/>
    <col min="6913" max="6913" width="8.109375" style="631" customWidth="1"/>
    <col min="6914" max="6914" width="41" style="631" customWidth="1"/>
    <col min="6915" max="6917" width="32.88671875" style="631" customWidth="1"/>
    <col min="6918" max="7168" width="9.109375" style="631"/>
    <col min="7169" max="7169" width="8.109375" style="631" customWidth="1"/>
    <col min="7170" max="7170" width="41" style="631" customWidth="1"/>
    <col min="7171" max="7173" width="32.88671875" style="631" customWidth="1"/>
    <col min="7174" max="7424" width="9.109375" style="631"/>
    <col min="7425" max="7425" width="8.109375" style="631" customWidth="1"/>
    <col min="7426" max="7426" width="41" style="631" customWidth="1"/>
    <col min="7427" max="7429" width="32.88671875" style="631" customWidth="1"/>
    <col min="7430" max="7680" width="9.109375" style="631"/>
    <col min="7681" max="7681" width="8.109375" style="631" customWidth="1"/>
    <col min="7682" max="7682" width="41" style="631" customWidth="1"/>
    <col min="7683" max="7685" width="32.88671875" style="631" customWidth="1"/>
    <col min="7686" max="7936" width="9.109375" style="631"/>
    <col min="7937" max="7937" width="8.109375" style="631" customWidth="1"/>
    <col min="7938" max="7938" width="41" style="631" customWidth="1"/>
    <col min="7939" max="7941" width="32.88671875" style="631" customWidth="1"/>
    <col min="7942" max="8192" width="9.109375" style="631"/>
    <col min="8193" max="8193" width="8.109375" style="631" customWidth="1"/>
    <col min="8194" max="8194" width="41" style="631" customWidth="1"/>
    <col min="8195" max="8197" width="32.88671875" style="631" customWidth="1"/>
    <col min="8198" max="8448" width="9.109375" style="631"/>
    <col min="8449" max="8449" width="8.109375" style="631" customWidth="1"/>
    <col min="8450" max="8450" width="41" style="631" customWidth="1"/>
    <col min="8451" max="8453" width="32.88671875" style="631" customWidth="1"/>
    <col min="8454" max="8704" width="9.109375" style="631"/>
    <col min="8705" max="8705" width="8.109375" style="631" customWidth="1"/>
    <col min="8706" max="8706" width="41" style="631" customWidth="1"/>
    <col min="8707" max="8709" width="32.88671875" style="631" customWidth="1"/>
    <col min="8710" max="8960" width="9.109375" style="631"/>
    <col min="8961" max="8961" width="8.109375" style="631" customWidth="1"/>
    <col min="8962" max="8962" width="41" style="631" customWidth="1"/>
    <col min="8963" max="8965" width="32.88671875" style="631" customWidth="1"/>
    <col min="8966" max="9216" width="9.109375" style="631"/>
    <col min="9217" max="9217" width="8.109375" style="631" customWidth="1"/>
    <col min="9218" max="9218" width="41" style="631" customWidth="1"/>
    <col min="9219" max="9221" width="32.88671875" style="631" customWidth="1"/>
    <col min="9222" max="9472" width="9.109375" style="631"/>
    <col min="9473" max="9473" width="8.109375" style="631" customWidth="1"/>
    <col min="9474" max="9474" width="41" style="631" customWidth="1"/>
    <col min="9475" max="9477" width="32.88671875" style="631" customWidth="1"/>
    <col min="9478" max="9728" width="9.109375" style="631"/>
    <col min="9729" max="9729" width="8.109375" style="631" customWidth="1"/>
    <col min="9730" max="9730" width="41" style="631" customWidth="1"/>
    <col min="9731" max="9733" width="32.88671875" style="631" customWidth="1"/>
    <col min="9734" max="9984" width="9.109375" style="631"/>
    <col min="9985" max="9985" width="8.109375" style="631" customWidth="1"/>
    <col min="9986" max="9986" width="41" style="631" customWidth="1"/>
    <col min="9987" max="9989" width="32.88671875" style="631" customWidth="1"/>
    <col min="9990" max="10240" width="9.109375" style="631"/>
    <col min="10241" max="10241" width="8.109375" style="631" customWidth="1"/>
    <col min="10242" max="10242" width="41" style="631" customWidth="1"/>
    <col min="10243" max="10245" width="32.88671875" style="631" customWidth="1"/>
    <col min="10246" max="10496" width="9.109375" style="631"/>
    <col min="10497" max="10497" width="8.109375" style="631" customWidth="1"/>
    <col min="10498" max="10498" width="41" style="631" customWidth="1"/>
    <col min="10499" max="10501" width="32.88671875" style="631" customWidth="1"/>
    <col min="10502" max="10752" width="9.109375" style="631"/>
    <col min="10753" max="10753" width="8.109375" style="631" customWidth="1"/>
    <col min="10754" max="10754" width="41" style="631" customWidth="1"/>
    <col min="10755" max="10757" width="32.88671875" style="631" customWidth="1"/>
    <col min="10758" max="11008" width="9.109375" style="631"/>
    <col min="11009" max="11009" width="8.109375" style="631" customWidth="1"/>
    <col min="11010" max="11010" width="41" style="631" customWidth="1"/>
    <col min="11011" max="11013" width="32.88671875" style="631" customWidth="1"/>
    <col min="11014" max="11264" width="9.109375" style="631"/>
    <col min="11265" max="11265" width="8.109375" style="631" customWidth="1"/>
    <col min="11266" max="11266" width="41" style="631" customWidth="1"/>
    <col min="11267" max="11269" width="32.88671875" style="631" customWidth="1"/>
    <col min="11270" max="11520" width="9.109375" style="631"/>
    <col min="11521" max="11521" width="8.109375" style="631" customWidth="1"/>
    <col min="11522" max="11522" width="41" style="631" customWidth="1"/>
    <col min="11523" max="11525" width="32.88671875" style="631" customWidth="1"/>
    <col min="11526" max="11776" width="9.109375" style="631"/>
    <col min="11777" max="11777" width="8.109375" style="631" customWidth="1"/>
    <col min="11778" max="11778" width="41" style="631" customWidth="1"/>
    <col min="11779" max="11781" width="32.88671875" style="631" customWidth="1"/>
    <col min="11782" max="12032" width="9.109375" style="631"/>
    <col min="12033" max="12033" width="8.109375" style="631" customWidth="1"/>
    <col min="12034" max="12034" width="41" style="631" customWidth="1"/>
    <col min="12035" max="12037" width="32.88671875" style="631" customWidth="1"/>
    <col min="12038" max="12288" width="9.109375" style="631"/>
    <col min="12289" max="12289" width="8.109375" style="631" customWidth="1"/>
    <col min="12290" max="12290" width="41" style="631" customWidth="1"/>
    <col min="12291" max="12293" width="32.88671875" style="631" customWidth="1"/>
    <col min="12294" max="12544" width="9.109375" style="631"/>
    <col min="12545" max="12545" width="8.109375" style="631" customWidth="1"/>
    <col min="12546" max="12546" width="41" style="631" customWidth="1"/>
    <col min="12547" max="12549" width="32.88671875" style="631" customWidth="1"/>
    <col min="12550" max="12800" width="9.109375" style="631"/>
    <col min="12801" max="12801" width="8.109375" style="631" customWidth="1"/>
    <col min="12802" max="12802" width="41" style="631" customWidth="1"/>
    <col min="12803" max="12805" width="32.88671875" style="631" customWidth="1"/>
    <col min="12806" max="13056" width="9.109375" style="631"/>
    <col min="13057" max="13057" width="8.109375" style="631" customWidth="1"/>
    <col min="13058" max="13058" width="41" style="631" customWidth="1"/>
    <col min="13059" max="13061" width="32.88671875" style="631" customWidth="1"/>
    <col min="13062" max="13312" width="9.109375" style="631"/>
    <col min="13313" max="13313" width="8.109375" style="631" customWidth="1"/>
    <col min="13314" max="13314" width="41" style="631" customWidth="1"/>
    <col min="13315" max="13317" width="32.88671875" style="631" customWidth="1"/>
    <col min="13318" max="13568" width="9.109375" style="631"/>
    <col min="13569" max="13569" width="8.109375" style="631" customWidth="1"/>
    <col min="13570" max="13570" width="41" style="631" customWidth="1"/>
    <col min="13571" max="13573" width="32.88671875" style="631" customWidth="1"/>
    <col min="13574" max="13824" width="9.109375" style="631"/>
    <col min="13825" max="13825" width="8.109375" style="631" customWidth="1"/>
    <col min="13826" max="13826" width="41" style="631" customWidth="1"/>
    <col min="13827" max="13829" width="32.88671875" style="631" customWidth="1"/>
    <col min="13830" max="14080" width="9.109375" style="631"/>
    <col min="14081" max="14081" width="8.109375" style="631" customWidth="1"/>
    <col min="14082" max="14082" width="41" style="631" customWidth="1"/>
    <col min="14083" max="14085" width="32.88671875" style="631" customWidth="1"/>
    <col min="14086" max="14336" width="9.109375" style="631"/>
    <col min="14337" max="14337" width="8.109375" style="631" customWidth="1"/>
    <col min="14338" max="14338" width="41" style="631" customWidth="1"/>
    <col min="14339" max="14341" width="32.88671875" style="631" customWidth="1"/>
    <col min="14342" max="14592" width="9.109375" style="631"/>
    <col min="14593" max="14593" width="8.109375" style="631" customWidth="1"/>
    <col min="14594" max="14594" width="41" style="631" customWidth="1"/>
    <col min="14595" max="14597" width="32.88671875" style="631" customWidth="1"/>
    <col min="14598" max="14848" width="9.109375" style="631"/>
    <col min="14849" max="14849" width="8.109375" style="631" customWidth="1"/>
    <col min="14850" max="14850" width="41" style="631" customWidth="1"/>
    <col min="14851" max="14853" width="32.88671875" style="631" customWidth="1"/>
    <col min="14854" max="15104" width="9.109375" style="631"/>
    <col min="15105" max="15105" width="8.109375" style="631" customWidth="1"/>
    <col min="15106" max="15106" width="41" style="631" customWidth="1"/>
    <col min="15107" max="15109" width="32.88671875" style="631" customWidth="1"/>
    <col min="15110" max="15360" width="9.109375" style="631"/>
    <col min="15361" max="15361" width="8.109375" style="631" customWidth="1"/>
    <col min="15362" max="15362" width="41" style="631" customWidth="1"/>
    <col min="15363" max="15365" width="32.88671875" style="631" customWidth="1"/>
    <col min="15366" max="15616" width="9.109375" style="631"/>
    <col min="15617" max="15617" width="8.109375" style="631" customWidth="1"/>
    <col min="15618" max="15618" width="41" style="631" customWidth="1"/>
    <col min="15619" max="15621" width="32.88671875" style="631" customWidth="1"/>
    <col min="15622" max="15872" width="9.109375" style="631"/>
    <col min="15873" max="15873" width="8.109375" style="631" customWidth="1"/>
    <col min="15874" max="15874" width="41" style="631" customWidth="1"/>
    <col min="15875" max="15877" width="32.88671875" style="631" customWidth="1"/>
    <col min="15878" max="16128" width="9.109375" style="631"/>
    <col min="16129" max="16129" width="8.109375" style="631" customWidth="1"/>
    <col min="16130" max="16130" width="41" style="631" customWidth="1"/>
    <col min="16131" max="16133" width="32.88671875" style="631" customWidth="1"/>
    <col min="16134" max="16384" width="9.109375" style="631"/>
  </cols>
  <sheetData>
    <row r="1" spans="1:5" s="645" customFormat="1" x14ac:dyDescent="0.25">
      <c r="B1" s="122" t="s">
        <v>265</v>
      </c>
      <c r="C1" s="645" t="s">
        <v>1567</v>
      </c>
    </row>
    <row r="2" spans="1:5" s="645" customFormat="1" x14ac:dyDescent="0.25">
      <c r="B2" s="122" t="s">
        <v>364</v>
      </c>
      <c r="C2" s="645" t="s">
        <v>119</v>
      </c>
    </row>
    <row r="3" spans="1:5" x14ac:dyDescent="0.25">
      <c r="A3" s="985" t="s">
        <v>1165</v>
      </c>
      <c r="B3" s="986"/>
      <c r="C3" s="986"/>
      <c r="D3" s="986"/>
      <c r="E3" s="986"/>
    </row>
    <row r="4" spans="1:5" ht="45" x14ac:dyDescent="0.25">
      <c r="A4" s="781"/>
      <c r="B4" s="781" t="s">
        <v>593</v>
      </c>
      <c r="C4" s="781" t="s">
        <v>951</v>
      </c>
      <c r="D4" s="781" t="s">
        <v>952</v>
      </c>
      <c r="E4" s="781" t="s">
        <v>953</v>
      </c>
    </row>
    <row r="5" spans="1:5" ht="15" x14ac:dyDescent="0.25">
      <c r="A5" s="781">
        <v>1</v>
      </c>
      <c r="B5" s="781">
        <v>2</v>
      </c>
      <c r="C5" s="781">
        <v>3</v>
      </c>
      <c r="D5" s="781">
        <v>4</v>
      </c>
      <c r="E5" s="781">
        <v>5</v>
      </c>
    </row>
    <row r="6" spans="1:5" x14ac:dyDescent="0.25">
      <c r="A6" s="782" t="s">
        <v>598</v>
      </c>
      <c r="B6" s="783" t="s">
        <v>865</v>
      </c>
      <c r="C6" s="784">
        <v>387189735</v>
      </c>
      <c r="D6" s="784">
        <v>0</v>
      </c>
      <c r="E6" s="784">
        <v>387189735</v>
      </c>
    </row>
    <row r="7" spans="1:5" ht="26.4" x14ac:dyDescent="0.25">
      <c r="A7" s="782" t="s">
        <v>600</v>
      </c>
      <c r="B7" s="783" t="s">
        <v>866</v>
      </c>
      <c r="C7" s="784">
        <v>17497580</v>
      </c>
      <c r="D7" s="784">
        <v>0</v>
      </c>
      <c r="E7" s="784">
        <v>17497580</v>
      </c>
    </row>
    <row r="8" spans="1:5" ht="26.4" x14ac:dyDescent="0.25">
      <c r="A8" s="782" t="s">
        <v>642</v>
      </c>
      <c r="B8" s="783" t="s">
        <v>867</v>
      </c>
      <c r="C8" s="784">
        <v>13159631</v>
      </c>
      <c r="D8" s="784">
        <v>0</v>
      </c>
      <c r="E8" s="784">
        <v>13159631</v>
      </c>
    </row>
    <row r="9" spans="1:5" ht="26.4" x14ac:dyDescent="0.25">
      <c r="A9" s="785" t="s">
        <v>602</v>
      </c>
      <c r="B9" s="786" t="s">
        <v>868</v>
      </c>
      <c r="C9" s="787">
        <v>417846946</v>
      </c>
      <c r="D9" s="787">
        <v>0</v>
      </c>
      <c r="E9" s="787">
        <v>417846946</v>
      </c>
    </row>
    <row r="10" spans="1:5" ht="26.4" x14ac:dyDescent="0.25">
      <c r="A10" s="782" t="s">
        <v>650</v>
      </c>
      <c r="B10" s="783" t="s">
        <v>869</v>
      </c>
      <c r="C10" s="784">
        <v>929508823</v>
      </c>
      <c r="D10" s="784">
        <v>-495216655</v>
      </c>
      <c r="E10" s="784">
        <v>434292168</v>
      </c>
    </row>
    <row r="11" spans="1:5" ht="26.4" x14ac:dyDescent="0.25">
      <c r="A11" s="782" t="s">
        <v>659</v>
      </c>
      <c r="B11" s="783" t="s">
        <v>870</v>
      </c>
      <c r="C11" s="784">
        <v>73347194</v>
      </c>
      <c r="D11" s="784">
        <v>0</v>
      </c>
      <c r="E11" s="784">
        <v>73347194</v>
      </c>
    </row>
    <row r="12" spans="1:5" ht="26.4" x14ac:dyDescent="0.25">
      <c r="A12" s="782" t="s">
        <v>652</v>
      </c>
      <c r="B12" s="783" t="s">
        <v>871</v>
      </c>
      <c r="C12" s="784">
        <v>19918902</v>
      </c>
      <c r="D12" s="784">
        <v>0</v>
      </c>
      <c r="E12" s="784">
        <v>19918902</v>
      </c>
    </row>
    <row r="13" spans="1:5" ht="26.4" x14ac:dyDescent="0.25">
      <c r="A13" s="782" t="s">
        <v>654</v>
      </c>
      <c r="B13" s="783" t="s">
        <v>872</v>
      </c>
      <c r="C13" s="784">
        <v>17823444</v>
      </c>
      <c r="D13" s="784">
        <v>0</v>
      </c>
      <c r="E13" s="784">
        <v>17823444</v>
      </c>
    </row>
    <row r="14" spans="1:5" ht="26.4" x14ac:dyDescent="0.25">
      <c r="A14" s="785" t="s">
        <v>656</v>
      </c>
      <c r="B14" s="786" t="s">
        <v>873</v>
      </c>
      <c r="C14" s="787">
        <v>1040598363</v>
      </c>
      <c r="D14" s="787">
        <v>-495216655</v>
      </c>
      <c r="E14" s="787">
        <v>545381708</v>
      </c>
    </row>
    <row r="15" spans="1:5" x14ac:dyDescent="0.25">
      <c r="A15" s="782" t="s">
        <v>660</v>
      </c>
      <c r="B15" s="783" t="s">
        <v>874</v>
      </c>
      <c r="C15" s="784">
        <v>32692425</v>
      </c>
      <c r="D15" s="784">
        <v>0</v>
      </c>
      <c r="E15" s="784">
        <v>32692425</v>
      </c>
    </row>
    <row r="16" spans="1:5" x14ac:dyDescent="0.25">
      <c r="A16" s="782" t="s">
        <v>661</v>
      </c>
      <c r="B16" s="783" t="s">
        <v>875</v>
      </c>
      <c r="C16" s="784">
        <v>102320307</v>
      </c>
      <c r="D16" s="784">
        <v>0</v>
      </c>
      <c r="E16" s="784">
        <v>102320307</v>
      </c>
    </row>
    <row r="17" spans="1:5" x14ac:dyDescent="0.25">
      <c r="A17" s="782" t="s">
        <v>663</v>
      </c>
      <c r="B17" s="783" t="s">
        <v>876</v>
      </c>
      <c r="C17" s="784">
        <v>4416808</v>
      </c>
      <c r="D17" s="784">
        <v>0</v>
      </c>
      <c r="E17" s="784">
        <v>4416808</v>
      </c>
    </row>
    <row r="18" spans="1:5" x14ac:dyDescent="0.25">
      <c r="A18" s="785" t="s">
        <v>664</v>
      </c>
      <c r="B18" s="786" t="s">
        <v>877</v>
      </c>
      <c r="C18" s="787">
        <v>139429540</v>
      </c>
      <c r="D18" s="787">
        <v>0</v>
      </c>
      <c r="E18" s="787">
        <v>139429540</v>
      </c>
    </row>
    <row r="19" spans="1:5" x14ac:dyDescent="0.25">
      <c r="A19" s="782" t="s">
        <v>723</v>
      </c>
      <c r="B19" s="783" t="s">
        <v>878</v>
      </c>
      <c r="C19" s="784">
        <v>338046118</v>
      </c>
      <c r="D19" s="784">
        <v>0</v>
      </c>
      <c r="E19" s="784">
        <v>338046118</v>
      </c>
    </row>
    <row r="20" spans="1:5" x14ac:dyDescent="0.25">
      <c r="A20" s="782" t="s">
        <v>879</v>
      </c>
      <c r="B20" s="783" t="s">
        <v>880</v>
      </c>
      <c r="C20" s="784">
        <v>46310306</v>
      </c>
      <c r="D20" s="784">
        <v>0</v>
      </c>
      <c r="E20" s="784">
        <v>46310306</v>
      </c>
    </row>
    <row r="21" spans="1:5" x14ac:dyDescent="0.25">
      <c r="A21" s="782" t="s">
        <v>604</v>
      </c>
      <c r="B21" s="783" t="s">
        <v>881</v>
      </c>
      <c r="C21" s="784">
        <v>64583643</v>
      </c>
      <c r="D21" s="784">
        <v>0</v>
      </c>
      <c r="E21" s="784">
        <v>64583643</v>
      </c>
    </row>
    <row r="22" spans="1:5" x14ac:dyDescent="0.25">
      <c r="A22" s="785" t="s">
        <v>606</v>
      </c>
      <c r="B22" s="786" t="s">
        <v>882</v>
      </c>
      <c r="C22" s="787">
        <v>448940067</v>
      </c>
      <c r="D22" s="787">
        <v>0</v>
      </c>
      <c r="E22" s="787">
        <v>448940067</v>
      </c>
    </row>
    <row r="23" spans="1:5" x14ac:dyDescent="0.25">
      <c r="A23" s="785" t="s">
        <v>726</v>
      </c>
      <c r="B23" s="786" t="s">
        <v>883</v>
      </c>
      <c r="C23" s="787">
        <v>107591576</v>
      </c>
      <c r="D23" s="787">
        <v>0</v>
      </c>
      <c r="E23" s="787">
        <v>107591576</v>
      </c>
    </row>
    <row r="24" spans="1:5" x14ac:dyDescent="0.25">
      <c r="A24" s="785" t="s">
        <v>672</v>
      </c>
      <c r="B24" s="786" t="s">
        <v>884</v>
      </c>
      <c r="C24" s="787">
        <v>921220661</v>
      </c>
      <c r="D24" s="787">
        <v>-495216655</v>
      </c>
      <c r="E24" s="787">
        <v>426004006</v>
      </c>
    </row>
    <row r="25" spans="1:5" ht="26.4" x14ac:dyDescent="0.25">
      <c r="A25" s="785" t="s">
        <v>674</v>
      </c>
      <c r="B25" s="786" t="s">
        <v>885</v>
      </c>
      <c r="C25" s="787">
        <v>-158736535</v>
      </c>
      <c r="D25" s="787">
        <v>0</v>
      </c>
      <c r="E25" s="787">
        <v>-158736535</v>
      </c>
    </row>
    <row r="26" spans="1:5" ht="26.4" x14ac:dyDescent="0.25">
      <c r="A26" s="782" t="s">
        <v>610</v>
      </c>
      <c r="B26" s="783" t="s">
        <v>886</v>
      </c>
      <c r="C26" s="784">
        <v>2730529</v>
      </c>
      <c r="D26" s="784">
        <v>0</v>
      </c>
      <c r="E26" s="784">
        <v>2730529</v>
      </c>
    </row>
    <row r="27" spans="1:5" ht="26.4" x14ac:dyDescent="0.25">
      <c r="A27" s="785" t="s">
        <v>887</v>
      </c>
      <c r="B27" s="786" t="s">
        <v>888</v>
      </c>
      <c r="C27" s="787">
        <v>2730529</v>
      </c>
      <c r="D27" s="787">
        <v>0</v>
      </c>
      <c r="E27" s="787">
        <v>2730529</v>
      </c>
    </row>
    <row r="28" spans="1:5" ht="26.4" x14ac:dyDescent="0.25">
      <c r="A28" s="785" t="s">
        <v>690</v>
      </c>
      <c r="B28" s="786" t="s">
        <v>889</v>
      </c>
      <c r="C28" s="787">
        <v>2730529</v>
      </c>
      <c r="D28" s="787">
        <v>0</v>
      </c>
      <c r="E28" s="787">
        <v>2730529</v>
      </c>
    </row>
    <row r="29" spans="1:5" x14ac:dyDescent="0.25">
      <c r="A29" s="788" t="s">
        <v>890</v>
      </c>
      <c r="B29" s="789" t="s">
        <v>1166</v>
      </c>
      <c r="C29" s="790">
        <v>-156006006</v>
      </c>
      <c r="D29" s="790">
        <v>0</v>
      </c>
      <c r="E29" s="790">
        <v>-156006006</v>
      </c>
    </row>
  </sheetData>
  <mergeCells count="1">
    <mergeCell ref="A3:E3"/>
  </mergeCells>
  <pageMargins left="0.75" right="0.75" top="1" bottom="1" header="0.5" footer="0.5"/>
  <pageSetup scale="95" orientation="portrait" horizontalDpi="300" verticalDpi="300" r:id="rId1"/>
  <headerFooter alignWithMargins="0">
    <oddHeader>&amp;C&amp;L&amp;RÉrték típus: Forint</oddHeader>
    <oddFooter>&amp;C&amp;LAdatellenőrző kód: -2a56c6e-a67f-5c-7728-483f7e-76-2f47-46-3e3a-1a&amp;R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1"/>
  <sheetViews>
    <sheetView workbookViewId="0">
      <pane ySplit="6" topLeftCell="A40" activePane="bottomLeft" state="frozen"/>
      <selection activeCell="T42" sqref="T42"/>
      <selection pane="bottomLeft" activeCell="F1" sqref="F1"/>
    </sheetView>
  </sheetViews>
  <sheetFormatPr defaultRowHeight="13.2" x14ac:dyDescent="0.25"/>
  <cols>
    <col min="1" max="1" width="5.6640625" customWidth="1"/>
    <col min="2" max="2" width="50" customWidth="1"/>
    <col min="3" max="3" width="14.6640625" customWidth="1"/>
    <col min="4" max="8" width="12.6640625" customWidth="1"/>
    <col min="255" max="255" width="5.6640625" customWidth="1"/>
    <col min="256" max="256" width="50" customWidth="1"/>
    <col min="257" max="257" width="28.88671875" customWidth="1"/>
    <col min="511" max="511" width="5.6640625" customWidth="1"/>
    <col min="512" max="512" width="50" customWidth="1"/>
    <col min="513" max="513" width="28.88671875" customWidth="1"/>
    <col min="767" max="767" width="5.6640625" customWidth="1"/>
    <col min="768" max="768" width="50" customWidth="1"/>
    <col min="769" max="769" width="28.88671875" customWidth="1"/>
    <col min="1023" max="1023" width="5.6640625" customWidth="1"/>
    <col min="1024" max="1024" width="50" customWidth="1"/>
    <col min="1025" max="1025" width="28.88671875" customWidth="1"/>
    <col min="1279" max="1279" width="5.6640625" customWidth="1"/>
    <col min="1280" max="1280" width="50" customWidth="1"/>
    <col min="1281" max="1281" width="28.88671875" customWidth="1"/>
    <col min="1535" max="1535" width="5.6640625" customWidth="1"/>
    <col min="1536" max="1536" width="50" customWidth="1"/>
    <col min="1537" max="1537" width="28.88671875" customWidth="1"/>
    <col min="1791" max="1791" width="5.6640625" customWidth="1"/>
    <col min="1792" max="1792" width="50" customWidth="1"/>
    <col min="1793" max="1793" width="28.88671875" customWidth="1"/>
    <col min="2047" max="2047" width="5.6640625" customWidth="1"/>
    <col min="2048" max="2048" width="50" customWidth="1"/>
    <col min="2049" max="2049" width="28.88671875" customWidth="1"/>
    <col min="2303" max="2303" width="5.6640625" customWidth="1"/>
    <col min="2304" max="2304" width="50" customWidth="1"/>
    <col min="2305" max="2305" width="28.88671875" customWidth="1"/>
    <col min="2559" max="2559" width="5.6640625" customWidth="1"/>
    <col min="2560" max="2560" width="50" customWidth="1"/>
    <col min="2561" max="2561" width="28.88671875" customWidth="1"/>
    <col min="2815" max="2815" width="5.6640625" customWidth="1"/>
    <col min="2816" max="2816" width="50" customWidth="1"/>
    <col min="2817" max="2817" width="28.88671875" customWidth="1"/>
    <col min="3071" max="3071" width="5.6640625" customWidth="1"/>
    <col min="3072" max="3072" width="50" customWidth="1"/>
    <col min="3073" max="3073" width="28.88671875" customWidth="1"/>
    <col min="3327" max="3327" width="5.6640625" customWidth="1"/>
    <col min="3328" max="3328" width="50" customWidth="1"/>
    <col min="3329" max="3329" width="28.88671875" customWidth="1"/>
    <col min="3583" max="3583" width="5.6640625" customWidth="1"/>
    <col min="3584" max="3584" width="50" customWidth="1"/>
    <col min="3585" max="3585" width="28.88671875" customWidth="1"/>
    <col min="3839" max="3839" width="5.6640625" customWidth="1"/>
    <col min="3840" max="3840" width="50" customWidth="1"/>
    <col min="3841" max="3841" width="28.88671875" customWidth="1"/>
    <col min="4095" max="4095" width="5.6640625" customWidth="1"/>
    <col min="4096" max="4096" width="50" customWidth="1"/>
    <col min="4097" max="4097" width="28.88671875" customWidth="1"/>
    <col min="4351" max="4351" width="5.6640625" customWidth="1"/>
    <col min="4352" max="4352" width="50" customWidth="1"/>
    <col min="4353" max="4353" width="28.88671875" customWidth="1"/>
    <col min="4607" max="4607" width="5.6640625" customWidth="1"/>
    <col min="4608" max="4608" width="50" customWidth="1"/>
    <col min="4609" max="4609" width="28.88671875" customWidth="1"/>
    <col min="4863" max="4863" width="5.6640625" customWidth="1"/>
    <col min="4864" max="4864" width="50" customWidth="1"/>
    <col min="4865" max="4865" width="28.88671875" customWidth="1"/>
    <col min="5119" max="5119" width="5.6640625" customWidth="1"/>
    <col min="5120" max="5120" width="50" customWidth="1"/>
    <col min="5121" max="5121" width="28.88671875" customWidth="1"/>
    <col min="5375" max="5375" width="5.6640625" customWidth="1"/>
    <col min="5376" max="5376" width="50" customWidth="1"/>
    <col min="5377" max="5377" width="28.88671875" customWidth="1"/>
    <col min="5631" max="5631" width="5.6640625" customWidth="1"/>
    <col min="5632" max="5632" width="50" customWidth="1"/>
    <col min="5633" max="5633" width="28.88671875" customWidth="1"/>
    <col min="5887" max="5887" width="5.6640625" customWidth="1"/>
    <col min="5888" max="5888" width="50" customWidth="1"/>
    <col min="5889" max="5889" width="28.88671875" customWidth="1"/>
    <col min="6143" max="6143" width="5.6640625" customWidth="1"/>
    <col min="6144" max="6144" width="50" customWidth="1"/>
    <col min="6145" max="6145" width="28.88671875" customWidth="1"/>
    <col min="6399" max="6399" width="5.6640625" customWidth="1"/>
    <col min="6400" max="6400" width="50" customWidth="1"/>
    <col min="6401" max="6401" width="28.88671875" customWidth="1"/>
    <col min="6655" max="6655" width="5.6640625" customWidth="1"/>
    <col min="6656" max="6656" width="50" customWidth="1"/>
    <col min="6657" max="6657" width="28.88671875" customWidth="1"/>
    <col min="6911" max="6911" width="5.6640625" customWidth="1"/>
    <col min="6912" max="6912" width="50" customWidth="1"/>
    <col min="6913" max="6913" width="28.88671875" customWidth="1"/>
    <col min="7167" max="7167" width="5.6640625" customWidth="1"/>
    <col min="7168" max="7168" width="50" customWidth="1"/>
    <col min="7169" max="7169" width="28.88671875" customWidth="1"/>
    <col min="7423" max="7423" width="5.6640625" customWidth="1"/>
    <col min="7424" max="7424" width="50" customWidth="1"/>
    <col min="7425" max="7425" width="28.88671875" customWidth="1"/>
    <col min="7679" max="7679" width="5.6640625" customWidth="1"/>
    <col min="7680" max="7680" width="50" customWidth="1"/>
    <col min="7681" max="7681" width="28.88671875" customWidth="1"/>
    <col min="7935" max="7935" width="5.6640625" customWidth="1"/>
    <col min="7936" max="7936" width="50" customWidth="1"/>
    <col min="7937" max="7937" width="28.88671875" customWidth="1"/>
    <col min="8191" max="8191" width="5.6640625" customWidth="1"/>
    <col min="8192" max="8192" width="50" customWidth="1"/>
    <col min="8193" max="8193" width="28.88671875" customWidth="1"/>
    <col min="8447" max="8447" width="5.6640625" customWidth="1"/>
    <col min="8448" max="8448" width="50" customWidth="1"/>
    <col min="8449" max="8449" width="28.88671875" customWidth="1"/>
    <col min="8703" max="8703" width="5.6640625" customWidth="1"/>
    <col min="8704" max="8704" width="50" customWidth="1"/>
    <col min="8705" max="8705" width="28.88671875" customWidth="1"/>
    <col min="8959" max="8959" width="5.6640625" customWidth="1"/>
    <col min="8960" max="8960" width="50" customWidth="1"/>
    <col min="8961" max="8961" width="28.88671875" customWidth="1"/>
    <col min="9215" max="9215" width="5.6640625" customWidth="1"/>
    <col min="9216" max="9216" width="50" customWidth="1"/>
    <col min="9217" max="9217" width="28.88671875" customWidth="1"/>
    <col min="9471" max="9471" width="5.6640625" customWidth="1"/>
    <col min="9472" max="9472" width="50" customWidth="1"/>
    <col min="9473" max="9473" width="28.88671875" customWidth="1"/>
    <col min="9727" max="9727" width="5.6640625" customWidth="1"/>
    <col min="9728" max="9728" width="50" customWidth="1"/>
    <col min="9729" max="9729" width="28.88671875" customWidth="1"/>
    <col min="9983" max="9983" width="5.6640625" customWidth="1"/>
    <col min="9984" max="9984" width="50" customWidth="1"/>
    <col min="9985" max="9985" width="28.88671875" customWidth="1"/>
    <col min="10239" max="10239" width="5.6640625" customWidth="1"/>
    <col min="10240" max="10240" width="50" customWidth="1"/>
    <col min="10241" max="10241" width="28.88671875" customWidth="1"/>
    <col min="10495" max="10495" width="5.6640625" customWidth="1"/>
    <col min="10496" max="10496" width="50" customWidth="1"/>
    <col min="10497" max="10497" width="28.88671875" customWidth="1"/>
    <col min="10751" max="10751" width="5.6640625" customWidth="1"/>
    <col min="10752" max="10752" width="50" customWidth="1"/>
    <col min="10753" max="10753" width="28.88671875" customWidth="1"/>
    <col min="11007" max="11007" width="5.6640625" customWidth="1"/>
    <col min="11008" max="11008" width="50" customWidth="1"/>
    <col min="11009" max="11009" width="28.88671875" customWidth="1"/>
    <col min="11263" max="11263" width="5.6640625" customWidth="1"/>
    <col min="11264" max="11264" width="50" customWidth="1"/>
    <col min="11265" max="11265" width="28.88671875" customWidth="1"/>
    <col min="11519" max="11519" width="5.6640625" customWidth="1"/>
    <col min="11520" max="11520" width="50" customWidth="1"/>
    <col min="11521" max="11521" width="28.88671875" customWidth="1"/>
    <col min="11775" max="11775" width="5.6640625" customWidth="1"/>
    <col min="11776" max="11776" width="50" customWidth="1"/>
    <col min="11777" max="11777" width="28.88671875" customWidth="1"/>
    <col min="12031" max="12031" width="5.6640625" customWidth="1"/>
    <col min="12032" max="12032" width="50" customWidth="1"/>
    <col min="12033" max="12033" width="28.88671875" customWidth="1"/>
    <col min="12287" max="12287" width="5.6640625" customWidth="1"/>
    <col min="12288" max="12288" width="50" customWidth="1"/>
    <col min="12289" max="12289" width="28.88671875" customWidth="1"/>
    <col min="12543" max="12543" width="5.6640625" customWidth="1"/>
    <col min="12544" max="12544" width="50" customWidth="1"/>
    <col min="12545" max="12545" width="28.88671875" customWidth="1"/>
    <col min="12799" max="12799" width="5.6640625" customWidth="1"/>
    <col min="12800" max="12800" width="50" customWidth="1"/>
    <col min="12801" max="12801" width="28.88671875" customWidth="1"/>
    <col min="13055" max="13055" width="5.6640625" customWidth="1"/>
    <col min="13056" max="13056" width="50" customWidth="1"/>
    <col min="13057" max="13057" width="28.88671875" customWidth="1"/>
    <col min="13311" max="13311" width="5.6640625" customWidth="1"/>
    <col min="13312" max="13312" width="50" customWidth="1"/>
    <col min="13313" max="13313" width="28.88671875" customWidth="1"/>
    <col min="13567" max="13567" width="5.6640625" customWidth="1"/>
    <col min="13568" max="13568" width="50" customWidth="1"/>
    <col min="13569" max="13569" width="28.88671875" customWidth="1"/>
    <col min="13823" max="13823" width="5.6640625" customWidth="1"/>
    <col min="13824" max="13824" width="50" customWidth="1"/>
    <col min="13825" max="13825" width="28.88671875" customWidth="1"/>
    <col min="14079" max="14079" width="5.6640625" customWidth="1"/>
    <col min="14080" max="14080" width="50" customWidth="1"/>
    <col min="14081" max="14081" width="28.88671875" customWidth="1"/>
    <col min="14335" max="14335" width="5.6640625" customWidth="1"/>
    <col min="14336" max="14336" width="50" customWidth="1"/>
    <col min="14337" max="14337" width="28.88671875" customWidth="1"/>
    <col min="14591" max="14591" width="5.6640625" customWidth="1"/>
    <col min="14592" max="14592" width="50" customWidth="1"/>
    <col min="14593" max="14593" width="28.88671875" customWidth="1"/>
    <col min="14847" max="14847" width="5.6640625" customWidth="1"/>
    <col min="14848" max="14848" width="50" customWidth="1"/>
    <col min="14849" max="14849" width="28.88671875" customWidth="1"/>
    <col min="15103" max="15103" width="5.6640625" customWidth="1"/>
    <col min="15104" max="15104" width="50" customWidth="1"/>
    <col min="15105" max="15105" width="28.88671875" customWidth="1"/>
    <col min="15359" max="15359" width="5.6640625" customWidth="1"/>
    <col min="15360" max="15360" width="50" customWidth="1"/>
    <col min="15361" max="15361" width="28.88671875" customWidth="1"/>
    <col min="15615" max="15615" width="5.6640625" customWidth="1"/>
    <col min="15616" max="15616" width="50" customWidth="1"/>
    <col min="15617" max="15617" width="28.88671875" customWidth="1"/>
    <col min="15871" max="15871" width="5.6640625" customWidth="1"/>
    <col min="15872" max="15872" width="50" customWidth="1"/>
    <col min="15873" max="15873" width="28.88671875" customWidth="1"/>
    <col min="16127" max="16127" width="5.6640625" customWidth="1"/>
    <col min="16128" max="16128" width="50" customWidth="1"/>
    <col min="16129" max="16129" width="28.88671875" customWidth="1"/>
  </cols>
  <sheetData>
    <row r="1" spans="1:9" x14ac:dyDescent="0.25">
      <c r="B1" s="122" t="s">
        <v>265</v>
      </c>
      <c r="F1" t="s">
        <v>1533</v>
      </c>
    </row>
    <row r="2" spans="1:9" x14ac:dyDescent="0.25">
      <c r="B2" s="122" t="s">
        <v>364</v>
      </c>
    </row>
    <row r="3" spans="1:9" x14ac:dyDescent="0.25">
      <c r="C3" s="464"/>
      <c r="F3" s="613" t="s">
        <v>119</v>
      </c>
    </row>
    <row r="4" spans="1:9" x14ac:dyDescent="0.25">
      <c r="B4" s="124"/>
      <c r="C4" s="306" t="s">
        <v>327</v>
      </c>
    </row>
    <row r="5" spans="1:9" ht="26.4" x14ac:dyDescent="0.25">
      <c r="A5" s="465" t="s">
        <v>1</v>
      </c>
      <c r="B5" s="466" t="s">
        <v>2</v>
      </c>
      <c r="C5" s="467" t="s">
        <v>566</v>
      </c>
      <c r="D5" s="467" t="s">
        <v>39</v>
      </c>
      <c r="E5" s="467" t="s">
        <v>267</v>
      </c>
      <c r="F5" s="467" t="s">
        <v>41</v>
      </c>
      <c r="G5" s="467" t="s">
        <v>113</v>
      </c>
      <c r="H5" s="467" t="s">
        <v>42</v>
      </c>
    </row>
    <row r="6" spans="1:9" ht="26.4" x14ac:dyDescent="0.25">
      <c r="A6" s="468">
        <v>1</v>
      </c>
      <c r="B6" s="469" t="s">
        <v>43</v>
      </c>
      <c r="C6" s="470">
        <f>SUM(D6:H6)</f>
        <v>160635226</v>
      </c>
      <c r="D6" s="471">
        <v>160635226</v>
      </c>
      <c r="E6" s="471"/>
      <c r="F6" s="471"/>
      <c r="G6" s="471"/>
      <c r="H6" s="471"/>
      <c r="I6" s="307">
        <f>C6/'1c'!C6*100</f>
        <v>100</v>
      </c>
    </row>
    <row r="7" spans="1:9" ht="26.4" x14ac:dyDescent="0.25">
      <c r="A7" s="468">
        <v>2</v>
      </c>
      <c r="B7" s="469" t="s">
        <v>268</v>
      </c>
      <c r="C7" s="470">
        <f t="shared" ref="C7:C72" si="0">SUM(D7:H7)</f>
        <v>156027310</v>
      </c>
      <c r="D7" s="471">
        <v>156027310</v>
      </c>
      <c r="E7" s="471"/>
      <c r="F7" s="471"/>
      <c r="G7" s="471"/>
      <c r="H7" s="471"/>
      <c r="I7" s="307">
        <f>C7/'1c'!C7*100</f>
        <v>100</v>
      </c>
    </row>
    <row r="8" spans="1:9" ht="26.4" x14ac:dyDescent="0.25">
      <c r="A8" s="468">
        <v>3</v>
      </c>
      <c r="B8" s="469" t="s">
        <v>368</v>
      </c>
      <c r="C8" s="470">
        <f t="shared" si="0"/>
        <v>66222959</v>
      </c>
      <c r="D8" s="471">
        <v>66222959</v>
      </c>
      <c r="E8" s="471"/>
      <c r="F8" s="471"/>
      <c r="G8" s="471"/>
      <c r="H8" s="471"/>
      <c r="I8" s="307">
        <f>C8/'1c'!C8*100</f>
        <v>100</v>
      </c>
    </row>
    <row r="9" spans="1:9" ht="18" customHeight="1" x14ac:dyDescent="0.25">
      <c r="A9" s="468">
        <v>4</v>
      </c>
      <c r="B9" s="469" t="s">
        <v>369</v>
      </c>
      <c r="C9" s="470"/>
      <c r="D9" s="471">
        <v>56488954</v>
      </c>
      <c r="E9" s="471"/>
      <c r="F9" s="471"/>
      <c r="G9" s="471"/>
      <c r="H9" s="471"/>
      <c r="I9" s="307" t="e">
        <f>C9/'1c'!C9*100</f>
        <v>#DIV/0!</v>
      </c>
    </row>
    <row r="10" spans="1:9" ht="26.4" x14ac:dyDescent="0.25">
      <c r="A10" s="468">
        <v>5</v>
      </c>
      <c r="B10" s="469" t="s">
        <v>269</v>
      </c>
      <c r="C10" s="470">
        <f t="shared" si="0"/>
        <v>11658156</v>
      </c>
      <c r="D10" s="471">
        <v>11658156</v>
      </c>
      <c r="E10" s="471"/>
      <c r="F10" s="471"/>
      <c r="G10" s="471"/>
      <c r="H10" s="471"/>
      <c r="I10" s="307">
        <f>C10/'1c'!C10*100</f>
        <v>100</v>
      </c>
    </row>
    <row r="11" spans="1:9" ht="26.4" x14ac:dyDescent="0.25">
      <c r="A11" s="468">
        <v>6</v>
      </c>
      <c r="B11" s="469" t="s">
        <v>270</v>
      </c>
      <c r="C11" s="470">
        <f t="shared" si="0"/>
        <v>0</v>
      </c>
      <c r="D11" s="471"/>
      <c r="E11" s="471"/>
      <c r="F11" s="471"/>
      <c r="G11" s="471"/>
      <c r="H11" s="471"/>
      <c r="I11" s="307" t="e">
        <f>C11/'1c'!C11*100</f>
        <v>#DIV/0!</v>
      </c>
    </row>
    <row r="12" spans="1:9" x14ac:dyDescent="0.25">
      <c r="A12" s="468">
        <v>7</v>
      </c>
      <c r="B12" s="469" t="s">
        <v>271</v>
      </c>
      <c r="C12" s="470">
        <f t="shared" si="0"/>
        <v>174078</v>
      </c>
      <c r="D12" s="471">
        <v>174078</v>
      </c>
      <c r="E12" s="471"/>
      <c r="F12" s="471"/>
      <c r="G12" s="471"/>
      <c r="H12" s="471"/>
      <c r="I12" s="307">
        <f>C12/'1c'!C12*100</f>
        <v>100</v>
      </c>
    </row>
    <row r="13" spans="1:9" x14ac:dyDescent="0.25">
      <c r="A13" s="468">
        <v>8</v>
      </c>
      <c r="B13" s="469" t="s">
        <v>44</v>
      </c>
      <c r="C13" s="470">
        <f t="shared" si="0"/>
        <v>451206683</v>
      </c>
      <c r="D13" s="472">
        <f>SUM(D6:D12)</f>
        <v>451206683</v>
      </c>
      <c r="E13" s="472">
        <f>SUM(E6:E12)</f>
        <v>0</v>
      </c>
      <c r="F13" s="472">
        <f>SUM(F6:F12)</f>
        <v>0</v>
      </c>
      <c r="G13" s="472">
        <f>SUM(G6:G12)</f>
        <v>0</v>
      </c>
      <c r="H13" s="472">
        <f>SUM(H6:H12)</f>
        <v>0</v>
      </c>
      <c r="I13" s="307">
        <f>C13/'1c'!C13*100</f>
        <v>100</v>
      </c>
    </row>
    <row r="14" spans="1:9" s="125" customFormat="1" x14ac:dyDescent="0.25">
      <c r="A14" s="468">
        <v>9</v>
      </c>
      <c r="B14" s="473" t="s">
        <v>272</v>
      </c>
      <c r="C14" s="470">
        <f t="shared" si="0"/>
        <v>0</v>
      </c>
      <c r="D14" s="474"/>
      <c r="E14" s="474"/>
      <c r="F14" s="474"/>
      <c r="G14" s="474"/>
      <c r="H14" s="474"/>
      <c r="I14" s="307" t="e">
        <f>C14/'1c'!C14*100</f>
        <v>#DIV/0!</v>
      </c>
    </row>
    <row r="15" spans="1:9" ht="26.4" x14ac:dyDescent="0.25">
      <c r="A15" s="468">
        <v>10</v>
      </c>
      <c r="B15" s="469" t="s">
        <v>45</v>
      </c>
      <c r="C15" s="470">
        <f t="shared" si="0"/>
        <v>134315769</v>
      </c>
      <c r="D15" s="472">
        <f>SUM(D16:D20)</f>
        <v>97402575</v>
      </c>
      <c r="E15" s="472">
        <f>SUM(E16:E20)</f>
        <v>0</v>
      </c>
      <c r="F15" s="472">
        <f>SUM(F16:F20)</f>
        <v>36913194</v>
      </c>
      <c r="G15" s="472">
        <f>SUM(G16:G20)</f>
        <v>0</v>
      </c>
      <c r="H15" s="472">
        <f>SUM(H16:H20)</f>
        <v>0</v>
      </c>
      <c r="I15" s="307">
        <f>C15/'1c'!C15*100</f>
        <v>55.199697256781647</v>
      </c>
    </row>
    <row r="16" spans="1:9" x14ac:dyDescent="0.25">
      <c r="A16" s="468">
        <v>11</v>
      </c>
      <c r="B16" s="469" t="s">
        <v>273</v>
      </c>
      <c r="C16" s="470">
        <f t="shared" si="0"/>
        <v>195000</v>
      </c>
      <c r="D16" s="471">
        <v>195000</v>
      </c>
      <c r="E16" s="471"/>
      <c r="F16" s="471"/>
      <c r="G16" s="471"/>
      <c r="H16" s="471"/>
      <c r="I16" s="307">
        <f>C16/'1c'!C16*100</f>
        <v>1.1808593240470555</v>
      </c>
    </row>
    <row r="17" spans="1:9" x14ac:dyDescent="0.25">
      <c r="A17" s="468">
        <v>12</v>
      </c>
      <c r="B17" s="469" t="s">
        <v>274</v>
      </c>
      <c r="C17" s="470">
        <f t="shared" si="0"/>
        <v>61222575</v>
      </c>
      <c r="D17" s="471">
        <v>61222575</v>
      </c>
      <c r="E17" s="471"/>
      <c r="F17" s="471"/>
      <c r="G17" s="471"/>
      <c r="H17" s="471"/>
      <c r="I17" s="307">
        <f>C17/'1c'!C17*100</f>
        <v>40.689261318727091</v>
      </c>
    </row>
    <row r="18" spans="1:9" x14ac:dyDescent="0.25">
      <c r="A18" s="468">
        <v>13</v>
      </c>
      <c r="B18" s="469" t="s">
        <v>275</v>
      </c>
      <c r="C18" s="470">
        <f t="shared" si="0"/>
        <v>35985000</v>
      </c>
      <c r="D18" s="471">
        <v>35985000</v>
      </c>
      <c r="E18" s="471"/>
      <c r="F18" s="471"/>
      <c r="G18" s="471"/>
      <c r="H18" s="471"/>
      <c r="I18" s="307">
        <f>C18/'1c'!C18*100</f>
        <v>98.081436074671089</v>
      </c>
    </row>
    <row r="19" spans="1:9" x14ac:dyDescent="0.25">
      <c r="A19" s="468">
        <v>14</v>
      </c>
      <c r="B19" s="469" t="s">
        <v>276</v>
      </c>
      <c r="C19" s="470">
        <f t="shared" si="0"/>
        <v>36913194</v>
      </c>
      <c r="D19" s="471"/>
      <c r="E19" s="471"/>
      <c r="F19" s="471">
        <v>36913194</v>
      </c>
      <c r="G19" s="471"/>
      <c r="H19" s="471"/>
      <c r="I19" s="307">
        <f>C19/'1c'!C19*100</f>
        <v>94.647341852617686</v>
      </c>
    </row>
    <row r="20" spans="1:9" x14ac:dyDescent="0.25">
      <c r="A20" s="468">
        <v>15</v>
      </c>
      <c r="B20" s="469" t="s">
        <v>277</v>
      </c>
      <c r="C20" s="470">
        <f t="shared" si="0"/>
        <v>0</v>
      </c>
      <c r="D20" s="471"/>
      <c r="E20" s="471"/>
      <c r="F20" s="471"/>
      <c r="G20" s="471"/>
      <c r="H20" s="471"/>
      <c r="I20" s="307">
        <f>C20/'1c'!C20*100</f>
        <v>0</v>
      </c>
    </row>
    <row r="21" spans="1:9" ht="26.4" x14ac:dyDescent="0.25">
      <c r="A21" s="468">
        <v>16</v>
      </c>
      <c r="B21" s="475" t="s">
        <v>46</v>
      </c>
      <c r="C21" s="470">
        <f t="shared" si="0"/>
        <v>585522452</v>
      </c>
      <c r="D21" s="476">
        <f>D13+D15</f>
        <v>548609258</v>
      </c>
      <c r="E21" s="476">
        <f>E13+E15</f>
        <v>0</v>
      </c>
      <c r="F21" s="476">
        <f>F13+F15</f>
        <v>36913194</v>
      </c>
      <c r="G21" s="476">
        <f>G13+G15</f>
        <v>0</v>
      </c>
      <c r="H21" s="476">
        <f>H13+H15</f>
        <v>0</v>
      </c>
      <c r="I21" s="307">
        <f>C21/'1c'!C21*100</f>
        <v>84.304399311741946</v>
      </c>
    </row>
    <row r="22" spans="1:9" x14ac:dyDescent="0.25">
      <c r="A22" s="468">
        <v>17</v>
      </c>
      <c r="B22" s="469" t="s">
        <v>47</v>
      </c>
      <c r="C22" s="470">
        <f t="shared" si="0"/>
        <v>2006000</v>
      </c>
      <c r="D22" s="477">
        <f>D23</f>
        <v>2006000</v>
      </c>
      <c r="E22" s="477">
        <f>E23</f>
        <v>0</v>
      </c>
      <c r="F22" s="477">
        <f>F23</f>
        <v>0</v>
      </c>
      <c r="G22" s="477">
        <f>G23</f>
        <v>0</v>
      </c>
      <c r="H22" s="477">
        <f>H23</f>
        <v>0</v>
      </c>
      <c r="I22" s="307">
        <f>C22/'1c'!C22*100</f>
        <v>331.02310231023102</v>
      </c>
    </row>
    <row r="23" spans="1:9" x14ac:dyDescent="0.25">
      <c r="A23" s="468">
        <v>18</v>
      </c>
      <c r="B23" s="469" t="s">
        <v>278</v>
      </c>
      <c r="C23" s="470">
        <f t="shared" si="0"/>
        <v>2006000</v>
      </c>
      <c r="D23" s="483">
        <v>2006000</v>
      </c>
      <c r="E23" s="478"/>
      <c r="F23" s="478"/>
      <c r="G23" s="478"/>
      <c r="H23" s="478"/>
      <c r="I23" s="307">
        <f>C23/'1c'!C23*100</f>
        <v>331.02310231023102</v>
      </c>
    </row>
    <row r="24" spans="1:9" x14ac:dyDescent="0.25">
      <c r="A24" s="468">
        <v>19</v>
      </c>
      <c r="B24" s="469" t="s">
        <v>279</v>
      </c>
      <c r="C24" s="470">
        <f t="shared" si="0"/>
        <v>584047106</v>
      </c>
      <c r="D24" s="477">
        <f>SUM(D25:D28)</f>
        <v>584047106</v>
      </c>
      <c r="E24" s="477">
        <f>SUM(E25:E28)</f>
        <v>0</v>
      </c>
      <c r="F24" s="477">
        <f>SUM(F25:F28)</f>
        <v>0</v>
      </c>
      <c r="G24" s="477">
        <f>SUM(G25:G28)</f>
        <v>0</v>
      </c>
      <c r="H24" s="477">
        <f>SUM(H25:H28)</f>
        <v>0</v>
      </c>
      <c r="I24" s="307">
        <f>C24/'1c'!C24*100</f>
        <v>96.689127841981829</v>
      </c>
    </row>
    <row r="25" spans="1:9" x14ac:dyDescent="0.25">
      <c r="A25" s="468">
        <v>20</v>
      </c>
      <c r="B25" s="469" t="s">
        <v>280</v>
      </c>
      <c r="C25" s="470">
        <f t="shared" si="0"/>
        <v>0</v>
      </c>
      <c r="D25" s="471"/>
      <c r="E25" s="467"/>
      <c r="F25" s="467"/>
      <c r="G25" s="467"/>
      <c r="H25" s="467"/>
      <c r="I25" s="307">
        <f>C25/'1c'!C25*100</f>
        <v>0</v>
      </c>
    </row>
    <row r="26" spans="1:9" x14ac:dyDescent="0.25">
      <c r="A26" s="468">
        <v>21</v>
      </c>
      <c r="B26" s="469" t="s">
        <v>281</v>
      </c>
      <c r="C26" s="470">
        <f t="shared" si="0"/>
        <v>584047106</v>
      </c>
      <c r="D26" s="471">
        <v>584047106</v>
      </c>
      <c r="E26" s="467"/>
      <c r="F26" s="467"/>
      <c r="G26" s="467"/>
      <c r="H26" s="467"/>
      <c r="I26" s="307">
        <f>C26/'1c'!C26*100</f>
        <v>111.73738186999165</v>
      </c>
    </row>
    <row r="27" spans="1:9" x14ac:dyDescent="0.25">
      <c r="A27" s="468">
        <v>22</v>
      </c>
      <c r="B27" s="469" t="s">
        <v>282</v>
      </c>
      <c r="C27" s="470">
        <f t="shared" si="0"/>
        <v>0</v>
      </c>
      <c r="D27" s="467"/>
      <c r="E27" s="467"/>
      <c r="F27" s="467"/>
      <c r="G27" s="467"/>
      <c r="H27" s="467"/>
      <c r="I27" s="307" t="e">
        <f>C27/'1c'!C27*100</f>
        <v>#DIV/0!</v>
      </c>
    </row>
    <row r="28" spans="1:9" x14ac:dyDescent="0.25">
      <c r="A28" s="468">
        <v>23</v>
      </c>
      <c r="B28" s="479" t="s">
        <v>283</v>
      </c>
      <c r="C28" s="470">
        <f t="shared" si="0"/>
        <v>0</v>
      </c>
      <c r="D28" s="467"/>
      <c r="E28" s="467"/>
      <c r="F28" s="467"/>
      <c r="G28" s="467"/>
      <c r="H28" s="467"/>
      <c r="I28" s="307" t="e">
        <f>C28/'1c'!C28*100</f>
        <v>#DIV/0!</v>
      </c>
    </row>
    <row r="29" spans="1:9" ht="26.4" x14ac:dyDescent="0.25">
      <c r="A29" s="468">
        <v>24</v>
      </c>
      <c r="B29" s="475" t="s">
        <v>48</v>
      </c>
      <c r="C29" s="470">
        <f t="shared" si="0"/>
        <v>586053106</v>
      </c>
      <c r="D29" s="476">
        <f>D22+D24</f>
        <v>586053106</v>
      </c>
      <c r="E29" s="476">
        <f>E22+E24</f>
        <v>0</v>
      </c>
      <c r="F29" s="476">
        <f>F22+F24</f>
        <v>0</v>
      </c>
      <c r="G29" s="476">
        <f>G22+G24</f>
        <v>0</v>
      </c>
      <c r="H29" s="476">
        <f>H22+H24</f>
        <v>0</v>
      </c>
      <c r="I29" s="307">
        <f>C29/'1c'!C29*100</f>
        <v>96.923984117040675</v>
      </c>
    </row>
    <row r="30" spans="1:9" x14ac:dyDescent="0.25">
      <c r="A30" s="468">
        <v>25</v>
      </c>
      <c r="B30" s="469" t="s">
        <v>49</v>
      </c>
      <c r="C30" s="470">
        <f t="shared" si="0"/>
        <v>108476826</v>
      </c>
      <c r="D30" s="472">
        <f>SUM(D31:D32)</f>
        <v>108476826</v>
      </c>
      <c r="E30" s="472">
        <f>SUM(E31:E32)</f>
        <v>0</v>
      </c>
      <c r="F30" s="472">
        <f>SUM(F31:F32)</f>
        <v>0</v>
      </c>
      <c r="G30" s="472">
        <f>SUM(G31:G32)</f>
        <v>0</v>
      </c>
      <c r="H30" s="472">
        <f>SUM(H31:H32)</f>
        <v>0</v>
      </c>
      <c r="I30" s="307">
        <f>C30/'1c'!C30*100</f>
        <v>98.169073303167423</v>
      </c>
    </row>
    <row r="31" spans="1:9" x14ac:dyDescent="0.25">
      <c r="A31" s="468">
        <v>26</v>
      </c>
      <c r="B31" s="469" t="s">
        <v>50</v>
      </c>
      <c r="C31" s="470">
        <f t="shared" si="0"/>
        <v>108176863</v>
      </c>
      <c r="D31" s="471">
        <v>108176863</v>
      </c>
      <c r="E31" s="471"/>
      <c r="F31" s="471"/>
      <c r="G31" s="471"/>
      <c r="H31" s="471"/>
      <c r="I31" s="307">
        <f>C31/'1c'!C31*100</f>
        <v>97.897613574660639</v>
      </c>
    </row>
    <row r="32" spans="1:9" ht="16.5" customHeight="1" x14ac:dyDescent="0.25">
      <c r="A32" s="468">
        <v>27</v>
      </c>
      <c r="B32" s="469" t="s">
        <v>51</v>
      </c>
      <c r="C32" s="470">
        <f t="shared" si="0"/>
        <v>299963</v>
      </c>
      <c r="D32" s="471">
        <v>299963</v>
      </c>
      <c r="E32" s="471"/>
      <c r="F32" s="471"/>
      <c r="G32" s="471"/>
      <c r="H32" s="471"/>
      <c r="I32" s="307" t="e">
        <f>C32/'1c'!C32*100</f>
        <v>#DIV/0!</v>
      </c>
    </row>
    <row r="33" spans="1:9" ht="18.75" customHeight="1" x14ac:dyDescent="0.25">
      <c r="A33" s="468">
        <v>28</v>
      </c>
      <c r="B33" s="469" t="s">
        <v>52</v>
      </c>
      <c r="C33" s="470">
        <f t="shared" si="0"/>
        <v>274595049</v>
      </c>
      <c r="D33" s="471">
        <v>274595049</v>
      </c>
      <c r="E33" s="471"/>
      <c r="F33" s="471"/>
      <c r="G33" s="471"/>
      <c r="H33" s="471"/>
      <c r="I33" s="307">
        <f>C33/'1c'!C33*100</f>
        <v>103.70686947654657</v>
      </c>
    </row>
    <row r="34" spans="1:9" x14ac:dyDescent="0.25">
      <c r="A34" s="468">
        <v>29</v>
      </c>
      <c r="B34" s="469" t="s">
        <v>284</v>
      </c>
      <c r="C34" s="470">
        <f t="shared" si="0"/>
        <v>0</v>
      </c>
      <c r="D34" s="471"/>
      <c r="E34" s="471"/>
      <c r="F34" s="471"/>
      <c r="G34" s="471"/>
      <c r="H34" s="471"/>
      <c r="I34" s="307" t="e">
        <f>C34/'1c'!C34*100</f>
        <v>#DIV/0!</v>
      </c>
    </row>
    <row r="35" spans="1:9" x14ac:dyDescent="0.25">
      <c r="A35" s="468">
        <v>30</v>
      </c>
      <c r="B35" s="469" t="s">
        <v>514</v>
      </c>
      <c r="C35" s="470">
        <f t="shared" si="0"/>
        <v>0</v>
      </c>
      <c r="D35" s="471"/>
      <c r="E35" s="471"/>
      <c r="F35" s="471"/>
      <c r="G35" s="471"/>
      <c r="H35" s="471"/>
      <c r="I35" s="307">
        <f>C35/'1c'!C35*100</f>
        <v>0</v>
      </c>
    </row>
    <row r="36" spans="1:9" x14ac:dyDescent="0.25">
      <c r="A36" s="468">
        <v>31</v>
      </c>
      <c r="B36" s="469" t="s">
        <v>53</v>
      </c>
      <c r="C36" s="470">
        <f t="shared" si="0"/>
        <v>274595049</v>
      </c>
      <c r="D36" s="472">
        <f>SUM(D33:D35)</f>
        <v>274595049</v>
      </c>
      <c r="E36" s="472">
        <f>SUM(E33:E35)</f>
        <v>0</v>
      </c>
      <c r="F36" s="472">
        <f>SUM(F33:F35)</f>
        <v>0</v>
      </c>
      <c r="G36" s="472">
        <f>SUM(G33:G35)</f>
        <v>0</v>
      </c>
      <c r="H36" s="472">
        <f>SUM(H33:H35)</f>
        <v>0</v>
      </c>
      <c r="I36" s="307">
        <f>C36/'1c'!C36*100</f>
        <v>103.68861686520097</v>
      </c>
    </row>
    <row r="37" spans="1:9" x14ac:dyDescent="0.25">
      <c r="A37" s="468">
        <v>32</v>
      </c>
      <c r="B37" s="469" t="s">
        <v>54</v>
      </c>
      <c r="C37" s="470">
        <f t="shared" si="0"/>
        <v>1337982</v>
      </c>
      <c r="D37" s="472">
        <v>1265595</v>
      </c>
      <c r="E37" s="472">
        <v>72387</v>
      </c>
      <c r="F37" s="472">
        <f>SUM(F38:F39)</f>
        <v>0</v>
      </c>
      <c r="G37" s="472">
        <f>SUM(G38:G39)</f>
        <v>0</v>
      </c>
      <c r="H37" s="472">
        <f>SUM(H38:H39)</f>
        <v>0</v>
      </c>
      <c r="I37" s="307">
        <f>C37/'1c'!C37*100</f>
        <v>334.49549999999999</v>
      </c>
    </row>
    <row r="38" spans="1:9" ht="39.6" x14ac:dyDescent="0.25">
      <c r="A38" s="468">
        <v>33</v>
      </c>
      <c r="B38" s="469" t="s">
        <v>286</v>
      </c>
      <c r="C38" s="470">
        <f t="shared" si="0"/>
        <v>56001</v>
      </c>
      <c r="D38" s="471">
        <v>35362</v>
      </c>
      <c r="E38" s="471">
        <v>20639</v>
      </c>
      <c r="F38" s="471"/>
      <c r="G38" s="471"/>
      <c r="H38" s="471"/>
      <c r="I38" s="307">
        <f>C38/'1c'!C38*100</f>
        <v>112.002</v>
      </c>
    </row>
    <row r="39" spans="1:9" x14ac:dyDescent="0.25">
      <c r="A39" s="468">
        <v>34</v>
      </c>
      <c r="B39" s="469" t="s">
        <v>287</v>
      </c>
      <c r="C39" s="470">
        <f t="shared" si="0"/>
        <v>307492</v>
      </c>
      <c r="D39" s="471">
        <v>307492</v>
      </c>
      <c r="E39" s="471"/>
      <c r="F39" s="471"/>
      <c r="G39" s="471"/>
      <c r="H39" s="471"/>
      <c r="I39" s="307">
        <f>C39/'1c'!C39*100</f>
        <v>87.854857142857142</v>
      </c>
    </row>
    <row r="40" spans="1:9" x14ac:dyDescent="0.25">
      <c r="A40" s="468">
        <v>35</v>
      </c>
      <c r="B40" s="475" t="s">
        <v>55</v>
      </c>
      <c r="C40" s="470">
        <f t="shared" si="0"/>
        <v>384409857</v>
      </c>
      <c r="D40" s="476">
        <f>D30+D36+D37</f>
        <v>384337470</v>
      </c>
      <c r="E40" s="476">
        <f>E30+E36+E37</f>
        <v>72387</v>
      </c>
      <c r="F40" s="476">
        <f>F30+F36+F37</f>
        <v>0</v>
      </c>
      <c r="G40" s="476">
        <f>G30+G36+G37</f>
        <v>0</v>
      </c>
      <c r="H40" s="476">
        <f>H30+H36+H37</f>
        <v>0</v>
      </c>
      <c r="I40" s="307">
        <f>C40/'1c'!C40*100</f>
        <v>102.3110545723658</v>
      </c>
    </row>
    <row r="41" spans="1:9" x14ac:dyDescent="0.25">
      <c r="A41" s="468">
        <v>36</v>
      </c>
      <c r="B41" s="473" t="s">
        <v>288</v>
      </c>
      <c r="C41" s="470">
        <f t="shared" si="0"/>
        <v>16800</v>
      </c>
      <c r="D41" s="480"/>
      <c r="E41" s="480"/>
      <c r="F41" s="480"/>
      <c r="G41" s="480">
        <v>16800</v>
      </c>
      <c r="H41" s="480"/>
      <c r="I41" s="307" t="e">
        <f>C41/'1c'!C41*100</f>
        <v>#DIV/0!</v>
      </c>
    </row>
    <row r="42" spans="1:9" x14ac:dyDescent="0.25">
      <c r="A42" s="468">
        <v>37</v>
      </c>
      <c r="B42" s="481" t="s">
        <v>56</v>
      </c>
      <c r="C42" s="470">
        <f t="shared" si="0"/>
        <v>11801637</v>
      </c>
      <c r="D42" s="482">
        <f>SUM(D43:D46)</f>
        <v>0</v>
      </c>
      <c r="E42" s="482">
        <f>SUM(E43:E46)</f>
        <v>236220</v>
      </c>
      <c r="F42" s="482">
        <f>SUM(F43:F46)</f>
        <v>2692973</v>
      </c>
      <c r="G42" s="482">
        <f>SUM(G43:G46)</f>
        <v>1207840</v>
      </c>
      <c r="H42" s="482">
        <f>SUM(H43:H46)</f>
        <v>7664604</v>
      </c>
      <c r="I42" s="307">
        <f>C42/'1c'!C42*100</f>
        <v>112.62550514598534</v>
      </c>
    </row>
    <row r="43" spans="1:9" x14ac:dyDescent="0.25">
      <c r="A43" s="468">
        <v>38</v>
      </c>
      <c r="B43" s="481" t="s">
        <v>289</v>
      </c>
      <c r="C43" s="470">
        <f t="shared" si="0"/>
        <v>7664604</v>
      </c>
      <c r="D43" s="483"/>
      <c r="E43" s="483"/>
      <c r="F43" s="483"/>
      <c r="G43" s="483"/>
      <c r="H43" s="483">
        <v>7664604</v>
      </c>
      <c r="I43" s="307">
        <f>C43/'1c'!C43*100</f>
        <v>125.69000243029625</v>
      </c>
    </row>
    <row r="44" spans="1:9" x14ac:dyDescent="0.25">
      <c r="A44" s="468">
        <v>39</v>
      </c>
      <c r="B44" s="481" t="s">
        <v>57</v>
      </c>
      <c r="C44" s="470">
        <f t="shared" si="0"/>
        <v>3596502</v>
      </c>
      <c r="D44" s="484"/>
      <c r="E44" s="484">
        <v>236220</v>
      </c>
      <c r="F44" s="484">
        <v>2394282</v>
      </c>
      <c r="G44" s="484">
        <v>966000</v>
      </c>
      <c r="H44" s="484"/>
      <c r="I44" s="307">
        <f>C44/'1c'!C44*100</f>
        <v>165.73741935483869</v>
      </c>
    </row>
    <row r="45" spans="1:9" x14ac:dyDescent="0.25">
      <c r="A45" s="468">
        <v>40</v>
      </c>
      <c r="B45" s="481" t="s">
        <v>290</v>
      </c>
      <c r="C45" s="470">
        <f t="shared" si="0"/>
        <v>0</v>
      </c>
      <c r="D45" s="484"/>
      <c r="E45" s="484"/>
      <c r="F45" s="484"/>
      <c r="G45" s="484"/>
      <c r="H45" s="484"/>
      <c r="I45" s="307">
        <f>C45/'1c'!C45*100</f>
        <v>0</v>
      </c>
    </row>
    <row r="46" spans="1:9" x14ac:dyDescent="0.25">
      <c r="A46" s="468">
        <v>41</v>
      </c>
      <c r="B46" s="481" t="s">
        <v>291</v>
      </c>
      <c r="C46" s="470">
        <f t="shared" si="0"/>
        <v>540531</v>
      </c>
      <c r="D46" s="484"/>
      <c r="E46" s="484"/>
      <c r="F46" s="484">
        <v>298691</v>
      </c>
      <c r="G46" s="484">
        <v>241840</v>
      </c>
      <c r="H46" s="484"/>
      <c r="I46" s="307">
        <f>C46/'1c'!C46*100</f>
        <v>83.158615384615388</v>
      </c>
    </row>
    <row r="47" spans="1:9" x14ac:dyDescent="0.25">
      <c r="A47" s="468">
        <v>42</v>
      </c>
      <c r="B47" s="469" t="s">
        <v>58</v>
      </c>
      <c r="C47" s="470">
        <f t="shared" si="0"/>
        <v>4335629</v>
      </c>
      <c r="D47" s="482">
        <f>SUM(D48:D49)</f>
        <v>811208</v>
      </c>
      <c r="E47" s="482">
        <f>SUM(E48:E49)</f>
        <v>1336905</v>
      </c>
      <c r="F47" s="482">
        <f>SUM(F48:F49)</f>
        <v>2147660</v>
      </c>
      <c r="G47" s="482">
        <f>SUM(G48:G49)</f>
        <v>262</v>
      </c>
      <c r="H47" s="482">
        <f>SUM(H48:H49)</f>
        <v>39594</v>
      </c>
      <c r="I47" s="307">
        <f>C47/'1c'!C47*100</f>
        <v>83.538131021194602</v>
      </c>
    </row>
    <row r="48" spans="1:9" x14ac:dyDescent="0.25">
      <c r="A48" s="468">
        <v>43</v>
      </c>
      <c r="B48" s="469" t="s">
        <v>59</v>
      </c>
      <c r="C48" s="470">
        <f t="shared" si="0"/>
        <v>2797254</v>
      </c>
      <c r="D48" s="471">
        <v>774178</v>
      </c>
      <c r="E48" s="471">
        <v>1321244</v>
      </c>
      <c r="F48" s="471">
        <v>701832</v>
      </c>
      <c r="G48" s="471"/>
      <c r="H48" s="471"/>
      <c r="I48" s="307">
        <f>C48/'1c'!C48*100</f>
        <v>98.011702873160473</v>
      </c>
    </row>
    <row r="49" spans="1:9" x14ac:dyDescent="0.25">
      <c r="A49" s="468">
        <v>44</v>
      </c>
      <c r="B49" s="469" t="s">
        <v>60</v>
      </c>
      <c r="C49" s="470">
        <f t="shared" si="0"/>
        <v>1538375</v>
      </c>
      <c r="D49" s="471">
        <v>37030</v>
      </c>
      <c r="E49" s="471">
        <v>15661</v>
      </c>
      <c r="F49" s="471">
        <v>1445828</v>
      </c>
      <c r="G49" s="471">
        <v>262</v>
      </c>
      <c r="H49" s="471">
        <v>39594</v>
      </c>
      <c r="I49" s="307">
        <f>C49/'1c'!C49*100</f>
        <v>65.855094178082197</v>
      </c>
    </row>
    <row r="50" spans="1:9" x14ac:dyDescent="0.25">
      <c r="A50" s="468">
        <v>45</v>
      </c>
      <c r="B50" s="469" t="s">
        <v>292</v>
      </c>
      <c r="C50" s="482">
        <f t="shared" ref="C50:D50" si="1">SUM(C51:C54)</f>
        <v>12019993</v>
      </c>
      <c r="D50" s="482">
        <f t="shared" si="1"/>
        <v>12019993</v>
      </c>
      <c r="E50" s="482">
        <f>SUM(E51:E54)</f>
        <v>0</v>
      </c>
      <c r="F50" s="482">
        <f>SUM(F51:F54)</f>
        <v>0</v>
      </c>
      <c r="G50" s="482">
        <f>SUM(G51:G54)</f>
        <v>0</v>
      </c>
      <c r="H50" s="482">
        <f>SUM(H51:H54)</f>
        <v>0</v>
      </c>
      <c r="I50" s="307">
        <f>C50/'1c'!C50*100</f>
        <v>113.85386365016268</v>
      </c>
    </row>
    <row r="51" spans="1:9" ht="26.4" x14ac:dyDescent="0.25">
      <c r="A51" s="468">
        <v>46</v>
      </c>
      <c r="B51" s="469" t="s">
        <v>293</v>
      </c>
      <c r="C51" s="470">
        <f t="shared" si="0"/>
        <v>0</v>
      </c>
      <c r="D51" s="471"/>
      <c r="E51" s="471"/>
      <c r="F51" s="471"/>
      <c r="G51" s="471"/>
      <c r="H51" s="471"/>
      <c r="I51" s="307" t="e">
        <f>C51/'1c'!C51*100</f>
        <v>#DIV/0!</v>
      </c>
    </row>
    <row r="52" spans="1:9" ht="26.4" x14ac:dyDescent="0.25">
      <c r="A52" s="468">
        <v>47</v>
      </c>
      <c r="B52" s="469" t="s">
        <v>61</v>
      </c>
      <c r="C52" s="470">
        <f t="shared" si="0"/>
        <v>2791656</v>
      </c>
      <c r="D52" s="471">
        <v>2791656</v>
      </c>
      <c r="E52" s="471"/>
      <c r="F52" s="471"/>
      <c r="G52" s="471"/>
      <c r="H52" s="471"/>
      <c r="I52" s="307">
        <f>C52/'1c'!C52*100</f>
        <v>241.24084973561341</v>
      </c>
    </row>
    <row r="53" spans="1:9" x14ac:dyDescent="0.25">
      <c r="A53" s="468">
        <v>48</v>
      </c>
      <c r="B53" s="469" t="s">
        <v>294</v>
      </c>
      <c r="C53" s="470">
        <f t="shared" si="0"/>
        <v>0</v>
      </c>
      <c r="D53" s="471"/>
      <c r="E53" s="471"/>
      <c r="F53" s="471"/>
      <c r="G53" s="471"/>
      <c r="H53" s="471"/>
      <c r="I53" s="307">
        <f>C53/'1c'!C53*100</f>
        <v>0</v>
      </c>
    </row>
    <row r="54" spans="1:9" x14ac:dyDescent="0.25">
      <c r="A54" s="468">
        <v>49</v>
      </c>
      <c r="B54" s="469" t="s">
        <v>62</v>
      </c>
      <c r="C54" s="470">
        <f t="shared" si="0"/>
        <v>9228337</v>
      </c>
      <c r="D54" s="471">
        <v>9228337</v>
      </c>
      <c r="E54" s="471"/>
      <c r="F54" s="471"/>
      <c r="G54" s="471"/>
      <c r="H54" s="471"/>
      <c r="I54" s="307">
        <f>C54/'1c'!C54*100</f>
        <v>1809.4778431372549</v>
      </c>
    </row>
    <row r="55" spans="1:9" x14ac:dyDescent="0.25">
      <c r="A55" s="468">
        <v>50</v>
      </c>
      <c r="B55" s="469" t="s">
        <v>295</v>
      </c>
      <c r="C55" s="470">
        <f t="shared" si="0"/>
        <v>912103</v>
      </c>
      <c r="D55" s="471"/>
      <c r="E55" s="471"/>
      <c r="F55" s="471"/>
      <c r="G55" s="471"/>
      <c r="H55" s="471">
        <v>912103</v>
      </c>
      <c r="I55" s="307">
        <f>C55/'1c'!C55*100</f>
        <v>49.516185947025839</v>
      </c>
    </row>
    <row r="56" spans="1:9" x14ac:dyDescent="0.25">
      <c r="A56" s="468">
        <v>51</v>
      </c>
      <c r="B56" s="469" t="s">
        <v>296</v>
      </c>
      <c r="C56" s="470">
        <f t="shared" si="0"/>
        <v>9544493</v>
      </c>
      <c r="D56" s="483">
        <v>5380126</v>
      </c>
      <c r="E56" s="483">
        <v>427526</v>
      </c>
      <c r="F56" s="483">
        <v>1410449</v>
      </c>
      <c r="G56" s="483"/>
      <c r="H56" s="483">
        <v>2326392</v>
      </c>
      <c r="I56" s="307">
        <f>C56/'1c'!C56*100</f>
        <v>101.70261024637102</v>
      </c>
    </row>
    <row r="57" spans="1:9" x14ac:dyDescent="0.25">
      <c r="A57" s="468">
        <v>52</v>
      </c>
      <c r="B57" s="469" t="s">
        <v>63</v>
      </c>
      <c r="C57" s="470">
        <f t="shared" si="0"/>
        <v>407000</v>
      </c>
      <c r="D57" s="471"/>
      <c r="E57" s="471"/>
      <c r="F57" s="471"/>
      <c r="G57" s="471"/>
      <c r="H57" s="471">
        <v>407000</v>
      </c>
      <c r="I57" s="307" t="e">
        <f>C57/'1c'!C57*100</f>
        <v>#DIV/0!</v>
      </c>
    </row>
    <row r="58" spans="1:9" x14ac:dyDescent="0.25">
      <c r="A58" s="468">
        <v>53</v>
      </c>
      <c r="B58" s="469" t="s">
        <v>515</v>
      </c>
      <c r="C58" s="470">
        <f t="shared" si="0"/>
        <v>2730529</v>
      </c>
      <c r="D58" s="471">
        <v>2730508</v>
      </c>
      <c r="E58" s="471">
        <v>2</v>
      </c>
      <c r="F58" s="471">
        <v>16</v>
      </c>
      <c r="G58" s="471">
        <v>1</v>
      </c>
      <c r="H58" s="471">
        <v>2</v>
      </c>
      <c r="I58" s="307">
        <f>C58/'1c'!C58*100</f>
        <v>134.50881773399016</v>
      </c>
    </row>
    <row r="59" spans="1:9" x14ac:dyDescent="0.25">
      <c r="A59" s="468">
        <v>54</v>
      </c>
      <c r="B59" s="469" t="s">
        <v>298</v>
      </c>
      <c r="C59" s="470">
        <f t="shared" si="0"/>
        <v>0</v>
      </c>
      <c r="D59" s="471"/>
      <c r="E59" s="471"/>
      <c r="F59" s="471"/>
      <c r="G59" s="471"/>
      <c r="H59" s="471"/>
      <c r="I59" s="307" t="e">
        <f>C59/'1c'!C59*100</f>
        <v>#DIV/0!</v>
      </c>
    </row>
    <row r="60" spans="1:9" x14ac:dyDescent="0.25">
      <c r="A60" s="468">
        <v>55</v>
      </c>
      <c r="B60" s="469" t="s">
        <v>64</v>
      </c>
      <c r="C60" s="470">
        <f t="shared" si="0"/>
        <v>915280</v>
      </c>
      <c r="D60" s="471">
        <v>915280</v>
      </c>
      <c r="E60" s="471"/>
      <c r="F60" s="471"/>
      <c r="G60" s="471"/>
      <c r="H60" s="471"/>
      <c r="I60" s="307">
        <f>C60/'1c'!C60*100</f>
        <v>111.95469362542734</v>
      </c>
    </row>
    <row r="61" spans="1:9" x14ac:dyDescent="0.25">
      <c r="A61" s="468">
        <v>56</v>
      </c>
      <c r="B61" s="469" t="s">
        <v>299</v>
      </c>
      <c r="C61" s="470">
        <f t="shared" si="0"/>
        <v>122208</v>
      </c>
      <c r="D61" s="471">
        <v>34188</v>
      </c>
      <c r="E61" s="471">
        <v>8433</v>
      </c>
      <c r="F61" s="471">
        <v>73284</v>
      </c>
      <c r="G61" s="471">
        <v>3275</v>
      </c>
      <c r="H61" s="471">
        <v>3028</v>
      </c>
      <c r="I61" s="307">
        <f>C61/'1c'!C61*100</f>
        <v>6.9396933560477008</v>
      </c>
    </row>
    <row r="62" spans="1:9" x14ac:dyDescent="0.25">
      <c r="A62" s="468">
        <v>57</v>
      </c>
      <c r="B62" s="475" t="s">
        <v>65</v>
      </c>
      <c r="C62" s="470">
        <f t="shared" si="0"/>
        <v>42805672</v>
      </c>
      <c r="D62" s="476">
        <f>D41+D42+D47+D50+D55+D56+D57+D58+D59+D60+D61</f>
        <v>21891303</v>
      </c>
      <c r="E62" s="476">
        <f>E41+E42+E47+E50+E55+E56+E57+E58+E59+E60+E61</f>
        <v>2009086</v>
      </c>
      <c r="F62" s="476">
        <f>F41+F42+F47+F50+F55+F56+F57+F58+F59+F60+F61</f>
        <v>6324382</v>
      </c>
      <c r="G62" s="476">
        <f>G41+G42+G47+G50+G55+G56+G57+G58+G59+G60+G61</f>
        <v>1228178</v>
      </c>
      <c r="H62" s="476">
        <f>H41+H42+H47+H50+H55+H56+H57+H58+H59+H60+H61</f>
        <v>11352723</v>
      </c>
      <c r="I62" s="307">
        <f>C62/'1c'!C62*100</f>
        <v>101.76967325136982</v>
      </c>
    </row>
    <row r="63" spans="1:9" x14ac:dyDescent="0.25">
      <c r="A63" s="468">
        <v>58</v>
      </c>
      <c r="B63" s="469" t="s">
        <v>300</v>
      </c>
      <c r="C63" s="470">
        <f t="shared" si="0"/>
        <v>9105200</v>
      </c>
      <c r="D63" s="471">
        <v>9105200</v>
      </c>
      <c r="E63" s="471"/>
      <c r="F63" s="471"/>
      <c r="G63" s="467"/>
      <c r="H63" s="467"/>
      <c r="I63" s="307">
        <f>C63/'1c'!C63*100</f>
        <v>100</v>
      </c>
    </row>
    <row r="64" spans="1:9" x14ac:dyDescent="0.25">
      <c r="A64" s="468">
        <v>59</v>
      </c>
      <c r="B64" s="469" t="s">
        <v>301</v>
      </c>
      <c r="C64" s="470">
        <f t="shared" si="0"/>
        <v>616000</v>
      </c>
      <c r="D64" s="471"/>
      <c r="E64" s="471"/>
      <c r="F64" s="471">
        <v>616000</v>
      </c>
      <c r="G64" s="467"/>
      <c r="H64" s="467"/>
      <c r="I64" s="307" t="e">
        <f>C64/'1c'!C64*100</f>
        <v>#DIV/0!</v>
      </c>
    </row>
    <row r="65" spans="1:9" x14ac:dyDescent="0.25">
      <c r="A65" s="468">
        <v>60</v>
      </c>
      <c r="B65" s="475" t="s">
        <v>66</v>
      </c>
      <c r="C65" s="470">
        <f t="shared" si="0"/>
        <v>9721200</v>
      </c>
      <c r="D65" s="476">
        <f>SUM(D63:D64)</f>
        <v>9105200</v>
      </c>
      <c r="E65" s="476">
        <f>SUM(E63:E64)</f>
        <v>0</v>
      </c>
      <c r="F65" s="476">
        <f>SUM(F63:F64)</f>
        <v>616000</v>
      </c>
      <c r="G65" s="476">
        <f>SUM(G63:G64)</f>
        <v>0</v>
      </c>
      <c r="H65" s="476">
        <f>SUM(H63:H64)</f>
        <v>0</v>
      </c>
      <c r="I65" s="307">
        <f>C65/'1c'!C65*100</f>
        <v>106.76536484646135</v>
      </c>
    </row>
    <row r="66" spans="1:9" s="125" customFormat="1" x14ac:dyDescent="0.25">
      <c r="A66" s="485"/>
      <c r="B66" s="486" t="s">
        <v>516</v>
      </c>
      <c r="C66" s="483">
        <f t="shared" si="0"/>
        <v>74213</v>
      </c>
      <c r="D66" s="483">
        <v>74213</v>
      </c>
      <c r="E66" s="483"/>
      <c r="F66" s="483"/>
      <c r="G66" s="483"/>
      <c r="H66" s="483"/>
      <c r="I66" s="307" t="e">
        <f>C66/'1c'!C66*100</f>
        <v>#DIV/0!</v>
      </c>
    </row>
    <row r="67" spans="1:9" x14ac:dyDescent="0.25">
      <c r="A67" s="468">
        <v>61</v>
      </c>
      <c r="B67" s="487" t="s">
        <v>302</v>
      </c>
      <c r="C67" s="470">
        <f t="shared" si="0"/>
        <v>1388517</v>
      </c>
      <c r="D67" s="483">
        <v>1388517</v>
      </c>
      <c r="E67" s="483"/>
      <c r="F67" s="483"/>
      <c r="G67" s="483"/>
      <c r="H67" s="483"/>
      <c r="I67" s="307">
        <f>C67/'1c'!C67*100</f>
        <v>94.187000114637442</v>
      </c>
    </row>
    <row r="68" spans="1:9" x14ac:dyDescent="0.25">
      <c r="A68" s="468">
        <v>62</v>
      </c>
      <c r="B68" s="488" t="s">
        <v>303</v>
      </c>
      <c r="C68" s="470">
        <f t="shared" si="0"/>
        <v>1462730</v>
      </c>
      <c r="D68" s="476">
        <f>SUM(D66:D67)</f>
        <v>1462730</v>
      </c>
      <c r="E68" s="476">
        <f t="shared" ref="E68:H68" si="2">SUM(E66:E67)</f>
        <v>0</v>
      </c>
      <c r="F68" s="476">
        <f t="shared" si="2"/>
        <v>0</v>
      </c>
      <c r="G68" s="476">
        <f t="shared" si="2"/>
        <v>0</v>
      </c>
      <c r="H68" s="476">
        <f t="shared" si="2"/>
        <v>0</v>
      </c>
      <c r="I68" s="307">
        <f>C68/'1c'!C68*100</f>
        <v>99.221075923221406</v>
      </c>
    </row>
    <row r="69" spans="1:9" ht="26.4" x14ac:dyDescent="0.25">
      <c r="A69" s="468">
        <v>63</v>
      </c>
      <c r="B69" s="469" t="s">
        <v>67</v>
      </c>
      <c r="C69" s="470">
        <f t="shared" si="0"/>
        <v>5966</v>
      </c>
      <c r="D69" s="471">
        <v>5966</v>
      </c>
      <c r="E69" s="471"/>
      <c r="F69" s="471"/>
      <c r="G69" s="471"/>
      <c r="H69" s="471"/>
      <c r="I69" s="307">
        <f>C69/'1c'!C69*100</f>
        <v>7.4575000000000005</v>
      </c>
    </row>
    <row r="70" spans="1:9" x14ac:dyDescent="0.25">
      <c r="A70" s="468">
        <v>64</v>
      </c>
      <c r="B70" s="469" t="s">
        <v>68</v>
      </c>
      <c r="C70" s="470">
        <f t="shared" si="0"/>
        <v>0</v>
      </c>
      <c r="D70" s="471"/>
      <c r="E70" s="471"/>
      <c r="F70" s="471"/>
      <c r="G70" s="471"/>
      <c r="H70" s="471"/>
      <c r="I70" s="307">
        <f>C70/'1c'!C70*100</f>
        <v>0</v>
      </c>
    </row>
    <row r="71" spans="1:9" x14ac:dyDescent="0.25">
      <c r="A71" s="468">
        <v>65</v>
      </c>
      <c r="B71" s="469" t="s">
        <v>69</v>
      </c>
      <c r="C71" s="470">
        <f t="shared" si="0"/>
        <v>1693021</v>
      </c>
      <c r="D71" s="471">
        <v>1693021</v>
      </c>
      <c r="E71" s="467"/>
      <c r="F71" s="467"/>
      <c r="G71" s="467"/>
      <c r="H71" s="467"/>
      <c r="I71" s="307">
        <f>C71/'1c'!C71*100</f>
        <v>100</v>
      </c>
    </row>
    <row r="72" spans="1:9" x14ac:dyDescent="0.25">
      <c r="A72" s="468">
        <v>66</v>
      </c>
      <c r="B72" s="475" t="s">
        <v>70</v>
      </c>
      <c r="C72" s="470">
        <f t="shared" si="0"/>
        <v>1698987</v>
      </c>
      <c r="D72" s="489">
        <f>D69+D71</f>
        <v>1698987</v>
      </c>
      <c r="E72" s="489">
        <f t="shared" ref="E72:H72" si="3">E69+E71</f>
        <v>0</v>
      </c>
      <c r="F72" s="489">
        <f t="shared" si="3"/>
        <v>0</v>
      </c>
      <c r="G72" s="489">
        <f t="shared" si="3"/>
        <v>0</v>
      </c>
      <c r="H72" s="489">
        <f t="shared" si="3"/>
        <v>0</v>
      </c>
      <c r="I72" s="307">
        <f>C72/'1c'!C72*100</f>
        <v>95.82441493924776</v>
      </c>
    </row>
    <row r="73" spans="1:9" x14ac:dyDescent="0.25">
      <c r="A73" s="468">
        <v>67</v>
      </c>
      <c r="B73" s="490" t="s">
        <v>71</v>
      </c>
      <c r="C73" s="470">
        <f t="shared" ref="C73:C80" si="4">SUM(D73:H73)</f>
        <v>1611674004</v>
      </c>
      <c r="D73" s="491">
        <f>D21+D29+D40+D62+D65+D68+D72</f>
        <v>1553158054</v>
      </c>
      <c r="E73" s="491">
        <f>E21+E29+E40+E62+E65+E68+E72</f>
        <v>2081473</v>
      </c>
      <c r="F73" s="491">
        <f>F21+F29+F40+F62+F65+F68+F72</f>
        <v>43853576</v>
      </c>
      <c r="G73" s="491">
        <f>G21+G29+G40+G62+G65+G68+G72</f>
        <v>1228178</v>
      </c>
      <c r="H73" s="491">
        <f>H21+H29+H40+H62+H65+H68+H72</f>
        <v>11352723</v>
      </c>
      <c r="I73" s="307">
        <f>C73/'1c'!C73*100</f>
        <v>93.19663658327822</v>
      </c>
    </row>
    <row r="74" spans="1:9" ht="26.4" x14ac:dyDescent="0.25">
      <c r="A74" s="468">
        <v>68</v>
      </c>
      <c r="B74" s="473" t="s">
        <v>304</v>
      </c>
      <c r="C74" s="470">
        <f t="shared" si="4"/>
        <v>60000000</v>
      </c>
      <c r="D74" s="483">
        <v>60000000</v>
      </c>
      <c r="E74" s="483"/>
      <c r="F74" s="483"/>
      <c r="G74" s="483"/>
      <c r="H74" s="483"/>
      <c r="I74" s="307">
        <f>C74/'1c'!C74*100</f>
        <v>100</v>
      </c>
    </row>
    <row r="75" spans="1:9" ht="26.4" x14ac:dyDescent="0.25">
      <c r="A75" s="468">
        <v>69</v>
      </c>
      <c r="B75" s="469" t="s">
        <v>305</v>
      </c>
      <c r="C75" s="470">
        <f t="shared" si="4"/>
        <v>977706022</v>
      </c>
      <c r="D75" s="471">
        <v>932530487</v>
      </c>
      <c r="E75" s="471">
        <v>12183896</v>
      </c>
      <c r="F75" s="471">
        <v>21638751</v>
      </c>
      <c r="G75" s="471">
        <v>4001119</v>
      </c>
      <c r="H75" s="471">
        <v>7351769</v>
      </c>
      <c r="I75" s="307">
        <f>C75/'1c'!C75*100</f>
        <v>100</v>
      </c>
    </row>
    <row r="76" spans="1:9" x14ac:dyDescent="0.25">
      <c r="A76" s="468">
        <v>70</v>
      </c>
      <c r="B76" s="469" t="s">
        <v>72</v>
      </c>
      <c r="C76" s="470">
        <f t="shared" si="4"/>
        <v>32784225</v>
      </c>
      <c r="D76" s="471">
        <v>32784225</v>
      </c>
      <c r="E76" s="471"/>
      <c r="F76" s="471"/>
      <c r="G76" s="471"/>
      <c r="H76" s="471"/>
      <c r="I76" s="307">
        <f>C76/'1c'!C76*100</f>
        <v>100</v>
      </c>
    </row>
    <row r="77" spans="1:9" x14ac:dyDescent="0.25">
      <c r="A77" s="468">
        <v>71</v>
      </c>
      <c r="B77" s="469" t="s">
        <v>306</v>
      </c>
      <c r="C77" s="470">
        <f t="shared" si="4"/>
        <v>495216655</v>
      </c>
      <c r="D77" s="471"/>
      <c r="E77" s="471">
        <v>206594859</v>
      </c>
      <c r="F77" s="471">
        <v>116655917</v>
      </c>
      <c r="G77" s="471">
        <v>54985223</v>
      </c>
      <c r="H77" s="471">
        <v>116980656</v>
      </c>
      <c r="I77" s="307">
        <f>C77/'1c'!C77*100</f>
        <v>84.318900212039921</v>
      </c>
    </row>
    <row r="78" spans="1:9" x14ac:dyDescent="0.25">
      <c r="A78" s="468">
        <v>72</v>
      </c>
      <c r="B78" s="469" t="s">
        <v>73</v>
      </c>
      <c r="C78" s="470">
        <f t="shared" si="4"/>
        <v>1565706902</v>
      </c>
      <c r="D78" s="477">
        <f>SUM(D74:D77)</f>
        <v>1025314712</v>
      </c>
      <c r="E78" s="477">
        <f>SUM(E74:E77)</f>
        <v>218778755</v>
      </c>
      <c r="F78" s="477">
        <f>SUM(F74:F77)</f>
        <v>138294668</v>
      </c>
      <c r="G78" s="477">
        <f>SUM(G74:G77)</f>
        <v>58986342</v>
      </c>
      <c r="H78" s="477">
        <f>SUM(H74:H77)</f>
        <v>124332425</v>
      </c>
      <c r="I78" s="307">
        <f>C78/'1c'!C78*100</f>
        <v>94.444622246571754</v>
      </c>
    </row>
    <row r="79" spans="1:9" ht="13.8" thickBot="1" x14ac:dyDescent="0.3">
      <c r="A79" s="468">
        <v>73</v>
      </c>
      <c r="B79" s="492" t="s">
        <v>74</v>
      </c>
      <c r="C79" s="470">
        <f t="shared" si="4"/>
        <v>1565706902</v>
      </c>
      <c r="D79" s="493">
        <f>D78</f>
        <v>1025314712</v>
      </c>
      <c r="E79" s="493">
        <f>E78</f>
        <v>218778755</v>
      </c>
      <c r="F79" s="493">
        <f>F78</f>
        <v>138294668</v>
      </c>
      <c r="G79" s="493">
        <f>G78</f>
        <v>58986342</v>
      </c>
      <c r="H79" s="493">
        <f>H78</f>
        <v>124332425</v>
      </c>
      <c r="I79" s="307">
        <f>C79/'1c'!C79*100</f>
        <v>94.444622246571754</v>
      </c>
    </row>
    <row r="80" spans="1:9" ht="14.4" thickTop="1" thickBot="1" x14ac:dyDescent="0.3">
      <c r="A80" s="468">
        <v>74</v>
      </c>
      <c r="B80" s="127" t="s">
        <v>37</v>
      </c>
      <c r="C80" s="470">
        <f t="shared" si="4"/>
        <v>3177380906</v>
      </c>
      <c r="D80" s="128">
        <f>D73+D79</f>
        <v>2578472766</v>
      </c>
      <c r="E80" s="128">
        <f>E73+E79</f>
        <v>220860228</v>
      </c>
      <c r="F80" s="128">
        <f>F73+F79</f>
        <v>182148244</v>
      </c>
      <c r="G80" s="128">
        <f>G73+G79</f>
        <v>60214520</v>
      </c>
      <c r="H80" s="128">
        <f>H73+H79</f>
        <v>135685148</v>
      </c>
      <c r="I80" s="307">
        <f>C80/'1c'!C80*100</f>
        <v>93.807453269734438</v>
      </c>
    </row>
    <row r="81" ht="13.8" thickTop="1" x14ac:dyDescent="0.25"/>
  </sheetData>
  <pageMargins left="0" right="0" top="0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19"/>
  <sheetViews>
    <sheetView workbookViewId="0">
      <selection activeCell="C1" sqref="C1"/>
    </sheetView>
  </sheetViews>
  <sheetFormatPr defaultColWidth="8" defaultRowHeight="13.2" x14ac:dyDescent="0.25"/>
  <cols>
    <col min="1" max="1" width="6.5546875" style="750" customWidth="1"/>
    <col min="2" max="2" width="49.44140625" style="750" customWidth="1"/>
    <col min="3" max="3" width="22" style="750" customWidth="1"/>
    <col min="4" max="256" width="8" style="750"/>
    <col min="257" max="257" width="6.5546875" style="750" customWidth="1"/>
    <col min="258" max="258" width="49.44140625" style="750" customWidth="1"/>
    <col min="259" max="259" width="22" style="750" customWidth="1"/>
    <col min="260" max="512" width="8" style="750"/>
    <col min="513" max="513" width="6.5546875" style="750" customWidth="1"/>
    <col min="514" max="514" width="49.44140625" style="750" customWidth="1"/>
    <col min="515" max="515" width="22" style="750" customWidth="1"/>
    <col min="516" max="768" width="8" style="750"/>
    <col min="769" max="769" width="6.5546875" style="750" customWidth="1"/>
    <col min="770" max="770" width="49.44140625" style="750" customWidth="1"/>
    <col min="771" max="771" width="22" style="750" customWidth="1"/>
    <col min="772" max="1024" width="8" style="750"/>
    <col min="1025" max="1025" width="6.5546875" style="750" customWidth="1"/>
    <col min="1026" max="1026" width="49.44140625" style="750" customWidth="1"/>
    <col min="1027" max="1027" width="22" style="750" customWidth="1"/>
    <col min="1028" max="1280" width="8" style="750"/>
    <col min="1281" max="1281" width="6.5546875" style="750" customWidth="1"/>
    <col min="1282" max="1282" width="49.44140625" style="750" customWidth="1"/>
    <col min="1283" max="1283" width="22" style="750" customWidth="1"/>
    <col min="1284" max="1536" width="8" style="750"/>
    <col min="1537" max="1537" width="6.5546875" style="750" customWidth="1"/>
    <col min="1538" max="1538" width="49.44140625" style="750" customWidth="1"/>
    <col min="1539" max="1539" width="22" style="750" customWidth="1"/>
    <col min="1540" max="1792" width="8" style="750"/>
    <col min="1793" max="1793" width="6.5546875" style="750" customWidth="1"/>
    <col min="1794" max="1794" width="49.44140625" style="750" customWidth="1"/>
    <col min="1795" max="1795" width="22" style="750" customWidth="1"/>
    <col min="1796" max="2048" width="8" style="750"/>
    <col min="2049" max="2049" width="6.5546875" style="750" customWidth="1"/>
    <col min="2050" max="2050" width="49.44140625" style="750" customWidth="1"/>
    <col min="2051" max="2051" width="22" style="750" customWidth="1"/>
    <col min="2052" max="2304" width="8" style="750"/>
    <col min="2305" max="2305" width="6.5546875" style="750" customWidth="1"/>
    <col min="2306" max="2306" width="49.44140625" style="750" customWidth="1"/>
    <col min="2307" max="2307" width="22" style="750" customWidth="1"/>
    <col min="2308" max="2560" width="8" style="750"/>
    <col min="2561" max="2561" width="6.5546875" style="750" customWidth="1"/>
    <col min="2562" max="2562" width="49.44140625" style="750" customWidth="1"/>
    <col min="2563" max="2563" width="22" style="750" customWidth="1"/>
    <col min="2564" max="2816" width="8" style="750"/>
    <col min="2817" max="2817" width="6.5546875" style="750" customWidth="1"/>
    <col min="2818" max="2818" width="49.44140625" style="750" customWidth="1"/>
    <col min="2819" max="2819" width="22" style="750" customWidth="1"/>
    <col min="2820" max="3072" width="8" style="750"/>
    <col min="3073" max="3073" width="6.5546875" style="750" customWidth="1"/>
    <col min="3074" max="3074" width="49.44140625" style="750" customWidth="1"/>
    <col min="3075" max="3075" width="22" style="750" customWidth="1"/>
    <col min="3076" max="3328" width="8" style="750"/>
    <col min="3329" max="3329" width="6.5546875" style="750" customWidth="1"/>
    <col min="3330" max="3330" width="49.44140625" style="750" customWidth="1"/>
    <col min="3331" max="3331" width="22" style="750" customWidth="1"/>
    <col min="3332" max="3584" width="8" style="750"/>
    <col min="3585" max="3585" width="6.5546875" style="750" customWidth="1"/>
    <col min="3586" max="3586" width="49.44140625" style="750" customWidth="1"/>
    <col min="3587" max="3587" width="22" style="750" customWidth="1"/>
    <col min="3588" max="3840" width="8" style="750"/>
    <col min="3841" max="3841" width="6.5546875" style="750" customWidth="1"/>
    <col min="3842" max="3842" width="49.44140625" style="750" customWidth="1"/>
    <col min="3843" max="3843" width="22" style="750" customWidth="1"/>
    <col min="3844" max="4096" width="8" style="750"/>
    <col min="4097" max="4097" width="6.5546875" style="750" customWidth="1"/>
    <col min="4098" max="4098" width="49.44140625" style="750" customWidth="1"/>
    <col min="4099" max="4099" width="22" style="750" customWidth="1"/>
    <col min="4100" max="4352" width="8" style="750"/>
    <col min="4353" max="4353" width="6.5546875" style="750" customWidth="1"/>
    <col min="4354" max="4354" width="49.44140625" style="750" customWidth="1"/>
    <col min="4355" max="4355" width="22" style="750" customWidth="1"/>
    <col min="4356" max="4608" width="8" style="750"/>
    <col min="4609" max="4609" width="6.5546875" style="750" customWidth="1"/>
    <col min="4610" max="4610" width="49.44140625" style="750" customWidth="1"/>
    <col min="4611" max="4611" width="22" style="750" customWidth="1"/>
    <col min="4612" max="4864" width="8" style="750"/>
    <col min="4865" max="4865" width="6.5546875" style="750" customWidth="1"/>
    <col min="4866" max="4866" width="49.44140625" style="750" customWidth="1"/>
    <col min="4867" max="4867" width="22" style="750" customWidth="1"/>
    <col min="4868" max="5120" width="8" style="750"/>
    <col min="5121" max="5121" width="6.5546875" style="750" customWidth="1"/>
    <col min="5122" max="5122" width="49.44140625" style="750" customWidth="1"/>
    <col min="5123" max="5123" width="22" style="750" customWidth="1"/>
    <col min="5124" max="5376" width="8" style="750"/>
    <col min="5377" max="5377" width="6.5546875" style="750" customWidth="1"/>
    <col min="5378" max="5378" width="49.44140625" style="750" customWidth="1"/>
    <col min="5379" max="5379" width="22" style="750" customWidth="1"/>
    <col min="5380" max="5632" width="8" style="750"/>
    <col min="5633" max="5633" width="6.5546875" style="750" customWidth="1"/>
    <col min="5634" max="5634" width="49.44140625" style="750" customWidth="1"/>
    <col min="5635" max="5635" width="22" style="750" customWidth="1"/>
    <col min="5636" max="5888" width="8" style="750"/>
    <col min="5889" max="5889" width="6.5546875" style="750" customWidth="1"/>
    <col min="5890" max="5890" width="49.44140625" style="750" customWidth="1"/>
    <col min="5891" max="5891" width="22" style="750" customWidth="1"/>
    <col min="5892" max="6144" width="8" style="750"/>
    <col min="6145" max="6145" width="6.5546875" style="750" customWidth="1"/>
    <col min="6146" max="6146" width="49.44140625" style="750" customWidth="1"/>
    <col min="6147" max="6147" width="22" style="750" customWidth="1"/>
    <col min="6148" max="6400" width="8" style="750"/>
    <col min="6401" max="6401" width="6.5546875" style="750" customWidth="1"/>
    <col min="6402" max="6402" width="49.44140625" style="750" customWidth="1"/>
    <col min="6403" max="6403" width="22" style="750" customWidth="1"/>
    <col min="6404" max="6656" width="8" style="750"/>
    <col min="6657" max="6657" width="6.5546875" style="750" customWidth="1"/>
    <col min="6658" max="6658" width="49.44140625" style="750" customWidth="1"/>
    <col min="6659" max="6659" width="22" style="750" customWidth="1"/>
    <col min="6660" max="6912" width="8" style="750"/>
    <col min="6913" max="6913" width="6.5546875" style="750" customWidth="1"/>
    <col min="6914" max="6914" width="49.44140625" style="750" customWidth="1"/>
    <col min="6915" max="6915" width="22" style="750" customWidth="1"/>
    <col min="6916" max="7168" width="8" style="750"/>
    <col min="7169" max="7169" width="6.5546875" style="750" customWidth="1"/>
    <col min="7170" max="7170" width="49.44140625" style="750" customWidth="1"/>
    <col min="7171" max="7171" width="22" style="750" customWidth="1"/>
    <col min="7172" max="7424" width="8" style="750"/>
    <col min="7425" max="7425" width="6.5546875" style="750" customWidth="1"/>
    <col min="7426" max="7426" width="49.44140625" style="750" customWidth="1"/>
    <col min="7427" max="7427" width="22" style="750" customWidth="1"/>
    <col min="7428" max="7680" width="8" style="750"/>
    <col min="7681" max="7681" width="6.5546875" style="750" customWidth="1"/>
    <col min="7682" max="7682" width="49.44140625" style="750" customWidth="1"/>
    <col min="7683" max="7683" width="22" style="750" customWidth="1"/>
    <col min="7684" max="7936" width="8" style="750"/>
    <col min="7937" max="7937" width="6.5546875" style="750" customWidth="1"/>
    <col min="7938" max="7938" width="49.44140625" style="750" customWidth="1"/>
    <col min="7939" max="7939" width="22" style="750" customWidth="1"/>
    <col min="7940" max="8192" width="8" style="750"/>
    <col min="8193" max="8193" width="6.5546875" style="750" customWidth="1"/>
    <col min="8194" max="8194" width="49.44140625" style="750" customWidth="1"/>
    <col min="8195" max="8195" width="22" style="750" customWidth="1"/>
    <col min="8196" max="8448" width="8" style="750"/>
    <col min="8449" max="8449" width="6.5546875" style="750" customWidth="1"/>
    <col min="8450" max="8450" width="49.44140625" style="750" customWidth="1"/>
    <col min="8451" max="8451" width="22" style="750" customWidth="1"/>
    <col min="8452" max="8704" width="8" style="750"/>
    <col min="8705" max="8705" width="6.5546875" style="750" customWidth="1"/>
    <col min="8706" max="8706" width="49.44140625" style="750" customWidth="1"/>
    <col min="8707" max="8707" width="22" style="750" customWidth="1"/>
    <col min="8708" max="8960" width="8" style="750"/>
    <col min="8961" max="8961" width="6.5546875" style="750" customWidth="1"/>
    <col min="8962" max="8962" width="49.44140625" style="750" customWidth="1"/>
    <col min="8963" max="8963" width="22" style="750" customWidth="1"/>
    <col min="8964" max="9216" width="8" style="750"/>
    <col min="9217" max="9217" width="6.5546875" style="750" customWidth="1"/>
    <col min="9218" max="9218" width="49.44140625" style="750" customWidth="1"/>
    <col min="9219" max="9219" width="22" style="750" customWidth="1"/>
    <col min="9220" max="9472" width="8" style="750"/>
    <col min="9473" max="9473" width="6.5546875" style="750" customWidth="1"/>
    <col min="9474" max="9474" width="49.44140625" style="750" customWidth="1"/>
    <col min="9475" max="9475" width="22" style="750" customWidth="1"/>
    <col min="9476" max="9728" width="8" style="750"/>
    <col min="9729" max="9729" width="6.5546875" style="750" customWidth="1"/>
    <col min="9730" max="9730" width="49.44140625" style="750" customWidth="1"/>
    <col min="9731" max="9731" width="22" style="750" customWidth="1"/>
    <col min="9732" max="9984" width="8" style="750"/>
    <col min="9985" max="9985" width="6.5546875" style="750" customWidth="1"/>
    <col min="9986" max="9986" width="49.44140625" style="750" customWidth="1"/>
    <col min="9987" max="9987" width="22" style="750" customWidth="1"/>
    <col min="9988" max="10240" width="8" style="750"/>
    <col min="10241" max="10241" width="6.5546875" style="750" customWidth="1"/>
    <col min="10242" max="10242" width="49.44140625" style="750" customWidth="1"/>
    <col min="10243" max="10243" width="22" style="750" customWidth="1"/>
    <col min="10244" max="10496" width="8" style="750"/>
    <col min="10497" max="10497" width="6.5546875" style="750" customWidth="1"/>
    <col min="10498" max="10498" width="49.44140625" style="750" customWidth="1"/>
    <col min="10499" max="10499" width="22" style="750" customWidth="1"/>
    <col min="10500" max="10752" width="8" style="750"/>
    <col min="10753" max="10753" width="6.5546875" style="750" customWidth="1"/>
    <col min="10754" max="10754" width="49.44140625" style="750" customWidth="1"/>
    <col min="10755" max="10755" width="22" style="750" customWidth="1"/>
    <col min="10756" max="11008" width="8" style="750"/>
    <col min="11009" max="11009" width="6.5546875" style="750" customWidth="1"/>
    <col min="11010" max="11010" width="49.44140625" style="750" customWidth="1"/>
    <col min="11011" max="11011" width="22" style="750" customWidth="1"/>
    <col min="11012" max="11264" width="8" style="750"/>
    <col min="11265" max="11265" width="6.5546875" style="750" customWidth="1"/>
    <col min="11266" max="11266" width="49.44140625" style="750" customWidth="1"/>
    <col min="11267" max="11267" width="22" style="750" customWidth="1"/>
    <col min="11268" max="11520" width="8" style="750"/>
    <col min="11521" max="11521" width="6.5546875" style="750" customWidth="1"/>
    <col min="11522" max="11522" width="49.44140625" style="750" customWidth="1"/>
    <col min="11523" max="11523" width="22" style="750" customWidth="1"/>
    <col min="11524" max="11776" width="8" style="750"/>
    <col min="11777" max="11777" width="6.5546875" style="750" customWidth="1"/>
    <col min="11778" max="11778" width="49.44140625" style="750" customWidth="1"/>
    <col min="11779" max="11779" width="22" style="750" customWidth="1"/>
    <col min="11780" max="12032" width="8" style="750"/>
    <col min="12033" max="12033" width="6.5546875" style="750" customWidth="1"/>
    <col min="12034" max="12034" width="49.44140625" style="750" customWidth="1"/>
    <col min="12035" max="12035" width="22" style="750" customWidth="1"/>
    <col min="12036" max="12288" width="8" style="750"/>
    <col min="12289" max="12289" width="6.5546875" style="750" customWidth="1"/>
    <col min="12290" max="12290" width="49.44140625" style="750" customWidth="1"/>
    <col min="12291" max="12291" width="22" style="750" customWidth="1"/>
    <col min="12292" max="12544" width="8" style="750"/>
    <col min="12545" max="12545" width="6.5546875" style="750" customWidth="1"/>
    <col min="12546" max="12546" width="49.44140625" style="750" customWidth="1"/>
    <col min="12547" max="12547" width="22" style="750" customWidth="1"/>
    <col min="12548" max="12800" width="8" style="750"/>
    <col min="12801" max="12801" width="6.5546875" style="750" customWidth="1"/>
    <col min="12802" max="12802" width="49.44140625" style="750" customWidth="1"/>
    <col min="12803" max="12803" width="22" style="750" customWidth="1"/>
    <col min="12804" max="13056" width="8" style="750"/>
    <col min="13057" max="13057" width="6.5546875" style="750" customWidth="1"/>
    <col min="13058" max="13058" width="49.44140625" style="750" customWidth="1"/>
    <col min="13059" max="13059" width="22" style="750" customWidth="1"/>
    <col min="13060" max="13312" width="8" style="750"/>
    <col min="13313" max="13313" width="6.5546875" style="750" customWidth="1"/>
    <col min="13314" max="13314" width="49.44140625" style="750" customWidth="1"/>
    <col min="13315" max="13315" width="22" style="750" customWidth="1"/>
    <col min="13316" max="13568" width="8" style="750"/>
    <col min="13569" max="13569" width="6.5546875" style="750" customWidth="1"/>
    <col min="13570" max="13570" width="49.44140625" style="750" customWidth="1"/>
    <col min="13571" max="13571" width="22" style="750" customWidth="1"/>
    <col min="13572" max="13824" width="8" style="750"/>
    <col min="13825" max="13825" width="6.5546875" style="750" customWidth="1"/>
    <col min="13826" max="13826" width="49.44140625" style="750" customWidth="1"/>
    <col min="13827" max="13827" width="22" style="750" customWidth="1"/>
    <col min="13828" max="14080" width="8" style="750"/>
    <col min="14081" max="14081" width="6.5546875" style="750" customWidth="1"/>
    <col min="14082" max="14082" width="49.44140625" style="750" customWidth="1"/>
    <col min="14083" max="14083" width="22" style="750" customWidth="1"/>
    <col min="14084" max="14336" width="8" style="750"/>
    <col min="14337" max="14337" width="6.5546875" style="750" customWidth="1"/>
    <col min="14338" max="14338" width="49.44140625" style="750" customWidth="1"/>
    <col min="14339" max="14339" width="22" style="750" customWidth="1"/>
    <col min="14340" max="14592" width="8" style="750"/>
    <col min="14593" max="14593" width="6.5546875" style="750" customWidth="1"/>
    <col min="14594" max="14594" width="49.44140625" style="750" customWidth="1"/>
    <col min="14595" max="14595" width="22" style="750" customWidth="1"/>
    <col min="14596" max="14848" width="8" style="750"/>
    <col min="14849" max="14849" width="6.5546875" style="750" customWidth="1"/>
    <col min="14850" max="14850" width="49.44140625" style="750" customWidth="1"/>
    <col min="14851" max="14851" width="22" style="750" customWidth="1"/>
    <col min="14852" max="15104" width="8" style="750"/>
    <col min="15105" max="15105" width="6.5546875" style="750" customWidth="1"/>
    <col min="15106" max="15106" width="49.44140625" style="750" customWidth="1"/>
    <col min="15107" max="15107" width="22" style="750" customWidth="1"/>
    <col min="15108" max="15360" width="8" style="750"/>
    <col min="15361" max="15361" width="6.5546875" style="750" customWidth="1"/>
    <col min="15362" max="15362" width="49.44140625" style="750" customWidth="1"/>
    <col min="15363" max="15363" width="22" style="750" customWidth="1"/>
    <col min="15364" max="15616" width="8" style="750"/>
    <col min="15617" max="15617" width="6.5546875" style="750" customWidth="1"/>
    <col min="15618" max="15618" width="49.44140625" style="750" customWidth="1"/>
    <col min="15619" max="15619" width="22" style="750" customWidth="1"/>
    <col min="15620" max="15872" width="8" style="750"/>
    <col min="15873" max="15873" width="6.5546875" style="750" customWidth="1"/>
    <col min="15874" max="15874" width="49.44140625" style="750" customWidth="1"/>
    <col min="15875" max="15875" width="22" style="750" customWidth="1"/>
    <col min="15876" max="16128" width="8" style="750"/>
    <col min="16129" max="16129" width="6.5546875" style="750" customWidth="1"/>
    <col min="16130" max="16130" width="49.44140625" style="750" customWidth="1"/>
    <col min="16131" max="16131" width="22" style="750" customWidth="1"/>
    <col min="16132" max="16384" width="8" style="750"/>
  </cols>
  <sheetData>
    <row r="1" spans="1:4" x14ac:dyDescent="0.25">
      <c r="C1" s="645" t="s">
        <v>1568</v>
      </c>
    </row>
    <row r="2" spans="1:4" x14ac:dyDescent="0.25">
      <c r="C2" s="645" t="s">
        <v>119</v>
      </c>
    </row>
    <row r="3" spans="1:4" ht="13.8" x14ac:dyDescent="0.3">
      <c r="B3" s="752" t="s">
        <v>1440</v>
      </c>
      <c r="C3" s="751"/>
    </row>
    <row r="4" spans="1:4" ht="13.8" x14ac:dyDescent="0.25">
      <c r="A4" s="753"/>
      <c r="B4" s="753" t="s">
        <v>939</v>
      </c>
    </row>
    <row r="5" spans="1:4" ht="33.75" customHeight="1" x14ac:dyDescent="0.25">
      <c r="A5" s="1042" t="s">
        <v>940</v>
      </c>
      <c r="B5" s="1042"/>
      <c r="C5" s="1042"/>
    </row>
    <row r="6" spans="1:4" ht="13.8" thickBot="1" x14ac:dyDescent="0.3">
      <c r="B6" s="750" t="s">
        <v>105</v>
      </c>
      <c r="C6" s="754" t="s">
        <v>106</v>
      </c>
    </row>
    <row r="7" spans="1:4" s="752" customFormat="1" ht="43.5" customHeight="1" x14ac:dyDescent="0.25">
      <c r="A7" s="755"/>
      <c r="B7" s="756" t="s">
        <v>593</v>
      </c>
      <c r="C7" s="757" t="s">
        <v>941</v>
      </c>
    </row>
    <row r="8" spans="1:4" ht="28.5" customHeight="1" x14ac:dyDescent="0.25">
      <c r="A8" s="758">
        <v>1</v>
      </c>
      <c r="B8" s="759" t="s">
        <v>1441</v>
      </c>
      <c r="C8" s="760"/>
    </row>
    <row r="9" spans="1:4" ht="18" customHeight="1" x14ac:dyDescent="0.25">
      <c r="A9" s="761">
        <v>2</v>
      </c>
      <c r="B9" s="762" t="s">
        <v>942</v>
      </c>
      <c r="C9" s="763">
        <v>456590250</v>
      </c>
    </row>
    <row r="10" spans="1:4" ht="18" customHeight="1" x14ac:dyDescent="0.25">
      <c r="A10" s="758">
        <v>3</v>
      </c>
      <c r="B10" s="762" t="s">
        <v>943</v>
      </c>
      <c r="C10" s="764">
        <v>182352430</v>
      </c>
    </row>
    <row r="11" spans="1:4" ht="18" customHeight="1" x14ac:dyDescent="0.25">
      <c r="A11" s="761">
        <v>4</v>
      </c>
      <c r="B11" s="762" t="s">
        <v>944</v>
      </c>
      <c r="C11" s="763">
        <v>247065</v>
      </c>
    </row>
    <row r="12" spans="1:4" ht="18" customHeight="1" x14ac:dyDescent="0.25">
      <c r="A12" s="758">
        <v>5</v>
      </c>
      <c r="B12" s="762" t="s">
        <v>945</v>
      </c>
      <c r="C12" s="764"/>
    </row>
    <row r="13" spans="1:4" ht="25.5" customHeight="1" x14ac:dyDescent="0.25">
      <c r="A13" s="761">
        <v>6</v>
      </c>
      <c r="B13" s="759" t="s">
        <v>946</v>
      </c>
      <c r="C13" s="765">
        <f>SUM(C9:C12)</f>
        <v>639189745</v>
      </c>
      <c r="D13" s="766"/>
    </row>
    <row r="14" spans="1:4" x14ac:dyDescent="0.25">
      <c r="A14" s="758">
        <v>7</v>
      </c>
      <c r="B14" s="767" t="s">
        <v>1442</v>
      </c>
      <c r="C14" s="768"/>
    </row>
    <row r="15" spans="1:4" ht="39.6" x14ac:dyDescent="0.25">
      <c r="A15" s="761">
        <v>8</v>
      </c>
      <c r="B15" s="762" t="s">
        <v>942</v>
      </c>
      <c r="C15" s="763">
        <v>449424548</v>
      </c>
    </row>
    <row r="16" spans="1:4" x14ac:dyDescent="0.25">
      <c r="A16" s="758">
        <v>9</v>
      </c>
      <c r="B16" s="762" t="s">
        <v>943</v>
      </c>
      <c r="C16" s="764">
        <v>283015601</v>
      </c>
    </row>
    <row r="17" spans="1:3" x14ac:dyDescent="0.25">
      <c r="A17" s="761">
        <v>10</v>
      </c>
      <c r="B17" s="762" t="s">
        <v>944</v>
      </c>
      <c r="C17" s="763">
        <v>169275</v>
      </c>
    </row>
    <row r="18" spans="1:3" x14ac:dyDescent="0.25">
      <c r="A18" s="758">
        <v>11</v>
      </c>
      <c r="B18" s="762" t="s">
        <v>945</v>
      </c>
      <c r="C18" s="764"/>
    </row>
    <row r="19" spans="1:3" x14ac:dyDescent="0.25">
      <c r="A19" s="758" t="s">
        <v>656</v>
      </c>
      <c r="B19" s="769" t="s">
        <v>947</v>
      </c>
      <c r="C19" s="770">
        <f>SUM(C15:C18)</f>
        <v>732609424</v>
      </c>
    </row>
  </sheetData>
  <mergeCells count="1">
    <mergeCell ref="A5:C5"/>
  </mergeCells>
  <printOptions horizontalCentered="1"/>
  <pageMargins left="0.78740157480314965" right="0.78740157480314965" top="1.18" bottom="0.98425196850393704" header="0.7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80"/>
  <sheetViews>
    <sheetView workbookViewId="0">
      <pane ySplit="6" topLeftCell="A55" activePane="bottomLeft" state="frozen"/>
      <selection activeCell="F3" sqref="F3"/>
      <selection pane="bottomLeft" activeCell="F1" sqref="F1"/>
    </sheetView>
  </sheetViews>
  <sheetFormatPr defaultRowHeight="13.2" x14ac:dyDescent="0.25"/>
  <cols>
    <col min="1" max="1" width="5.6640625" style="645" customWidth="1"/>
    <col min="2" max="2" width="50" style="645" customWidth="1"/>
    <col min="3" max="3" width="14.6640625" style="645" customWidth="1"/>
    <col min="4" max="8" width="12.6640625" style="645" customWidth="1"/>
    <col min="9" max="254" width="9.109375" style="645"/>
    <col min="255" max="255" width="5.6640625" style="645" customWidth="1"/>
    <col min="256" max="256" width="50" style="645" customWidth="1"/>
    <col min="257" max="257" width="28.88671875" style="645" customWidth="1"/>
    <col min="258" max="510" width="9.109375" style="645"/>
    <col min="511" max="511" width="5.6640625" style="645" customWidth="1"/>
    <col min="512" max="512" width="50" style="645" customWidth="1"/>
    <col min="513" max="513" width="28.88671875" style="645" customWidth="1"/>
    <col min="514" max="766" width="9.109375" style="645"/>
    <col min="767" max="767" width="5.6640625" style="645" customWidth="1"/>
    <col min="768" max="768" width="50" style="645" customWidth="1"/>
    <col min="769" max="769" width="28.88671875" style="645" customWidth="1"/>
    <col min="770" max="1022" width="9.109375" style="645"/>
    <col min="1023" max="1023" width="5.6640625" style="645" customWidth="1"/>
    <col min="1024" max="1024" width="50" style="645" customWidth="1"/>
    <col min="1025" max="1025" width="28.88671875" style="645" customWidth="1"/>
    <col min="1026" max="1278" width="9.109375" style="645"/>
    <col min="1279" max="1279" width="5.6640625" style="645" customWidth="1"/>
    <col min="1280" max="1280" width="50" style="645" customWidth="1"/>
    <col min="1281" max="1281" width="28.88671875" style="645" customWidth="1"/>
    <col min="1282" max="1534" width="9.109375" style="645"/>
    <col min="1535" max="1535" width="5.6640625" style="645" customWidth="1"/>
    <col min="1536" max="1536" width="50" style="645" customWidth="1"/>
    <col min="1537" max="1537" width="28.88671875" style="645" customWidth="1"/>
    <col min="1538" max="1790" width="9.109375" style="645"/>
    <col min="1791" max="1791" width="5.6640625" style="645" customWidth="1"/>
    <col min="1792" max="1792" width="50" style="645" customWidth="1"/>
    <col min="1793" max="1793" width="28.88671875" style="645" customWidth="1"/>
    <col min="1794" max="2046" width="9.109375" style="645"/>
    <col min="2047" max="2047" width="5.6640625" style="645" customWidth="1"/>
    <col min="2048" max="2048" width="50" style="645" customWidth="1"/>
    <col min="2049" max="2049" width="28.88671875" style="645" customWidth="1"/>
    <col min="2050" max="2302" width="9.109375" style="645"/>
    <col min="2303" max="2303" width="5.6640625" style="645" customWidth="1"/>
    <col min="2304" max="2304" width="50" style="645" customWidth="1"/>
    <col min="2305" max="2305" width="28.88671875" style="645" customWidth="1"/>
    <col min="2306" max="2558" width="9.109375" style="645"/>
    <col min="2559" max="2559" width="5.6640625" style="645" customWidth="1"/>
    <col min="2560" max="2560" width="50" style="645" customWidth="1"/>
    <col min="2561" max="2561" width="28.88671875" style="645" customWidth="1"/>
    <col min="2562" max="2814" width="9.109375" style="645"/>
    <col min="2815" max="2815" width="5.6640625" style="645" customWidth="1"/>
    <col min="2816" max="2816" width="50" style="645" customWidth="1"/>
    <col min="2817" max="2817" width="28.88671875" style="645" customWidth="1"/>
    <col min="2818" max="3070" width="9.109375" style="645"/>
    <col min="3071" max="3071" width="5.6640625" style="645" customWidth="1"/>
    <col min="3072" max="3072" width="50" style="645" customWidth="1"/>
    <col min="3073" max="3073" width="28.88671875" style="645" customWidth="1"/>
    <col min="3074" max="3326" width="9.109375" style="645"/>
    <col min="3327" max="3327" width="5.6640625" style="645" customWidth="1"/>
    <col min="3328" max="3328" width="50" style="645" customWidth="1"/>
    <col min="3329" max="3329" width="28.88671875" style="645" customWidth="1"/>
    <col min="3330" max="3582" width="9.109375" style="645"/>
    <col min="3583" max="3583" width="5.6640625" style="645" customWidth="1"/>
    <col min="3584" max="3584" width="50" style="645" customWidth="1"/>
    <col min="3585" max="3585" width="28.88671875" style="645" customWidth="1"/>
    <col min="3586" max="3838" width="9.109375" style="645"/>
    <col min="3839" max="3839" width="5.6640625" style="645" customWidth="1"/>
    <col min="3840" max="3840" width="50" style="645" customWidth="1"/>
    <col min="3841" max="3841" width="28.88671875" style="645" customWidth="1"/>
    <col min="3842" max="4094" width="9.109375" style="645"/>
    <col min="4095" max="4095" width="5.6640625" style="645" customWidth="1"/>
    <col min="4096" max="4096" width="50" style="645" customWidth="1"/>
    <col min="4097" max="4097" width="28.88671875" style="645" customWidth="1"/>
    <col min="4098" max="4350" width="9.109375" style="645"/>
    <col min="4351" max="4351" width="5.6640625" style="645" customWidth="1"/>
    <col min="4352" max="4352" width="50" style="645" customWidth="1"/>
    <col min="4353" max="4353" width="28.88671875" style="645" customWidth="1"/>
    <col min="4354" max="4606" width="9.109375" style="645"/>
    <col min="4607" max="4607" width="5.6640625" style="645" customWidth="1"/>
    <col min="4608" max="4608" width="50" style="645" customWidth="1"/>
    <col min="4609" max="4609" width="28.88671875" style="645" customWidth="1"/>
    <col min="4610" max="4862" width="9.109375" style="645"/>
    <col min="4863" max="4863" width="5.6640625" style="645" customWidth="1"/>
    <col min="4864" max="4864" width="50" style="645" customWidth="1"/>
    <col min="4865" max="4865" width="28.88671875" style="645" customWidth="1"/>
    <col min="4866" max="5118" width="9.109375" style="645"/>
    <col min="5119" max="5119" width="5.6640625" style="645" customWidth="1"/>
    <col min="5120" max="5120" width="50" style="645" customWidth="1"/>
    <col min="5121" max="5121" width="28.88671875" style="645" customWidth="1"/>
    <col min="5122" max="5374" width="9.109375" style="645"/>
    <col min="5375" max="5375" width="5.6640625" style="645" customWidth="1"/>
    <col min="5376" max="5376" width="50" style="645" customWidth="1"/>
    <col min="5377" max="5377" width="28.88671875" style="645" customWidth="1"/>
    <col min="5378" max="5630" width="9.109375" style="645"/>
    <col min="5631" max="5631" width="5.6640625" style="645" customWidth="1"/>
    <col min="5632" max="5632" width="50" style="645" customWidth="1"/>
    <col min="5633" max="5633" width="28.88671875" style="645" customWidth="1"/>
    <col min="5634" max="5886" width="9.109375" style="645"/>
    <col min="5887" max="5887" width="5.6640625" style="645" customWidth="1"/>
    <col min="5888" max="5888" width="50" style="645" customWidth="1"/>
    <col min="5889" max="5889" width="28.88671875" style="645" customWidth="1"/>
    <col min="5890" max="6142" width="9.109375" style="645"/>
    <col min="6143" max="6143" width="5.6640625" style="645" customWidth="1"/>
    <col min="6144" max="6144" width="50" style="645" customWidth="1"/>
    <col min="6145" max="6145" width="28.88671875" style="645" customWidth="1"/>
    <col min="6146" max="6398" width="9.109375" style="645"/>
    <col min="6399" max="6399" width="5.6640625" style="645" customWidth="1"/>
    <col min="6400" max="6400" width="50" style="645" customWidth="1"/>
    <col min="6401" max="6401" width="28.88671875" style="645" customWidth="1"/>
    <col min="6402" max="6654" width="9.109375" style="645"/>
    <col min="6655" max="6655" width="5.6640625" style="645" customWidth="1"/>
    <col min="6656" max="6656" width="50" style="645" customWidth="1"/>
    <col min="6657" max="6657" width="28.88671875" style="645" customWidth="1"/>
    <col min="6658" max="6910" width="9.109375" style="645"/>
    <col min="6911" max="6911" width="5.6640625" style="645" customWidth="1"/>
    <col min="6912" max="6912" width="50" style="645" customWidth="1"/>
    <col min="6913" max="6913" width="28.88671875" style="645" customWidth="1"/>
    <col min="6914" max="7166" width="9.109375" style="645"/>
    <col min="7167" max="7167" width="5.6640625" style="645" customWidth="1"/>
    <col min="7168" max="7168" width="50" style="645" customWidth="1"/>
    <col min="7169" max="7169" width="28.88671875" style="645" customWidth="1"/>
    <col min="7170" max="7422" width="9.109375" style="645"/>
    <col min="7423" max="7423" width="5.6640625" style="645" customWidth="1"/>
    <col min="7424" max="7424" width="50" style="645" customWidth="1"/>
    <col min="7425" max="7425" width="28.88671875" style="645" customWidth="1"/>
    <col min="7426" max="7678" width="9.109375" style="645"/>
    <col min="7679" max="7679" width="5.6640625" style="645" customWidth="1"/>
    <col min="7680" max="7680" width="50" style="645" customWidth="1"/>
    <col min="7681" max="7681" width="28.88671875" style="645" customWidth="1"/>
    <col min="7682" max="7934" width="9.109375" style="645"/>
    <col min="7935" max="7935" width="5.6640625" style="645" customWidth="1"/>
    <col min="7936" max="7936" width="50" style="645" customWidth="1"/>
    <col min="7937" max="7937" width="28.88671875" style="645" customWidth="1"/>
    <col min="7938" max="8190" width="9.109375" style="645"/>
    <col min="8191" max="8191" width="5.6640625" style="645" customWidth="1"/>
    <col min="8192" max="8192" width="50" style="645" customWidth="1"/>
    <col min="8193" max="8193" width="28.88671875" style="645" customWidth="1"/>
    <col min="8194" max="8446" width="9.109375" style="645"/>
    <col min="8447" max="8447" width="5.6640625" style="645" customWidth="1"/>
    <col min="8448" max="8448" width="50" style="645" customWidth="1"/>
    <col min="8449" max="8449" width="28.88671875" style="645" customWidth="1"/>
    <col min="8450" max="8702" width="9.109375" style="645"/>
    <col min="8703" max="8703" width="5.6640625" style="645" customWidth="1"/>
    <col min="8704" max="8704" width="50" style="645" customWidth="1"/>
    <col min="8705" max="8705" width="28.88671875" style="645" customWidth="1"/>
    <col min="8706" max="8958" width="9.109375" style="645"/>
    <col min="8959" max="8959" width="5.6640625" style="645" customWidth="1"/>
    <col min="8960" max="8960" width="50" style="645" customWidth="1"/>
    <col min="8961" max="8961" width="28.88671875" style="645" customWidth="1"/>
    <col min="8962" max="9214" width="9.109375" style="645"/>
    <col min="9215" max="9215" width="5.6640625" style="645" customWidth="1"/>
    <col min="9216" max="9216" width="50" style="645" customWidth="1"/>
    <col min="9217" max="9217" width="28.88671875" style="645" customWidth="1"/>
    <col min="9218" max="9470" width="9.109375" style="645"/>
    <col min="9471" max="9471" width="5.6640625" style="645" customWidth="1"/>
    <col min="9472" max="9472" width="50" style="645" customWidth="1"/>
    <col min="9473" max="9473" width="28.88671875" style="645" customWidth="1"/>
    <col min="9474" max="9726" width="9.109375" style="645"/>
    <col min="9727" max="9727" width="5.6640625" style="645" customWidth="1"/>
    <col min="9728" max="9728" width="50" style="645" customWidth="1"/>
    <col min="9729" max="9729" width="28.88671875" style="645" customWidth="1"/>
    <col min="9730" max="9982" width="9.109375" style="645"/>
    <col min="9983" max="9983" width="5.6640625" style="645" customWidth="1"/>
    <col min="9984" max="9984" width="50" style="645" customWidth="1"/>
    <col min="9985" max="9985" width="28.88671875" style="645" customWidth="1"/>
    <col min="9986" max="10238" width="9.109375" style="645"/>
    <col min="10239" max="10239" width="5.6640625" style="645" customWidth="1"/>
    <col min="10240" max="10240" width="50" style="645" customWidth="1"/>
    <col min="10241" max="10241" width="28.88671875" style="645" customWidth="1"/>
    <col min="10242" max="10494" width="9.109375" style="645"/>
    <col min="10495" max="10495" width="5.6640625" style="645" customWidth="1"/>
    <col min="10496" max="10496" width="50" style="645" customWidth="1"/>
    <col min="10497" max="10497" width="28.88671875" style="645" customWidth="1"/>
    <col min="10498" max="10750" width="9.109375" style="645"/>
    <col min="10751" max="10751" width="5.6640625" style="645" customWidth="1"/>
    <col min="10752" max="10752" width="50" style="645" customWidth="1"/>
    <col min="10753" max="10753" width="28.88671875" style="645" customWidth="1"/>
    <col min="10754" max="11006" width="9.109375" style="645"/>
    <col min="11007" max="11007" width="5.6640625" style="645" customWidth="1"/>
    <col min="11008" max="11008" width="50" style="645" customWidth="1"/>
    <col min="11009" max="11009" width="28.88671875" style="645" customWidth="1"/>
    <col min="11010" max="11262" width="9.109375" style="645"/>
    <col min="11263" max="11263" width="5.6640625" style="645" customWidth="1"/>
    <col min="11264" max="11264" width="50" style="645" customWidth="1"/>
    <col min="11265" max="11265" width="28.88671875" style="645" customWidth="1"/>
    <col min="11266" max="11518" width="9.109375" style="645"/>
    <col min="11519" max="11519" width="5.6640625" style="645" customWidth="1"/>
    <col min="11520" max="11520" width="50" style="645" customWidth="1"/>
    <col min="11521" max="11521" width="28.88671875" style="645" customWidth="1"/>
    <col min="11522" max="11774" width="9.109375" style="645"/>
    <col min="11775" max="11775" width="5.6640625" style="645" customWidth="1"/>
    <col min="11776" max="11776" width="50" style="645" customWidth="1"/>
    <col min="11777" max="11777" width="28.88671875" style="645" customWidth="1"/>
    <col min="11778" max="12030" width="9.109375" style="645"/>
    <col min="12031" max="12031" width="5.6640625" style="645" customWidth="1"/>
    <col min="12032" max="12032" width="50" style="645" customWidth="1"/>
    <col min="12033" max="12033" width="28.88671875" style="645" customWidth="1"/>
    <col min="12034" max="12286" width="9.109375" style="645"/>
    <col min="12287" max="12287" width="5.6640625" style="645" customWidth="1"/>
    <col min="12288" max="12288" width="50" style="645" customWidth="1"/>
    <col min="12289" max="12289" width="28.88671875" style="645" customWidth="1"/>
    <col min="12290" max="12542" width="9.109375" style="645"/>
    <col min="12543" max="12543" width="5.6640625" style="645" customWidth="1"/>
    <col min="12544" max="12544" width="50" style="645" customWidth="1"/>
    <col min="12545" max="12545" width="28.88671875" style="645" customWidth="1"/>
    <col min="12546" max="12798" width="9.109375" style="645"/>
    <col min="12799" max="12799" width="5.6640625" style="645" customWidth="1"/>
    <col min="12800" max="12800" width="50" style="645" customWidth="1"/>
    <col min="12801" max="12801" width="28.88671875" style="645" customWidth="1"/>
    <col min="12802" max="13054" width="9.109375" style="645"/>
    <col min="13055" max="13055" width="5.6640625" style="645" customWidth="1"/>
    <col min="13056" max="13056" width="50" style="645" customWidth="1"/>
    <col min="13057" max="13057" width="28.88671875" style="645" customWidth="1"/>
    <col min="13058" max="13310" width="9.109375" style="645"/>
    <col min="13311" max="13311" width="5.6640625" style="645" customWidth="1"/>
    <col min="13312" max="13312" width="50" style="645" customWidth="1"/>
    <col min="13313" max="13313" width="28.88671875" style="645" customWidth="1"/>
    <col min="13314" max="13566" width="9.109375" style="645"/>
    <col min="13567" max="13567" width="5.6640625" style="645" customWidth="1"/>
    <col min="13568" max="13568" width="50" style="645" customWidth="1"/>
    <col min="13569" max="13569" width="28.88671875" style="645" customWidth="1"/>
    <col min="13570" max="13822" width="9.109375" style="645"/>
    <col min="13823" max="13823" width="5.6640625" style="645" customWidth="1"/>
    <col min="13824" max="13824" width="50" style="645" customWidth="1"/>
    <col min="13825" max="13825" width="28.88671875" style="645" customWidth="1"/>
    <col min="13826" max="14078" width="9.109375" style="645"/>
    <col min="14079" max="14079" width="5.6640625" style="645" customWidth="1"/>
    <col min="14080" max="14080" width="50" style="645" customWidth="1"/>
    <col min="14081" max="14081" width="28.88671875" style="645" customWidth="1"/>
    <col min="14082" max="14334" width="9.109375" style="645"/>
    <col min="14335" max="14335" width="5.6640625" style="645" customWidth="1"/>
    <col min="14336" max="14336" width="50" style="645" customWidth="1"/>
    <col min="14337" max="14337" width="28.88671875" style="645" customWidth="1"/>
    <col min="14338" max="14590" width="9.109375" style="645"/>
    <col min="14591" max="14591" width="5.6640625" style="645" customWidth="1"/>
    <col min="14592" max="14592" width="50" style="645" customWidth="1"/>
    <col min="14593" max="14593" width="28.88671875" style="645" customWidth="1"/>
    <col min="14594" max="14846" width="9.109375" style="645"/>
    <col min="14847" max="14847" width="5.6640625" style="645" customWidth="1"/>
    <col min="14848" max="14848" width="50" style="645" customWidth="1"/>
    <col min="14849" max="14849" width="28.88671875" style="645" customWidth="1"/>
    <col min="14850" max="15102" width="9.109375" style="645"/>
    <col min="15103" max="15103" width="5.6640625" style="645" customWidth="1"/>
    <col min="15104" max="15104" width="50" style="645" customWidth="1"/>
    <col min="15105" max="15105" width="28.88671875" style="645" customWidth="1"/>
    <col min="15106" max="15358" width="9.109375" style="645"/>
    <col min="15359" max="15359" width="5.6640625" style="645" customWidth="1"/>
    <col min="15360" max="15360" width="50" style="645" customWidth="1"/>
    <col min="15361" max="15361" width="28.88671875" style="645" customWidth="1"/>
    <col min="15362" max="15614" width="9.109375" style="645"/>
    <col min="15615" max="15615" width="5.6640625" style="645" customWidth="1"/>
    <col min="15616" max="15616" width="50" style="645" customWidth="1"/>
    <col min="15617" max="15617" width="28.88671875" style="645" customWidth="1"/>
    <col min="15618" max="15870" width="9.109375" style="645"/>
    <col min="15871" max="15871" width="5.6640625" style="645" customWidth="1"/>
    <col min="15872" max="15872" width="50" style="645" customWidth="1"/>
    <col min="15873" max="15873" width="28.88671875" style="645" customWidth="1"/>
    <col min="15874" max="16126" width="9.109375" style="645"/>
    <col min="16127" max="16127" width="5.6640625" style="645" customWidth="1"/>
    <col min="16128" max="16128" width="50" style="645" customWidth="1"/>
    <col min="16129" max="16129" width="28.88671875" style="645" customWidth="1"/>
    <col min="16130" max="16384" width="9.109375" style="645"/>
  </cols>
  <sheetData>
    <row r="1" spans="1:8" x14ac:dyDescent="0.25">
      <c r="B1" s="122" t="s">
        <v>265</v>
      </c>
      <c r="F1" s="118" t="s">
        <v>1569</v>
      </c>
    </row>
    <row r="2" spans="1:8" x14ac:dyDescent="0.25">
      <c r="B2" s="122" t="s">
        <v>390</v>
      </c>
      <c r="C2" s="123"/>
      <c r="F2" s="118" t="s">
        <v>1529</v>
      </c>
    </row>
    <row r="3" spans="1:8" x14ac:dyDescent="0.25">
      <c r="C3" s="2"/>
      <c r="F3" s="645" t="s">
        <v>76</v>
      </c>
    </row>
    <row r="4" spans="1:8" x14ac:dyDescent="0.25">
      <c r="B4" s="124"/>
      <c r="C4" s="306" t="s">
        <v>327</v>
      </c>
    </row>
    <row r="5" spans="1:8" ht="39.6" x14ac:dyDescent="0.25">
      <c r="A5" s="907" t="s">
        <v>1</v>
      </c>
      <c r="B5" s="908" t="s">
        <v>2</v>
      </c>
      <c r="C5" s="909" t="s">
        <v>266</v>
      </c>
      <c r="D5" s="723" t="s">
        <v>39</v>
      </c>
      <c r="E5" s="724" t="s">
        <v>393</v>
      </c>
      <c r="F5" s="724" t="s">
        <v>41</v>
      </c>
      <c r="G5" s="724" t="s">
        <v>391</v>
      </c>
      <c r="H5" s="724" t="s">
        <v>392</v>
      </c>
    </row>
    <row r="6" spans="1:8" ht="26.4" x14ac:dyDescent="0.25">
      <c r="A6" s="910">
        <v>1</v>
      </c>
      <c r="B6" s="911" t="s">
        <v>43</v>
      </c>
      <c r="C6" s="912">
        <f>SUM(D6:H6)</f>
        <v>173734496</v>
      </c>
      <c r="D6" s="913">
        <v>173734496</v>
      </c>
      <c r="E6" s="913"/>
      <c r="F6" s="913"/>
      <c r="G6" s="913"/>
      <c r="H6" s="913"/>
    </row>
    <row r="7" spans="1:8" ht="26.4" x14ac:dyDescent="0.25">
      <c r="A7" s="910">
        <v>2</v>
      </c>
      <c r="B7" s="911" t="s">
        <v>268</v>
      </c>
      <c r="C7" s="912">
        <f t="shared" ref="C7:C71" si="0">SUM(D7:H7)</f>
        <v>160261530</v>
      </c>
      <c r="D7" s="913">
        <v>160261530</v>
      </c>
      <c r="E7" s="913"/>
      <c r="F7" s="913"/>
      <c r="G7" s="913"/>
      <c r="H7" s="913"/>
    </row>
    <row r="8" spans="1:8" ht="26.4" x14ac:dyDescent="0.25">
      <c r="A8" s="910">
        <v>3</v>
      </c>
      <c r="B8" s="911" t="s">
        <v>368</v>
      </c>
      <c r="C8" s="912">
        <f t="shared" si="0"/>
        <v>45675941</v>
      </c>
      <c r="D8" s="913">
        <v>45675941</v>
      </c>
      <c r="E8" s="913"/>
      <c r="F8" s="913"/>
      <c r="G8" s="913"/>
      <c r="H8" s="913"/>
    </row>
    <row r="9" spans="1:8" ht="18" customHeight="1" x14ac:dyDescent="0.25">
      <c r="A9" s="910">
        <v>4</v>
      </c>
      <c r="B9" s="911" t="s">
        <v>369</v>
      </c>
      <c r="C9" s="912"/>
      <c r="D9" s="913">
        <v>63456296</v>
      </c>
      <c r="E9" s="913"/>
      <c r="F9" s="913"/>
      <c r="G9" s="913"/>
      <c r="H9" s="913"/>
    </row>
    <row r="10" spans="1:8" ht="26.4" x14ac:dyDescent="0.25">
      <c r="A10" s="910">
        <v>5</v>
      </c>
      <c r="B10" s="911" t="s">
        <v>269</v>
      </c>
      <c r="C10" s="912">
        <f t="shared" si="0"/>
        <v>12800830</v>
      </c>
      <c r="D10" s="913">
        <v>12800830</v>
      </c>
      <c r="E10" s="913"/>
      <c r="F10" s="913"/>
      <c r="G10" s="913"/>
      <c r="H10" s="913"/>
    </row>
    <row r="11" spans="1:8" ht="26.4" x14ac:dyDescent="0.25">
      <c r="A11" s="910">
        <v>6</v>
      </c>
      <c r="B11" s="911" t="s">
        <v>270</v>
      </c>
      <c r="C11" s="912">
        <f t="shared" si="0"/>
        <v>0</v>
      </c>
      <c r="D11" s="913"/>
      <c r="E11" s="913"/>
      <c r="F11" s="913"/>
      <c r="G11" s="913"/>
      <c r="H11" s="913"/>
    </row>
    <row r="12" spans="1:8" x14ac:dyDescent="0.25">
      <c r="A12" s="910">
        <v>7</v>
      </c>
      <c r="B12" s="911" t="s">
        <v>271</v>
      </c>
      <c r="C12" s="912">
        <f t="shared" si="0"/>
        <v>0</v>
      </c>
      <c r="D12" s="913"/>
      <c r="E12" s="913"/>
      <c r="F12" s="913"/>
      <c r="G12" s="913"/>
      <c r="H12" s="913"/>
    </row>
    <row r="13" spans="1:8" x14ac:dyDescent="0.25">
      <c r="A13" s="910">
        <v>8</v>
      </c>
      <c r="B13" s="911" t="s">
        <v>44</v>
      </c>
      <c r="C13" s="912">
        <f t="shared" si="0"/>
        <v>455929093</v>
      </c>
      <c r="D13" s="914">
        <f>SUM(D6:D12)</f>
        <v>455929093</v>
      </c>
      <c r="E13" s="914">
        <f>SUM(E6:E12)</f>
        <v>0</v>
      </c>
      <c r="F13" s="914">
        <f>SUM(F6:F12)</f>
        <v>0</v>
      </c>
      <c r="G13" s="914">
        <f>SUM(G6:G12)</f>
        <v>0</v>
      </c>
      <c r="H13" s="914">
        <f>SUM(H6:H12)</f>
        <v>0</v>
      </c>
    </row>
    <row r="14" spans="1:8" s="125" customFormat="1" x14ac:dyDescent="0.25">
      <c r="A14" s="910">
        <v>9</v>
      </c>
      <c r="B14" s="915" t="s">
        <v>272</v>
      </c>
      <c r="C14" s="912">
        <f t="shared" si="0"/>
        <v>0</v>
      </c>
      <c r="D14" s="916"/>
      <c r="E14" s="916"/>
      <c r="F14" s="916"/>
      <c r="G14" s="916"/>
      <c r="H14" s="916"/>
    </row>
    <row r="15" spans="1:8" ht="26.4" x14ac:dyDescent="0.25">
      <c r="A15" s="910">
        <v>10</v>
      </c>
      <c r="B15" s="911" t="s">
        <v>45</v>
      </c>
      <c r="C15" s="912">
        <f t="shared" si="0"/>
        <v>169655534</v>
      </c>
      <c r="D15" s="914">
        <f>SUM(D16:D20)</f>
        <v>131962055</v>
      </c>
      <c r="E15" s="914">
        <f>SUM(E16:E20)</f>
        <v>0</v>
      </c>
      <c r="F15" s="914">
        <f>SUM(F16:F20)</f>
        <v>37693479</v>
      </c>
      <c r="G15" s="914">
        <f>SUM(G16:G20)</f>
        <v>0</v>
      </c>
      <c r="H15" s="914">
        <f>SUM(H16:H20)</f>
        <v>0</v>
      </c>
    </row>
    <row r="16" spans="1:8" x14ac:dyDescent="0.25">
      <c r="A16" s="910">
        <v>11</v>
      </c>
      <c r="B16" s="911" t="s">
        <v>273</v>
      </c>
      <c r="C16" s="912">
        <f t="shared" si="0"/>
        <v>63000000</v>
      </c>
      <c r="D16" s="913">
        <v>63000000</v>
      </c>
      <c r="E16" s="913"/>
      <c r="F16" s="913"/>
      <c r="G16" s="913"/>
      <c r="H16" s="913"/>
    </row>
    <row r="17" spans="1:8" x14ac:dyDescent="0.25">
      <c r="A17" s="910">
        <v>12</v>
      </c>
      <c r="B17" s="911" t="s">
        <v>274</v>
      </c>
      <c r="C17" s="912">
        <f t="shared" si="0"/>
        <v>18331655</v>
      </c>
      <c r="D17" s="913">
        <v>18331655</v>
      </c>
      <c r="E17" s="913"/>
      <c r="F17" s="913"/>
      <c r="G17" s="913"/>
      <c r="H17" s="913"/>
    </row>
    <row r="18" spans="1:8" x14ac:dyDescent="0.25">
      <c r="A18" s="910">
        <v>13</v>
      </c>
      <c r="B18" s="911" t="s">
        <v>275</v>
      </c>
      <c r="C18" s="912">
        <f t="shared" si="0"/>
        <v>50630400</v>
      </c>
      <c r="D18" s="913">
        <v>50630400</v>
      </c>
      <c r="E18" s="913"/>
      <c r="F18" s="913"/>
      <c r="G18" s="913"/>
      <c r="H18" s="913"/>
    </row>
    <row r="19" spans="1:8" x14ac:dyDescent="0.25">
      <c r="A19" s="910">
        <v>14</v>
      </c>
      <c r="B19" s="911" t="s">
        <v>276</v>
      </c>
      <c r="C19" s="912">
        <f t="shared" si="0"/>
        <v>37693479</v>
      </c>
      <c r="D19" s="913"/>
      <c r="E19" s="913"/>
      <c r="F19" s="913">
        <v>37693479</v>
      </c>
      <c r="G19" s="913"/>
      <c r="H19" s="913"/>
    </row>
    <row r="20" spans="1:8" x14ac:dyDescent="0.25">
      <c r="A20" s="910">
        <v>15</v>
      </c>
      <c r="B20" s="911" t="s">
        <v>277</v>
      </c>
      <c r="C20" s="912">
        <f t="shared" si="0"/>
        <v>0</v>
      </c>
      <c r="D20" s="913"/>
      <c r="E20" s="913"/>
      <c r="F20" s="913"/>
      <c r="G20" s="913"/>
      <c r="H20" s="913"/>
    </row>
    <row r="21" spans="1:8" ht="26.4" x14ac:dyDescent="0.25">
      <c r="A21" s="910">
        <v>16</v>
      </c>
      <c r="B21" s="917" t="s">
        <v>46</v>
      </c>
      <c r="C21" s="912">
        <f t="shared" si="0"/>
        <v>625584627</v>
      </c>
      <c r="D21" s="918">
        <f>D13+D15</f>
        <v>587891148</v>
      </c>
      <c r="E21" s="918">
        <f>E13+E15</f>
        <v>0</v>
      </c>
      <c r="F21" s="918">
        <f>F13+F15</f>
        <v>37693479</v>
      </c>
      <c r="G21" s="918">
        <f>G13+G15</f>
        <v>0</v>
      </c>
      <c r="H21" s="918">
        <f>H13+H15</f>
        <v>0</v>
      </c>
    </row>
    <row r="22" spans="1:8" x14ac:dyDescent="0.25">
      <c r="A22" s="910">
        <v>17</v>
      </c>
      <c r="B22" s="911" t="s">
        <v>47</v>
      </c>
      <c r="C22" s="912">
        <f t="shared" si="0"/>
        <v>0</v>
      </c>
      <c r="D22" s="919">
        <f>D23</f>
        <v>0</v>
      </c>
      <c r="E22" s="919">
        <f>E23</f>
        <v>0</v>
      </c>
      <c r="F22" s="919">
        <f>F23</f>
        <v>0</v>
      </c>
      <c r="G22" s="919">
        <f>G23</f>
        <v>0</v>
      </c>
      <c r="H22" s="919">
        <f>H23</f>
        <v>0</v>
      </c>
    </row>
    <row r="23" spans="1:8" x14ac:dyDescent="0.25">
      <c r="A23" s="910">
        <v>18</v>
      </c>
      <c r="B23" s="911" t="s">
        <v>278</v>
      </c>
      <c r="C23" s="912">
        <f t="shared" si="0"/>
        <v>0</v>
      </c>
      <c r="D23" s="920"/>
      <c r="E23" s="920"/>
      <c r="F23" s="921"/>
      <c r="G23" s="921"/>
      <c r="H23" s="921"/>
    </row>
    <row r="24" spans="1:8" x14ac:dyDescent="0.25">
      <c r="A24" s="910">
        <v>19</v>
      </c>
      <c r="B24" s="911" t="s">
        <v>279</v>
      </c>
      <c r="C24" s="912">
        <f t="shared" si="0"/>
        <v>40616618</v>
      </c>
      <c r="D24" s="919">
        <f>SUM(D25:D28)</f>
        <v>40616618</v>
      </c>
      <c r="E24" s="919">
        <f>SUM(E25:E28)</f>
        <v>0</v>
      </c>
      <c r="F24" s="919">
        <f>SUM(F25:F28)</f>
        <v>0</v>
      </c>
      <c r="G24" s="919">
        <f>SUM(G25:G28)</f>
        <v>0</v>
      </c>
      <c r="H24" s="919">
        <f>SUM(H25:H28)</f>
        <v>0</v>
      </c>
    </row>
    <row r="25" spans="1:8" x14ac:dyDescent="0.25">
      <c r="A25" s="910">
        <v>20</v>
      </c>
      <c r="B25" s="911" t="s">
        <v>280</v>
      </c>
      <c r="C25" s="912">
        <f t="shared" si="0"/>
        <v>0</v>
      </c>
      <c r="D25" s="913"/>
      <c r="E25" s="909"/>
      <c r="F25" s="909"/>
      <c r="G25" s="909"/>
      <c r="H25" s="909"/>
    </row>
    <row r="26" spans="1:8" x14ac:dyDescent="0.25">
      <c r="A26" s="910">
        <v>21</v>
      </c>
      <c r="B26" s="911" t="s">
        <v>281</v>
      </c>
      <c r="C26" s="912">
        <f t="shared" si="0"/>
        <v>40616618</v>
      </c>
      <c r="D26" s="913">
        <v>40616618</v>
      </c>
      <c r="E26" s="909"/>
      <c r="F26" s="909"/>
      <c r="G26" s="909"/>
      <c r="H26" s="909"/>
    </row>
    <row r="27" spans="1:8" x14ac:dyDescent="0.25">
      <c r="A27" s="910">
        <v>22</v>
      </c>
      <c r="B27" s="911" t="s">
        <v>282</v>
      </c>
      <c r="C27" s="912">
        <f t="shared" si="0"/>
        <v>0</v>
      </c>
      <c r="D27" s="909"/>
      <c r="E27" s="909"/>
      <c r="F27" s="909"/>
      <c r="G27" s="909"/>
      <c r="H27" s="909"/>
    </row>
    <row r="28" spans="1:8" x14ac:dyDescent="0.25">
      <c r="A28" s="910">
        <v>23</v>
      </c>
      <c r="B28" s="126" t="s">
        <v>283</v>
      </c>
      <c r="C28" s="912">
        <f t="shared" si="0"/>
        <v>0</v>
      </c>
      <c r="D28" s="909"/>
      <c r="E28" s="909"/>
      <c r="F28" s="909"/>
      <c r="G28" s="909"/>
      <c r="H28" s="909"/>
    </row>
    <row r="29" spans="1:8" ht="26.4" x14ac:dyDescent="0.25">
      <c r="A29" s="910">
        <v>24</v>
      </c>
      <c r="B29" s="917" t="s">
        <v>48</v>
      </c>
      <c r="C29" s="912">
        <f t="shared" si="0"/>
        <v>40616618</v>
      </c>
      <c r="D29" s="918">
        <f>D22+D24</f>
        <v>40616618</v>
      </c>
      <c r="E29" s="918">
        <f>E22+E24</f>
        <v>0</v>
      </c>
      <c r="F29" s="918">
        <f>F22+F24</f>
        <v>0</v>
      </c>
      <c r="G29" s="918">
        <f>G22+G24</f>
        <v>0</v>
      </c>
      <c r="H29" s="918">
        <f>H22+H24</f>
        <v>0</v>
      </c>
    </row>
    <row r="30" spans="1:8" x14ac:dyDescent="0.25">
      <c r="A30" s="910">
        <v>25</v>
      </c>
      <c r="B30" s="911" t="s">
        <v>49</v>
      </c>
      <c r="C30" s="912">
        <f t="shared" si="0"/>
        <v>108000000</v>
      </c>
      <c r="D30" s="914">
        <f>SUM(D31:D32)</f>
        <v>108000000</v>
      </c>
      <c r="E30" s="914">
        <f>SUM(E31:E32)</f>
        <v>0</v>
      </c>
      <c r="F30" s="914">
        <f>SUM(F31:F32)</f>
        <v>0</v>
      </c>
      <c r="G30" s="914">
        <f>SUM(G31:G32)</f>
        <v>0</v>
      </c>
      <c r="H30" s="914">
        <f>SUM(H31:H32)</f>
        <v>0</v>
      </c>
    </row>
    <row r="31" spans="1:8" x14ac:dyDescent="0.25">
      <c r="A31" s="910">
        <v>26</v>
      </c>
      <c r="B31" s="911" t="s">
        <v>50</v>
      </c>
      <c r="C31" s="912">
        <f t="shared" si="0"/>
        <v>108000000</v>
      </c>
      <c r="D31" s="913">
        <v>108000000</v>
      </c>
      <c r="E31" s="913"/>
      <c r="F31" s="913"/>
      <c r="G31" s="913"/>
      <c r="H31" s="913"/>
    </row>
    <row r="32" spans="1:8" ht="16.5" customHeight="1" x14ac:dyDescent="0.25">
      <c r="A32" s="910">
        <v>27</v>
      </c>
      <c r="B32" s="911" t="s">
        <v>51</v>
      </c>
      <c r="C32" s="912">
        <f t="shared" si="0"/>
        <v>0</v>
      </c>
      <c r="D32" s="913"/>
      <c r="E32" s="913"/>
      <c r="F32" s="913"/>
      <c r="G32" s="913"/>
      <c r="H32" s="913"/>
    </row>
    <row r="33" spans="1:8" ht="18.75" customHeight="1" x14ac:dyDescent="0.25">
      <c r="A33" s="910">
        <v>28</v>
      </c>
      <c r="B33" s="911" t="s">
        <v>52</v>
      </c>
      <c r="C33" s="912">
        <f t="shared" si="0"/>
        <v>197000000</v>
      </c>
      <c r="D33" s="913">
        <v>197000000</v>
      </c>
      <c r="E33" s="913"/>
      <c r="F33" s="913"/>
      <c r="G33" s="913"/>
      <c r="H33" s="913"/>
    </row>
    <row r="34" spans="1:8" x14ac:dyDescent="0.25">
      <c r="A34" s="910">
        <v>29</v>
      </c>
      <c r="B34" s="911" t="s">
        <v>284</v>
      </c>
      <c r="C34" s="912">
        <f t="shared" si="0"/>
        <v>0</v>
      </c>
      <c r="D34" s="913"/>
      <c r="E34" s="913"/>
      <c r="F34" s="913"/>
      <c r="G34" s="913"/>
      <c r="H34" s="913"/>
    </row>
    <row r="35" spans="1:8" ht="26.4" x14ac:dyDescent="0.25">
      <c r="A35" s="910">
        <v>30</v>
      </c>
      <c r="B35" s="911" t="s">
        <v>285</v>
      </c>
      <c r="C35" s="912">
        <f t="shared" si="0"/>
        <v>0</v>
      </c>
      <c r="D35" s="913"/>
      <c r="E35" s="913"/>
      <c r="F35" s="913"/>
      <c r="G35" s="913"/>
      <c r="H35" s="913"/>
    </row>
    <row r="36" spans="1:8" x14ac:dyDescent="0.25">
      <c r="A36" s="910">
        <v>31</v>
      </c>
      <c r="B36" s="911" t="s">
        <v>53</v>
      </c>
      <c r="C36" s="912">
        <f t="shared" si="0"/>
        <v>197000000</v>
      </c>
      <c r="D36" s="914">
        <f>SUM(D33:D35)</f>
        <v>197000000</v>
      </c>
      <c r="E36" s="914">
        <f>SUM(E33:E35)</f>
        <v>0</v>
      </c>
      <c r="F36" s="914">
        <f>SUM(F33:F35)</f>
        <v>0</v>
      </c>
      <c r="G36" s="914">
        <f>SUM(G33:G35)</f>
        <v>0</v>
      </c>
      <c r="H36" s="914">
        <f>SUM(H33:H35)</f>
        <v>0</v>
      </c>
    </row>
    <row r="37" spans="1:8" x14ac:dyDescent="0.25">
      <c r="A37" s="910">
        <v>32</v>
      </c>
      <c r="B37" s="911" t="s">
        <v>54</v>
      </c>
      <c r="C37" s="912">
        <f t="shared" si="0"/>
        <v>0</v>
      </c>
      <c r="D37" s="914"/>
      <c r="E37" s="914">
        <f>SUM(E38:E39)</f>
        <v>0</v>
      </c>
      <c r="F37" s="914">
        <f>SUM(F38:F39)</f>
        <v>0</v>
      </c>
      <c r="G37" s="914">
        <f>SUM(G38:G39)</f>
        <v>0</v>
      </c>
      <c r="H37" s="914">
        <f>SUM(H38:H39)</f>
        <v>0</v>
      </c>
    </row>
    <row r="38" spans="1:8" ht="39.6" x14ac:dyDescent="0.25">
      <c r="A38" s="910">
        <v>33</v>
      </c>
      <c r="B38" s="911" t="s">
        <v>286</v>
      </c>
      <c r="C38" s="912">
        <f t="shared" si="0"/>
        <v>0</v>
      </c>
      <c r="D38" s="913"/>
      <c r="E38" s="913"/>
      <c r="F38" s="913"/>
      <c r="G38" s="913"/>
      <c r="H38" s="913"/>
    </row>
    <row r="39" spans="1:8" x14ac:dyDescent="0.25">
      <c r="A39" s="910">
        <v>34</v>
      </c>
      <c r="B39" s="911" t="s">
        <v>287</v>
      </c>
      <c r="C39" s="912">
        <f t="shared" si="0"/>
        <v>0</v>
      </c>
      <c r="D39" s="913"/>
      <c r="E39" s="913"/>
      <c r="F39" s="913"/>
      <c r="G39" s="913"/>
      <c r="H39" s="913"/>
    </row>
    <row r="40" spans="1:8" x14ac:dyDescent="0.25">
      <c r="A40" s="910">
        <v>35</v>
      </c>
      <c r="B40" s="917" t="s">
        <v>55</v>
      </c>
      <c r="C40" s="912">
        <f t="shared" si="0"/>
        <v>305000000</v>
      </c>
      <c r="D40" s="918">
        <f>D30+D36+D37</f>
        <v>305000000</v>
      </c>
      <c r="E40" s="918">
        <f>E30+E36+E37</f>
        <v>0</v>
      </c>
      <c r="F40" s="918">
        <f>F30+F36+F37</f>
        <v>0</v>
      </c>
      <c r="G40" s="918">
        <f>G30+G36+G37</f>
        <v>0</v>
      </c>
      <c r="H40" s="918">
        <f>H30+H36+H37</f>
        <v>0</v>
      </c>
    </row>
    <row r="41" spans="1:8" x14ac:dyDescent="0.25">
      <c r="A41" s="910">
        <v>36</v>
      </c>
      <c r="B41" s="915" t="s">
        <v>288</v>
      </c>
      <c r="C41" s="912">
        <f t="shared" si="0"/>
        <v>0</v>
      </c>
      <c r="D41" s="922"/>
      <c r="E41" s="922"/>
      <c r="F41" s="922"/>
      <c r="G41" s="922"/>
      <c r="H41" s="922"/>
    </row>
    <row r="42" spans="1:8" x14ac:dyDescent="0.25">
      <c r="A42" s="910">
        <v>37</v>
      </c>
      <c r="B42" s="923" t="s">
        <v>56</v>
      </c>
      <c r="C42" s="912">
        <f t="shared" si="0"/>
        <v>10191562</v>
      </c>
      <c r="D42" s="924">
        <f>SUM(D43:D46)</f>
        <v>0</v>
      </c>
      <c r="E42" s="924">
        <f>SUM(E43:E46)</f>
        <v>240000</v>
      </c>
      <c r="F42" s="924">
        <f>SUM(F43:F46)</f>
        <v>800000</v>
      </c>
      <c r="G42" s="924">
        <f>SUM(G43:G46)</f>
        <v>1050000</v>
      </c>
      <c r="H42" s="924">
        <f>SUM(H43:H46)</f>
        <v>8101562</v>
      </c>
    </row>
    <row r="43" spans="1:8" x14ac:dyDescent="0.25">
      <c r="A43" s="910">
        <v>38</v>
      </c>
      <c r="B43" s="923" t="s">
        <v>289</v>
      </c>
      <c r="C43" s="912">
        <f t="shared" si="0"/>
        <v>8101562</v>
      </c>
      <c r="D43" s="920"/>
      <c r="E43" s="920"/>
      <c r="F43" s="920"/>
      <c r="G43" s="920"/>
      <c r="H43" s="920">
        <v>8101562</v>
      </c>
    </row>
    <row r="44" spans="1:8" x14ac:dyDescent="0.25">
      <c r="A44" s="910">
        <v>39</v>
      </c>
      <c r="B44" s="923" t="s">
        <v>57</v>
      </c>
      <c r="C44" s="912">
        <f t="shared" si="0"/>
        <v>1290000</v>
      </c>
      <c r="D44" s="925"/>
      <c r="E44" s="925">
        <v>240000</v>
      </c>
      <c r="F44" s="925"/>
      <c r="G44" s="925">
        <v>1050000</v>
      </c>
      <c r="H44" s="925"/>
    </row>
    <row r="45" spans="1:8" x14ac:dyDescent="0.25">
      <c r="A45" s="910">
        <v>40</v>
      </c>
      <c r="B45" s="923" t="s">
        <v>290</v>
      </c>
      <c r="C45" s="912">
        <f t="shared" si="0"/>
        <v>0</v>
      </c>
      <c r="D45" s="925"/>
      <c r="E45" s="925"/>
      <c r="F45" s="925"/>
      <c r="G45" s="925"/>
      <c r="H45" s="925"/>
    </row>
    <row r="46" spans="1:8" x14ac:dyDescent="0.25">
      <c r="A46" s="910">
        <v>41</v>
      </c>
      <c r="B46" s="923" t="s">
        <v>291</v>
      </c>
      <c r="C46" s="912">
        <f t="shared" si="0"/>
        <v>800000</v>
      </c>
      <c r="D46" s="925"/>
      <c r="E46" s="925"/>
      <c r="F46" s="925">
        <v>800000</v>
      </c>
      <c r="G46" s="925"/>
      <c r="H46" s="925"/>
    </row>
    <row r="47" spans="1:8" x14ac:dyDescent="0.25">
      <c r="A47" s="910">
        <v>42</v>
      </c>
      <c r="B47" s="911" t="s">
        <v>58</v>
      </c>
      <c r="C47" s="912">
        <f t="shared" si="0"/>
        <v>3789000</v>
      </c>
      <c r="D47" s="924">
        <f>SUM(D48:D49)</f>
        <v>20000</v>
      </c>
      <c r="E47" s="924">
        <f>SUM(E48:E49)</f>
        <v>1200000</v>
      </c>
      <c r="F47" s="924">
        <f>SUM(F48:F49)</f>
        <v>2569000</v>
      </c>
      <c r="G47" s="924">
        <f>SUM(G48:G49)</f>
        <v>0</v>
      </c>
      <c r="H47" s="924">
        <f>SUM(H48:H49)</f>
        <v>0</v>
      </c>
    </row>
    <row r="48" spans="1:8" x14ac:dyDescent="0.25">
      <c r="A48" s="910">
        <v>43</v>
      </c>
      <c r="B48" s="911" t="s">
        <v>59</v>
      </c>
      <c r="C48" s="912">
        <f t="shared" si="0"/>
        <v>2220000</v>
      </c>
      <c r="D48" s="913">
        <v>20000</v>
      </c>
      <c r="E48" s="913">
        <v>1200000</v>
      </c>
      <c r="F48" s="913">
        <v>1000000</v>
      </c>
      <c r="G48" s="913"/>
      <c r="H48" s="913"/>
    </row>
    <row r="49" spans="1:8" x14ac:dyDescent="0.25">
      <c r="A49" s="910">
        <v>44</v>
      </c>
      <c r="B49" s="911" t="s">
        <v>60</v>
      </c>
      <c r="C49" s="912">
        <f t="shared" si="0"/>
        <v>1569000</v>
      </c>
      <c r="D49" s="913"/>
      <c r="E49" s="913"/>
      <c r="F49" s="913">
        <v>1569000</v>
      </c>
      <c r="G49" s="913"/>
      <c r="H49" s="913"/>
    </row>
    <row r="50" spans="1:8" x14ac:dyDescent="0.25">
      <c r="A50" s="910">
        <v>45</v>
      </c>
      <c r="B50" s="911" t="s">
        <v>292</v>
      </c>
      <c r="C50" s="912">
        <f t="shared" si="0"/>
        <v>8900000</v>
      </c>
      <c r="D50" s="924">
        <f>SUM(D51:D54)</f>
        <v>8900000</v>
      </c>
      <c r="E50" s="924">
        <f>SUM(E51:E54)</f>
        <v>0</v>
      </c>
      <c r="F50" s="924">
        <f>SUM(F51:F54)</f>
        <v>0</v>
      </c>
      <c r="G50" s="924">
        <f>SUM(G51:G54)</f>
        <v>0</v>
      </c>
      <c r="H50" s="924">
        <f>SUM(H51:H54)</f>
        <v>0</v>
      </c>
    </row>
    <row r="51" spans="1:8" ht="26.4" x14ac:dyDescent="0.25">
      <c r="A51" s="910">
        <v>46</v>
      </c>
      <c r="B51" s="911" t="s">
        <v>293</v>
      </c>
      <c r="C51" s="912">
        <f t="shared" si="0"/>
        <v>0</v>
      </c>
      <c r="D51" s="913"/>
      <c r="E51" s="913"/>
      <c r="F51" s="913"/>
      <c r="G51" s="913"/>
      <c r="H51" s="913"/>
    </row>
    <row r="52" spans="1:8" ht="26.4" x14ac:dyDescent="0.25">
      <c r="A52" s="910">
        <v>47</v>
      </c>
      <c r="B52" s="911" t="s">
        <v>61</v>
      </c>
      <c r="C52" s="912">
        <f t="shared" si="0"/>
        <v>0</v>
      </c>
      <c r="D52" s="913"/>
      <c r="E52" s="913"/>
      <c r="F52" s="913"/>
      <c r="G52" s="913"/>
      <c r="H52" s="913"/>
    </row>
    <row r="53" spans="1:8" x14ac:dyDescent="0.25">
      <c r="A53" s="910">
        <v>48</v>
      </c>
      <c r="B53" s="911" t="s">
        <v>294</v>
      </c>
      <c r="C53" s="912">
        <f t="shared" si="0"/>
        <v>8900000</v>
      </c>
      <c r="D53" s="913">
        <v>8900000</v>
      </c>
      <c r="E53" s="913"/>
      <c r="F53" s="913"/>
      <c r="G53" s="913"/>
      <c r="H53" s="913"/>
    </row>
    <row r="54" spans="1:8" x14ac:dyDescent="0.25">
      <c r="A54" s="910">
        <v>49</v>
      </c>
      <c r="B54" s="911" t="s">
        <v>62</v>
      </c>
      <c r="C54" s="912">
        <f t="shared" si="0"/>
        <v>0</v>
      </c>
      <c r="D54" s="913"/>
      <c r="E54" s="913"/>
      <c r="F54" s="913"/>
      <c r="G54" s="913"/>
      <c r="H54" s="913"/>
    </row>
    <row r="55" spans="1:8" x14ac:dyDescent="0.25">
      <c r="A55" s="910">
        <v>50</v>
      </c>
      <c r="B55" s="911" t="s">
        <v>295</v>
      </c>
      <c r="C55" s="912">
        <f t="shared" si="0"/>
        <v>2653153</v>
      </c>
      <c r="D55" s="913"/>
      <c r="E55" s="913"/>
      <c r="F55" s="913"/>
      <c r="G55" s="913"/>
      <c r="H55" s="913">
        <v>2653153</v>
      </c>
    </row>
    <row r="56" spans="1:8" x14ac:dyDescent="0.25">
      <c r="A56" s="910">
        <v>51</v>
      </c>
      <c r="B56" s="911" t="s">
        <v>296</v>
      </c>
      <c r="C56" s="912">
        <f t="shared" si="0"/>
        <v>8770873</v>
      </c>
      <c r="D56" s="920">
        <v>4568400</v>
      </c>
      <c r="E56" s="920">
        <v>388800</v>
      </c>
      <c r="F56" s="920">
        <v>909900</v>
      </c>
      <c r="G56" s="920"/>
      <c r="H56" s="920">
        <v>2903773</v>
      </c>
    </row>
    <row r="57" spans="1:8" x14ac:dyDescent="0.25">
      <c r="A57" s="910">
        <v>52</v>
      </c>
      <c r="B57" s="911" t="s">
        <v>63</v>
      </c>
      <c r="C57" s="912">
        <f t="shared" si="0"/>
        <v>0</v>
      </c>
      <c r="D57" s="913"/>
      <c r="E57" s="913"/>
      <c r="F57" s="913"/>
      <c r="G57" s="913"/>
      <c r="H57" s="913"/>
    </row>
    <row r="58" spans="1:8" ht="26.4" x14ac:dyDescent="0.25">
      <c r="A58" s="910">
        <v>53</v>
      </c>
      <c r="B58" s="911" t="s">
        <v>297</v>
      </c>
      <c r="C58" s="912">
        <f t="shared" si="0"/>
        <v>0</v>
      </c>
      <c r="D58" s="913"/>
      <c r="E58" s="913"/>
      <c r="F58" s="913"/>
      <c r="G58" s="913"/>
      <c r="H58" s="913"/>
    </row>
    <row r="59" spans="1:8" x14ac:dyDescent="0.25">
      <c r="A59" s="910">
        <v>54</v>
      </c>
      <c r="B59" s="911" t="s">
        <v>298</v>
      </c>
      <c r="C59" s="912">
        <f t="shared" si="0"/>
        <v>0</v>
      </c>
      <c r="D59" s="913"/>
      <c r="E59" s="913"/>
      <c r="F59" s="913"/>
      <c r="G59" s="913"/>
      <c r="H59" s="913"/>
    </row>
    <row r="60" spans="1:8" x14ac:dyDescent="0.25">
      <c r="A60" s="910">
        <v>55</v>
      </c>
      <c r="B60" s="911" t="s">
        <v>64</v>
      </c>
      <c r="C60" s="912">
        <f t="shared" si="0"/>
        <v>0</v>
      </c>
      <c r="D60" s="913"/>
      <c r="E60" s="913"/>
      <c r="F60" s="913"/>
      <c r="G60" s="913"/>
      <c r="H60" s="913"/>
    </row>
    <row r="61" spans="1:8" x14ac:dyDescent="0.25">
      <c r="A61" s="910">
        <v>56</v>
      </c>
      <c r="B61" s="911" t="s">
        <v>299</v>
      </c>
      <c r="C61" s="912">
        <f t="shared" si="0"/>
        <v>83000</v>
      </c>
      <c r="D61" s="913"/>
      <c r="E61" s="909"/>
      <c r="F61" s="913">
        <v>83000</v>
      </c>
      <c r="G61" s="909"/>
      <c r="H61" s="909"/>
    </row>
    <row r="62" spans="1:8" x14ac:dyDescent="0.25">
      <c r="A62" s="910">
        <v>57</v>
      </c>
      <c r="B62" s="917" t="s">
        <v>65</v>
      </c>
      <c r="C62" s="912">
        <f t="shared" si="0"/>
        <v>34387588</v>
      </c>
      <c r="D62" s="918">
        <f>D41+D42+D47+D50+D55+D56+D57+D58+D59+D60+D61</f>
        <v>13488400</v>
      </c>
      <c r="E62" s="918">
        <f>E41+E42+E47+E50+E55+E56+E57+E58+E59+E60+E61</f>
        <v>1828800</v>
      </c>
      <c r="F62" s="918">
        <f>F41+F42+F47+F50+F55+F56+F57+F58+F59+F60+F61</f>
        <v>4361900</v>
      </c>
      <c r="G62" s="918">
        <f>G41+G42+G47+G50+G55+G56+G57+G58+G59+G60+G61</f>
        <v>1050000</v>
      </c>
      <c r="H62" s="918">
        <f>H41+H42+H47+H50+H55+H56+H57+H58+H59+H60+H61</f>
        <v>13658488</v>
      </c>
    </row>
    <row r="63" spans="1:8" x14ac:dyDescent="0.25">
      <c r="A63" s="910">
        <v>58</v>
      </c>
      <c r="B63" s="911" t="s">
        <v>300</v>
      </c>
      <c r="C63" s="912">
        <f t="shared" si="0"/>
        <v>8000000</v>
      </c>
      <c r="D63" s="913">
        <v>8000000</v>
      </c>
      <c r="E63" s="913"/>
      <c r="F63" s="913"/>
      <c r="G63" s="909"/>
      <c r="H63" s="909"/>
    </row>
    <row r="64" spans="1:8" x14ac:dyDescent="0.25">
      <c r="A64" s="910">
        <v>59</v>
      </c>
      <c r="B64" s="911" t="s">
        <v>301</v>
      </c>
      <c r="C64" s="912">
        <f t="shared" si="0"/>
        <v>0</v>
      </c>
      <c r="D64" s="913"/>
      <c r="E64" s="913"/>
      <c r="F64" s="913"/>
      <c r="G64" s="909"/>
      <c r="H64" s="909"/>
    </row>
    <row r="65" spans="1:8" x14ac:dyDescent="0.25">
      <c r="A65" s="910">
        <v>60</v>
      </c>
      <c r="B65" s="917" t="s">
        <v>66</v>
      </c>
      <c r="C65" s="912">
        <f t="shared" si="0"/>
        <v>8000000</v>
      </c>
      <c r="D65" s="918">
        <f>SUM(D63:D64)</f>
        <v>8000000</v>
      </c>
      <c r="E65" s="918">
        <f>SUM(E63:E64)</f>
        <v>0</v>
      </c>
      <c r="F65" s="918">
        <f>SUM(F63:F64)</f>
        <v>0</v>
      </c>
      <c r="G65" s="918">
        <f>SUM(G63:G64)</f>
        <v>0</v>
      </c>
      <c r="H65" s="918">
        <f>SUM(H63:H64)</f>
        <v>0</v>
      </c>
    </row>
    <row r="66" spans="1:8" x14ac:dyDescent="0.25">
      <c r="A66" s="910">
        <v>61</v>
      </c>
      <c r="B66" s="926" t="s">
        <v>302</v>
      </c>
      <c r="C66" s="912">
        <f t="shared" si="0"/>
        <v>0</v>
      </c>
      <c r="D66" s="920"/>
      <c r="E66" s="920"/>
      <c r="F66" s="920"/>
      <c r="G66" s="920"/>
      <c r="H66" s="920"/>
    </row>
    <row r="67" spans="1:8" x14ac:dyDescent="0.25">
      <c r="A67" s="910">
        <v>62</v>
      </c>
      <c r="B67" s="927" t="s">
        <v>303</v>
      </c>
      <c r="C67" s="912">
        <f t="shared" si="0"/>
        <v>0</v>
      </c>
      <c r="D67" s="918">
        <f>D66</f>
        <v>0</v>
      </c>
      <c r="E67" s="918">
        <f>E66</f>
        <v>0</v>
      </c>
      <c r="F67" s="918">
        <f>F66</f>
        <v>0</v>
      </c>
      <c r="G67" s="918">
        <f>G66</f>
        <v>0</v>
      </c>
      <c r="H67" s="918">
        <f>H66</f>
        <v>0</v>
      </c>
    </row>
    <row r="68" spans="1:8" ht="26.4" x14ac:dyDescent="0.25">
      <c r="A68" s="910">
        <v>63</v>
      </c>
      <c r="B68" s="911" t="s">
        <v>67</v>
      </c>
      <c r="C68" s="912">
        <f t="shared" si="0"/>
        <v>0</v>
      </c>
      <c r="D68" s="913"/>
      <c r="E68" s="913"/>
      <c r="F68" s="913"/>
      <c r="G68" s="913"/>
      <c r="H68" s="913"/>
    </row>
    <row r="69" spans="1:8" x14ac:dyDescent="0.25">
      <c r="A69" s="910">
        <v>64</v>
      </c>
      <c r="B69" s="911" t="s">
        <v>68</v>
      </c>
      <c r="C69" s="912">
        <f t="shared" si="0"/>
        <v>0</v>
      </c>
      <c r="D69" s="913"/>
      <c r="E69" s="913"/>
      <c r="F69" s="913"/>
      <c r="G69" s="913"/>
      <c r="H69" s="913"/>
    </row>
    <row r="70" spans="1:8" x14ac:dyDescent="0.25">
      <c r="A70" s="910">
        <v>65</v>
      </c>
      <c r="B70" s="911" t="s">
        <v>69</v>
      </c>
      <c r="C70" s="912">
        <f t="shared" si="0"/>
        <v>0</v>
      </c>
      <c r="D70" s="913"/>
      <c r="E70" s="909"/>
      <c r="F70" s="909"/>
      <c r="G70" s="909"/>
      <c r="H70" s="909"/>
    </row>
    <row r="71" spans="1:8" x14ac:dyDescent="0.25">
      <c r="A71" s="910">
        <v>66</v>
      </c>
      <c r="B71" s="917" t="s">
        <v>70</v>
      </c>
      <c r="C71" s="912">
        <f t="shared" si="0"/>
        <v>0</v>
      </c>
      <c r="D71" s="928">
        <f>D68+D70</f>
        <v>0</v>
      </c>
      <c r="E71" s="928">
        <f t="shared" ref="E71:H71" si="1">E68+E70</f>
        <v>0</v>
      </c>
      <c r="F71" s="928">
        <f t="shared" si="1"/>
        <v>0</v>
      </c>
      <c r="G71" s="928">
        <f t="shared" si="1"/>
        <v>0</v>
      </c>
      <c r="H71" s="928">
        <f t="shared" si="1"/>
        <v>0</v>
      </c>
    </row>
    <row r="72" spans="1:8" x14ac:dyDescent="0.25">
      <c r="A72" s="910">
        <v>67</v>
      </c>
      <c r="B72" s="929" t="s">
        <v>71</v>
      </c>
      <c r="C72" s="912">
        <f t="shared" ref="C72:C79" si="2">SUM(D72:H72)</f>
        <v>1013588833</v>
      </c>
      <c r="D72" s="930">
        <f>D21+D29+D40+D62+D65+D67+D71</f>
        <v>954996166</v>
      </c>
      <c r="E72" s="930">
        <f>E21+E29+E40+E62+E65+E67+E71</f>
        <v>1828800</v>
      </c>
      <c r="F72" s="930">
        <f>F21+F29+F40+F62+F65+F67+F71</f>
        <v>42055379</v>
      </c>
      <c r="G72" s="930">
        <f>G21+G29+G40+G62+G65+G67+G71</f>
        <v>1050000</v>
      </c>
      <c r="H72" s="930">
        <f>H21+H29+H40+H62+H65+H67+H71</f>
        <v>13658488</v>
      </c>
    </row>
    <row r="73" spans="1:8" ht="26.4" x14ac:dyDescent="0.25">
      <c r="A73" s="910">
        <v>68</v>
      </c>
      <c r="B73" s="915" t="s">
        <v>304</v>
      </c>
      <c r="C73" s="912">
        <f t="shared" si="2"/>
        <v>0</v>
      </c>
      <c r="D73" s="920"/>
      <c r="E73" s="920"/>
      <c r="F73" s="920"/>
      <c r="G73" s="920"/>
      <c r="H73" s="920"/>
    </row>
    <row r="74" spans="1:8" ht="26.4" x14ac:dyDescent="0.25">
      <c r="A74" s="910">
        <v>69</v>
      </c>
      <c r="B74" s="911" t="s">
        <v>305</v>
      </c>
      <c r="C74" s="912">
        <f t="shared" si="2"/>
        <v>793186941</v>
      </c>
      <c r="D74" s="913">
        <v>737734993</v>
      </c>
      <c r="E74" s="913">
        <v>12487679</v>
      </c>
      <c r="F74" s="913">
        <v>24884734</v>
      </c>
      <c r="G74" s="913">
        <v>9785755</v>
      </c>
      <c r="H74" s="913">
        <v>8293780</v>
      </c>
    </row>
    <row r="75" spans="1:8" x14ac:dyDescent="0.25">
      <c r="A75" s="910">
        <v>70</v>
      </c>
      <c r="B75" s="911" t="s">
        <v>72</v>
      </c>
      <c r="C75" s="912">
        <f t="shared" si="2"/>
        <v>0</v>
      </c>
      <c r="D75" s="913"/>
      <c r="E75" s="913"/>
      <c r="F75" s="913"/>
      <c r="G75" s="913"/>
      <c r="H75" s="913"/>
    </row>
    <row r="76" spans="1:8" x14ac:dyDescent="0.25">
      <c r="A76" s="910">
        <v>71</v>
      </c>
      <c r="B76" s="911" t="s">
        <v>306</v>
      </c>
      <c r="C76" s="912">
        <f t="shared" si="2"/>
        <v>563057982</v>
      </c>
      <c r="D76" s="913"/>
      <c r="E76" s="913">
        <v>228366300</v>
      </c>
      <c r="F76" s="913">
        <v>135958431</v>
      </c>
      <c r="G76" s="913">
        <v>62464401</v>
      </c>
      <c r="H76" s="913">
        <v>136268850</v>
      </c>
    </row>
    <row r="77" spans="1:8" x14ac:dyDescent="0.25">
      <c r="A77" s="910">
        <v>72</v>
      </c>
      <c r="B77" s="911" t="s">
        <v>73</v>
      </c>
      <c r="C77" s="912">
        <f t="shared" si="2"/>
        <v>1356244923</v>
      </c>
      <c r="D77" s="919">
        <f>SUM(D73:D76)</f>
        <v>737734993</v>
      </c>
      <c r="E77" s="919">
        <f>SUM(E73:E76)</f>
        <v>240853979</v>
      </c>
      <c r="F77" s="919">
        <f>SUM(F73:F76)</f>
        <v>160843165</v>
      </c>
      <c r="G77" s="919">
        <f>SUM(G73:G76)</f>
        <v>72250156</v>
      </c>
      <c r="H77" s="919">
        <f>SUM(H73:H76)</f>
        <v>144562630</v>
      </c>
    </row>
    <row r="78" spans="1:8" ht="13.8" thickBot="1" x14ac:dyDescent="0.3">
      <c r="A78" s="910">
        <v>73</v>
      </c>
      <c r="B78" s="720" t="s">
        <v>74</v>
      </c>
      <c r="C78" s="912">
        <f t="shared" si="2"/>
        <v>1356244923</v>
      </c>
      <c r="D78" s="721">
        <f>D77</f>
        <v>737734993</v>
      </c>
      <c r="E78" s="721">
        <f>E77</f>
        <v>240853979</v>
      </c>
      <c r="F78" s="721">
        <f>F77</f>
        <v>160843165</v>
      </c>
      <c r="G78" s="721">
        <f>G77</f>
        <v>72250156</v>
      </c>
      <c r="H78" s="721">
        <f>H77</f>
        <v>144562630</v>
      </c>
    </row>
    <row r="79" spans="1:8" ht="14.4" thickTop="1" thickBot="1" x14ac:dyDescent="0.3">
      <c r="A79" s="910">
        <v>74</v>
      </c>
      <c r="B79" s="127" t="s">
        <v>37</v>
      </c>
      <c r="C79" s="912">
        <f t="shared" si="2"/>
        <v>2369833756</v>
      </c>
      <c r="D79" s="128">
        <f>D72+D78</f>
        <v>1692731159</v>
      </c>
      <c r="E79" s="128">
        <f>E72+E78</f>
        <v>242682779</v>
      </c>
      <c r="F79" s="128">
        <f>F72+F78</f>
        <v>202898544</v>
      </c>
      <c r="G79" s="128">
        <f>G72+G78</f>
        <v>73300156</v>
      </c>
      <c r="H79" s="128">
        <f>H72+H78</f>
        <v>158221118</v>
      </c>
    </row>
    <row r="80" spans="1:8" ht="13.8" thickTop="1" x14ac:dyDescent="0.25"/>
  </sheetData>
  <pageMargins left="0" right="0" top="0" bottom="0.19685039370078741" header="0.51181102362204722" footer="0.51181102362204722"/>
  <pageSetup scale="6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50"/>
  <sheetViews>
    <sheetView workbookViewId="0">
      <pane ySplit="5" topLeftCell="A27" activePane="bottomLeft" state="frozen"/>
      <selection activeCell="F3" sqref="F3"/>
      <selection pane="bottomLeft" activeCell="D44" sqref="D44"/>
    </sheetView>
  </sheetViews>
  <sheetFormatPr defaultRowHeight="13.2" x14ac:dyDescent="0.25"/>
  <cols>
    <col min="1" max="1" width="6.44140625" style="645" customWidth="1"/>
    <col min="2" max="2" width="46.5546875" style="645" customWidth="1"/>
    <col min="3" max="3" width="14.6640625" style="645" customWidth="1"/>
    <col min="4" max="4" width="14.5546875" style="645" customWidth="1"/>
    <col min="5" max="8" width="12.6640625" style="645" customWidth="1"/>
    <col min="9" max="250" width="9.109375" style="645"/>
    <col min="251" max="251" width="6.44140625" style="645" customWidth="1"/>
    <col min="252" max="252" width="46.5546875" style="645" customWidth="1"/>
    <col min="253" max="253" width="29.44140625" style="645" customWidth="1"/>
    <col min="254" max="506" width="9.109375" style="645"/>
    <col min="507" max="507" width="6.44140625" style="645" customWidth="1"/>
    <col min="508" max="508" width="46.5546875" style="645" customWidth="1"/>
    <col min="509" max="509" width="29.44140625" style="645" customWidth="1"/>
    <col min="510" max="762" width="9.109375" style="645"/>
    <col min="763" max="763" width="6.44140625" style="645" customWidth="1"/>
    <col min="764" max="764" width="46.5546875" style="645" customWidth="1"/>
    <col min="765" max="765" width="29.44140625" style="645" customWidth="1"/>
    <col min="766" max="1018" width="9.109375" style="645"/>
    <col min="1019" max="1019" width="6.44140625" style="645" customWidth="1"/>
    <col min="1020" max="1020" width="46.5546875" style="645" customWidth="1"/>
    <col min="1021" max="1021" width="29.44140625" style="645" customWidth="1"/>
    <col min="1022" max="1274" width="9.109375" style="645"/>
    <col min="1275" max="1275" width="6.44140625" style="645" customWidth="1"/>
    <col min="1276" max="1276" width="46.5546875" style="645" customWidth="1"/>
    <col min="1277" max="1277" width="29.44140625" style="645" customWidth="1"/>
    <col min="1278" max="1530" width="9.109375" style="645"/>
    <col min="1531" max="1531" width="6.44140625" style="645" customWidth="1"/>
    <col min="1532" max="1532" width="46.5546875" style="645" customWidth="1"/>
    <col min="1533" max="1533" width="29.44140625" style="645" customWidth="1"/>
    <col min="1534" max="1786" width="9.109375" style="645"/>
    <col min="1787" max="1787" width="6.44140625" style="645" customWidth="1"/>
    <col min="1788" max="1788" width="46.5546875" style="645" customWidth="1"/>
    <col min="1789" max="1789" width="29.44140625" style="645" customWidth="1"/>
    <col min="1790" max="2042" width="9.109375" style="645"/>
    <col min="2043" max="2043" width="6.44140625" style="645" customWidth="1"/>
    <col min="2044" max="2044" width="46.5546875" style="645" customWidth="1"/>
    <col min="2045" max="2045" width="29.44140625" style="645" customWidth="1"/>
    <col min="2046" max="2298" width="9.109375" style="645"/>
    <col min="2299" max="2299" width="6.44140625" style="645" customWidth="1"/>
    <col min="2300" max="2300" width="46.5546875" style="645" customWidth="1"/>
    <col min="2301" max="2301" width="29.44140625" style="645" customWidth="1"/>
    <col min="2302" max="2554" width="9.109375" style="645"/>
    <col min="2555" max="2555" width="6.44140625" style="645" customWidth="1"/>
    <col min="2556" max="2556" width="46.5546875" style="645" customWidth="1"/>
    <col min="2557" max="2557" width="29.44140625" style="645" customWidth="1"/>
    <col min="2558" max="2810" width="9.109375" style="645"/>
    <col min="2811" max="2811" width="6.44140625" style="645" customWidth="1"/>
    <col min="2812" max="2812" width="46.5546875" style="645" customWidth="1"/>
    <col min="2813" max="2813" width="29.44140625" style="645" customWidth="1"/>
    <col min="2814" max="3066" width="9.109375" style="645"/>
    <col min="3067" max="3067" width="6.44140625" style="645" customWidth="1"/>
    <col min="3068" max="3068" width="46.5546875" style="645" customWidth="1"/>
    <col min="3069" max="3069" width="29.44140625" style="645" customWidth="1"/>
    <col min="3070" max="3322" width="9.109375" style="645"/>
    <col min="3323" max="3323" width="6.44140625" style="645" customWidth="1"/>
    <col min="3324" max="3324" width="46.5546875" style="645" customWidth="1"/>
    <col min="3325" max="3325" width="29.44140625" style="645" customWidth="1"/>
    <col min="3326" max="3578" width="9.109375" style="645"/>
    <col min="3579" max="3579" width="6.44140625" style="645" customWidth="1"/>
    <col min="3580" max="3580" width="46.5546875" style="645" customWidth="1"/>
    <col min="3581" max="3581" width="29.44140625" style="645" customWidth="1"/>
    <col min="3582" max="3834" width="9.109375" style="645"/>
    <col min="3835" max="3835" width="6.44140625" style="645" customWidth="1"/>
    <col min="3836" max="3836" width="46.5546875" style="645" customWidth="1"/>
    <col min="3837" max="3837" width="29.44140625" style="645" customWidth="1"/>
    <col min="3838" max="4090" width="9.109375" style="645"/>
    <col min="4091" max="4091" width="6.44140625" style="645" customWidth="1"/>
    <col min="4092" max="4092" width="46.5546875" style="645" customWidth="1"/>
    <col min="4093" max="4093" width="29.44140625" style="645" customWidth="1"/>
    <col min="4094" max="4346" width="9.109375" style="645"/>
    <col min="4347" max="4347" width="6.44140625" style="645" customWidth="1"/>
    <col min="4348" max="4348" width="46.5546875" style="645" customWidth="1"/>
    <col min="4349" max="4349" width="29.44140625" style="645" customWidth="1"/>
    <col min="4350" max="4602" width="9.109375" style="645"/>
    <col min="4603" max="4603" width="6.44140625" style="645" customWidth="1"/>
    <col min="4604" max="4604" width="46.5546875" style="645" customWidth="1"/>
    <col min="4605" max="4605" width="29.44140625" style="645" customWidth="1"/>
    <col min="4606" max="4858" width="9.109375" style="645"/>
    <col min="4859" max="4859" width="6.44140625" style="645" customWidth="1"/>
    <col min="4860" max="4860" width="46.5546875" style="645" customWidth="1"/>
    <col min="4861" max="4861" width="29.44140625" style="645" customWidth="1"/>
    <col min="4862" max="5114" width="9.109375" style="645"/>
    <col min="5115" max="5115" width="6.44140625" style="645" customWidth="1"/>
    <col min="5116" max="5116" width="46.5546875" style="645" customWidth="1"/>
    <col min="5117" max="5117" width="29.44140625" style="645" customWidth="1"/>
    <col min="5118" max="5370" width="9.109375" style="645"/>
    <col min="5371" max="5371" width="6.44140625" style="645" customWidth="1"/>
    <col min="5372" max="5372" width="46.5546875" style="645" customWidth="1"/>
    <col min="5373" max="5373" width="29.44140625" style="645" customWidth="1"/>
    <col min="5374" max="5626" width="9.109375" style="645"/>
    <col min="5627" max="5627" width="6.44140625" style="645" customWidth="1"/>
    <col min="5628" max="5628" width="46.5546875" style="645" customWidth="1"/>
    <col min="5629" max="5629" width="29.44140625" style="645" customWidth="1"/>
    <col min="5630" max="5882" width="9.109375" style="645"/>
    <col min="5883" max="5883" width="6.44140625" style="645" customWidth="1"/>
    <col min="5884" max="5884" width="46.5546875" style="645" customWidth="1"/>
    <col min="5885" max="5885" width="29.44140625" style="645" customWidth="1"/>
    <col min="5886" max="6138" width="9.109375" style="645"/>
    <col min="6139" max="6139" width="6.44140625" style="645" customWidth="1"/>
    <col min="6140" max="6140" width="46.5546875" style="645" customWidth="1"/>
    <col min="6141" max="6141" width="29.44140625" style="645" customWidth="1"/>
    <col min="6142" max="6394" width="9.109375" style="645"/>
    <col min="6395" max="6395" width="6.44140625" style="645" customWidth="1"/>
    <col min="6396" max="6396" width="46.5546875" style="645" customWidth="1"/>
    <col min="6397" max="6397" width="29.44140625" style="645" customWidth="1"/>
    <col min="6398" max="6650" width="9.109375" style="645"/>
    <col min="6651" max="6651" width="6.44140625" style="645" customWidth="1"/>
    <col min="6652" max="6652" width="46.5546875" style="645" customWidth="1"/>
    <col min="6653" max="6653" width="29.44140625" style="645" customWidth="1"/>
    <col min="6654" max="6906" width="9.109375" style="645"/>
    <col min="6907" max="6907" width="6.44140625" style="645" customWidth="1"/>
    <col min="6908" max="6908" width="46.5546875" style="645" customWidth="1"/>
    <col min="6909" max="6909" width="29.44140625" style="645" customWidth="1"/>
    <col min="6910" max="7162" width="9.109375" style="645"/>
    <col min="7163" max="7163" width="6.44140625" style="645" customWidth="1"/>
    <col min="7164" max="7164" width="46.5546875" style="645" customWidth="1"/>
    <col min="7165" max="7165" width="29.44140625" style="645" customWidth="1"/>
    <col min="7166" max="7418" width="9.109375" style="645"/>
    <col min="7419" max="7419" width="6.44140625" style="645" customWidth="1"/>
    <col min="7420" max="7420" width="46.5546875" style="645" customWidth="1"/>
    <col min="7421" max="7421" width="29.44140625" style="645" customWidth="1"/>
    <col min="7422" max="7674" width="9.109375" style="645"/>
    <col min="7675" max="7675" width="6.44140625" style="645" customWidth="1"/>
    <col min="7676" max="7676" width="46.5546875" style="645" customWidth="1"/>
    <col min="7677" max="7677" width="29.44140625" style="645" customWidth="1"/>
    <col min="7678" max="7930" width="9.109375" style="645"/>
    <col min="7931" max="7931" width="6.44140625" style="645" customWidth="1"/>
    <col min="7932" max="7932" width="46.5546875" style="645" customWidth="1"/>
    <col min="7933" max="7933" width="29.44140625" style="645" customWidth="1"/>
    <col min="7934" max="8186" width="9.109375" style="645"/>
    <col min="8187" max="8187" width="6.44140625" style="645" customWidth="1"/>
    <col min="8188" max="8188" width="46.5546875" style="645" customWidth="1"/>
    <col min="8189" max="8189" width="29.44140625" style="645" customWidth="1"/>
    <col min="8190" max="8442" width="9.109375" style="645"/>
    <col min="8443" max="8443" width="6.44140625" style="645" customWidth="1"/>
    <col min="8444" max="8444" width="46.5546875" style="645" customWidth="1"/>
    <col min="8445" max="8445" width="29.44140625" style="645" customWidth="1"/>
    <col min="8446" max="8698" width="9.109375" style="645"/>
    <col min="8699" max="8699" width="6.44140625" style="645" customWidth="1"/>
    <col min="8700" max="8700" width="46.5546875" style="645" customWidth="1"/>
    <col min="8701" max="8701" width="29.44140625" style="645" customWidth="1"/>
    <col min="8702" max="8954" width="9.109375" style="645"/>
    <col min="8955" max="8955" width="6.44140625" style="645" customWidth="1"/>
    <col min="8956" max="8956" width="46.5546875" style="645" customWidth="1"/>
    <col min="8957" max="8957" width="29.44140625" style="645" customWidth="1"/>
    <col min="8958" max="9210" width="9.109375" style="645"/>
    <col min="9211" max="9211" width="6.44140625" style="645" customWidth="1"/>
    <col min="9212" max="9212" width="46.5546875" style="645" customWidth="1"/>
    <col min="9213" max="9213" width="29.44140625" style="645" customWidth="1"/>
    <col min="9214" max="9466" width="9.109375" style="645"/>
    <col min="9467" max="9467" width="6.44140625" style="645" customWidth="1"/>
    <col min="9468" max="9468" width="46.5546875" style="645" customWidth="1"/>
    <col min="9469" max="9469" width="29.44140625" style="645" customWidth="1"/>
    <col min="9470" max="9722" width="9.109375" style="645"/>
    <col min="9723" max="9723" width="6.44140625" style="645" customWidth="1"/>
    <col min="9724" max="9724" width="46.5546875" style="645" customWidth="1"/>
    <col min="9725" max="9725" width="29.44140625" style="645" customWidth="1"/>
    <col min="9726" max="9978" width="9.109375" style="645"/>
    <col min="9979" max="9979" width="6.44140625" style="645" customWidth="1"/>
    <col min="9980" max="9980" width="46.5546875" style="645" customWidth="1"/>
    <col min="9981" max="9981" width="29.44140625" style="645" customWidth="1"/>
    <col min="9982" max="10234" width="9.109375" style="645"/>
    <col min="10235" max="10235" width="6.44140625" style="645" customWidth="1"/>
    <col min="10236" max="10236" width="46.5546875" style="645" customWidth="1"/>
    <col min="10237" max="10237" width="29.44140625" style="645" customWidth="1"/>
    <col min="10238" max="10490" width="9.109375" style="645"/>
    <col min="10491" max="10491" width="6.44140625" style="645" customWidth="1"/>
    <col min="10492" max="10492" width="46.5546875" style="645" customWidth="1"/>
    <col min="10493" max="10493" width="29.44140625" style="645" customWidth="1"/>
    <col min="10494" max="10746" width="9.109375" style="645"/>
    <col min="10747" max="10747" width="6.44140625" style="645" customWidth="1"/>
    <col min="10748" max="10748" width="46.5546875" style="645" customWidth="1"/>
    <col min="10749" max="10749" width="29.44140625" style="645" customWidth="1"/>
    <col min="10750" max="11002" width="9.109375" style="645"/>
    <col min="11003" max="11003" width="6.44140625" style="645" customWidth="1"/>
    <col min="11004" max="11004" width="46.5546875" style="645" customWidth="1"/>
    <col min="11005" max="11005" width="29.44140625" style="645" customWidth="1"/>
    <col min="11006" max="11258" width="9.109375" style="645"/>
    <col min="11259" max="11259" width="6.44140625" style="645" customWidth="1"/>
    <col min="11260" max="11260" width="46.5546875" style="645" customWidth="1"/>
    <col min="11261" max="11261" width="29.44140625" style="645" customWidth="1"/>
    <col min="11262" max="11514" width="9.109375" style="645"/>
    <col min="11515" max="11515" width="6.44140625" style="645" customWidth="1"/>
    <col min="11516" max="11516" width="46.5546875" style="645" customWidth="1"/>
    <col min="11517" max="11517" width="29.44140625" style="645" customWidth="1"/>
    <col min="11518" max="11770" width="9.109375" style="645"/>
    <col min="11771" max="11771" width="6.44140625" style="645" customWidth="1"/>
    <col min="11772" max="11772" width="46.5546875" style="645" customWidth="1"/>
    <col min="11773" max="11773" width="29.44140625" style="645" customWidth="1"/>
    <col min="11774" max="12026" width="9.109375" style="645"/>
    <col min="12027" max="12027" width="6.44140625" style="645" customWidth="1"/>
    <col min="12028" max="12028" width="46.5546875" style="645" customWidth="1"/>
    <col min="12029" max="12029" width="29.44140625" style="645" customWidth="1"/>
    <col min="12030" max="12282" width="9.109375" style="645"/>
    <col min="12283" max="12283" width="6.44140625" style="645" customWidth="1"/>
    <col min="12284" max="12284" width="46.5546875" style="645" customWidth="1"/>
    <col min="12285" max="12285" width="29.44140625" style="645" customWidth="1"/>
    <col min="12286" max="12538" width="9.109375" style="645"/>
    <col min="12539" max="12539" width="6.44140625" style="645" customWidth="1"/>
    <col min="12540" max="12540" width="46.5546875" style="645" customWidth="1"/>
    <col min="12541" max="12541" width="29.44140625" style="645" customWidth="1"/>
    <col min="12542" max="12794" width="9.109375" style="645"/>
    <col min="12795" max="12795" width="6.44140625" style="645" customWidth="1"/>
    <col min="12796" max="12796" width="46.5546875" style="645" customWidth="1"/>
    <col min="12797" max="12797" width="29.44140625" style="645" customWidth="1"/>
    <col min="12798" max="13050" width="9.109375" style="645"/>
    <col min="13051" max="13051" width="6.44140625" style="645" customWidth="1"/>
    <col min="13052" max="13052" width="46.5546875" style="645" customWidth="1"/>
    <col min="13053" max="13053" width="29.44140625" style="645" customWidth="1"/>
    <col min="13054" max="13306" width="9.109375" style="645"/>
    <col min="13307" max="13307" width="6.44140625" style="645" customWidth="1"/>
    <col min="13308" max="13308" width="46.5546875" style="645" customWidth="1"/>
    <col min="13309" max="13309" width="29.44140625" style="645" customWidth="1"/>
    <col min="13310" max="13562" width="9.109375" style="645"/>
    <col min="13563" max="13563" width="6.44140625" style="645" customWidth="1"/>
    <col min="13564" max="13564" width="46.5546875" style="645" customWidth="1"/>
    <col min="13565" max="13565" width="29.44140625" style="645" customWidth="1"/>
    <col min="13566" max="13818" width="9.109375" style="645"/>
    <col min="13819" max="13819" width="6.44140625" style="645" customWidth="1"/>
    <col min="13820" max="13820" width="46.5546875" style="645" customWidth="1"/>
    <col min="13821" max="13821" width="29.44140625" style="645" customWidth="1"/>
    <col min="13822" max="14074" width="9.109375" style="645"/>
    <col min="14075" max="14075" width="6.44140625" style="645" customWidth="1"/>
    <col min="14076" max="14076" width="46.5546875" style="645" customWidth="1"/>
    <col min="14077" max="14077" width="29.44140625" style="645" customWidth="1"/>
    <col min="14078" max="14330" width="9.109375" style="645"/>
    <col min="14331" max="14331" width="6.44140625" style="645" customWidth="1"/>
    <col min="14332" max="14332" width="46.5546875" style="645" customWidth="1"/>
    <col min="14333" max="14333" width="29.44140625" style="645" customWidth="1"/>
    <col min="14334" max="14586" width="9.109375" style="645"/>
    <col min="14587" max="14587" width="6.44140625" style="645" customWidth="1"/>
    <col min="14588" max="14588" width="46.5546875" style="645" customWidth="1"/>
    <col min="14589" max="14589" width="29.44140625" style="645" customWidth="1"/>
    <col min="14590" max="14842" width="9.109375" style="645"/>
    <col min="14843" max="14843" width="6.44140625" style="645" customWidth="1"/>
    <col min="14844" max="14844" width="46.5546875" style="645" customWidth="1"/>
    <col min="14845" max="14845" width="29.44140625" style="645" customWidth="1"/>
    <col min="14846" max="15098" width="9.109375" style="645"/>
    <col min="15099" max="15099" width="6.44140625" style="645" customWidth="1"/>
    <col min="15100" max="15100" width="46.5546875" style="645" customWidth="1"/>
    <col min="15101" max="15101" width="29.44140625" style="645" customWidth="1"/>
    <col min="15102" max="15354" width="9.109375" style="645"/>
    <col min="15355" max="15355" width="6.44140625" style="645" customWidth="1"/>
    <col min="15356" max="15356" width="46.5546875" style="645" customWidth="1"/>
    <col min="15357" max="15357" width="29.44140625" style="645" customWidth="1"/>
    <col min="15358" max="15610" width="9.109375" style="645"/>
    <col min="15611" max="15611" width="6.44140625" style="645" customWidth="1"/>
    <col min="15612" max="15612" width="46.5546875" style="645" customWidth="1"/>
    <col min="15613" max="15613" width="29.44140625" style="645" customWidth="1"/>
    <col min="15614" max="15866" width="9.109375" style="645"/>
    <col min="15867" max="15867" width="6.44140625" style="645" customWidth="1"/>
    <col min="15868" max="15868" width="46.5546875" style="645" customWidth="1"/>
    <col min="15869" max="15869" width="29.44140625" style="645" customWidth="1"/>
    <col min="15870" max="16122" width="9.109375" style="645"/>
    <col min="16123" max="16123" width="6.44140625" style="645" customWidth="1"/>
    <col min="16124" max="16124" width="46.5546875" style="645" customWidth="1"/>
    <col min="16125" max="16125" width="29.44140625" style="645" customWidth="1"/>
    <col min="16126" max="16384" width="9.109375" style="645"/>
  </cols>
  <sheetData>
    <row r="1" spans="1:8" x14ac:dyDescent="0.25">
      <c r="B1" s="122" t="s">
        <v>265</v>
      </c>
      <c r="E1" s="118" t="s">
        <v>1570</v>
      </c>
    </row>
    <row r="2" spans="1:8" x14ac:dyDescent="0.25">
      <c r="B2" s="122" t="s">
        <v>390</v>
      </c>
      <c r="E2" s="118" t="s">
        <v>1528</v>
      </c>
    </row>
    <row r="3" spans="1:8" x14ac:dyDescent="0.25">
      <c r="B3" s="122"/>
      <c r="C3" s="122" t="s">
        <v>328</v>
      </c>
      <c r="E3" s="645" t="s">
        <v>76</v>
      </c>
    </row>
    <row r="4" spans="1:8" ht="13.8" thickBot="1" x14ac:dyDescent="0.3">
      <c r="B4" s="122"/>
    </row>
    <row r="5" spans="1:8" ht="39.6" x14ac:dyDescent="0.25">
      <c r="A5" s="907" t="s">
        <v>1</v>
      </c>
      <c r="B5" s="749" t="s">
        <v>318</v>
      </c>
      <c r="C5" s="136" t="s">
        <v>266</v>
      </c>
      <c r="D5" s="723" t="s">
        <v>39</v>
      </c>
      <c r="E5" s="724" t="s">
        <v>393</v>
      </c>
      <c r="F5" s="724" t="s">
        <v>41</v>
      </c>
      <c r="G5" s="724" t="s">
        <v>391</v>
      </c>
      <c r="H5" s="724" t="s">
        <v>392</v>
      </c>
    </row>
    <row r="6" spans="1:8" x14ac:dyDescent="0.25">
      <c r="A6" s="910">
        <v>27</v>
      </c>
      <c r="B6" s="931" t="s">
        <v>3</v>
      </c>
      <c r="C6" s="912">
        <f t="shared" ref="C6:C37" si="0">SUM(D6:H6)</f>
        <v>444918955</v>
      </c>
      <c r="D6" s="932">
        <v>57171623</v>
      </c>
      <c r="E6" s="932">
        <v>164277861</v>
      </c>
      <c r="F6" s="932">
        <v>102471957</v>
      </c>
      <c r="G6" s="932">
        <v>28189792</v>
      </c>
      <c r="H6" s="932">
        <v>92807722</v>
      </c>
    </row>
    <row r="7" spans="1:8" ht="26.4" x14ac:dyDescent="0.25">
      <c r="A7" s="910">
        <v>28</v>
      </c>
      <c r="B7" s="931" t="s">
        <v>4</v>
      </c>
      <c r="C7" s="912">
        <f t="shared" si="0"/>
        <v>74186582</v>
      </c>
      <c r="D7" s="932">
        <v>9479948</v>
      </c>
      <c r="E7" s="932">
        <v>29829089</v>
      </c>
      <c r="F7" s="932">
        <v>15687236</v>
      </c>
      <c r="G7" s="932">
        <v>4416017</v>
      </c>
      <c r="H7" s="932">
        <v>14774292</v>
      </c>
    </row>
    <row r="8" spans="1:8" x14ac:dyDescent="0.25">
      <c r="A8" s="910">
        <v>87</v>
      </c>
      <c r="B8" s="931" t="s">
        <v>5</v>
      </c>
      <c r="C8" s="912">
        <f t="shared" si="0"/>
        <v>354310295</v>
      </c>
      <c r="D8" s="932">
        <v>150801774</v>
      </c>
      <c r="E8" s="932">
        <v>39605829</v>
      </c>
      <c r="F8" s="932">
        <v>79380430</v>
      </c>
      <c r="G8" s="932">
        <v>36042158</v>
      </c>
      <c r="H8" s="932">
        <v>48480104</v>
      </c>
    </row>
    <row r="9" spans="1:8" x14ac:dyDescent="0.25">
      <c r="A9" s="910">
        <v>88</v>
      </c>
      <c r="B9" s="933" t="s">
        <v>6</v>
      </c>
      <c r="C9" s="500">
        <f t="shared" si="0"/>
        <v>0</v>
      </c>
      <c r="D9" s="934">
        <f>D10</f>
        <v>0</v>
      </c>
      <c r="E9" s="925">
        <f>E10</f>
        <v>0</v>
      </c>
      <c r="F9" s="925">
        <f>F10</f>
        <v>0</v>
      </c>
      <c r="G9" s="925">
        <f>G10</f>
        <v>0</v>
      </c>
      <c r="H9" s="925">
        <f>H10</f>
        <v>0</v>
      </c>
    </row>
    <row r="10" spans="1:8" ht="26.4" x14ac:dyDescent="0.25">
      <c r="A10" s="910">
        <v>89</v>
      </c>
      <c r="B10" s="933" t="s">
        <v>7</v>
      </c>
      <c r="C10" s="500">
        <f t="shared" si="0"/>
        <v>0</v>
      </c>
      <c r="D10" s="935"/>
      <c r="E10" s="913"/>
      <c r="F10" s="913"/>
      <c r="G10" s="913"/>
      <c r="H10" s="913"/>
    </row>
    <row r="11" spans="1:8" x14ac:dyDescent="0.25">
      <c r="A11" s="910">
        <v>90</v>
      </c>
      <c r="B11" s="933" t="s">
        <v>8</v>
      </c>
      <c r="C11" s="500">
        <f t="shared" si="0"/>
        <v>0</v>
      </c>
      <c r="D11" s="934">
        <f>D12</f>
        <v>0</v>
      </c>
      <c r="E11" s="925">
        <f>E12</f>
        <v>0</v>
      </c>
      <c r="F11" s="925">
        <f>F12</f>
        <v>0</v>
      </c>
      <c r="G11" s="925">
        <f>G12</f>
        <v>0</v>
      </c>
      <c r="H11" s="925">
        <f>H12</f>
        <v>0</v>
      </c>
    </row>
    <row r="12" spans="1:8" x14ac:dyDescent="0.25">
      <c r="A12" s="910">
        <v>91</v>
      </c>
      <c r="B12" s="933" t="s">
        <v>9</v>
      </c>
      <c r="C12" s="500">
        <f t="shared" si="0"/>
        <v>0</v>
      </c>
      <c r="D12" s="934"/>
      <c r="E12" s="925"/>
      <c r="F12" s="925"/>
      <c r="G12" s="925"/>
      <c r="H12" s="925"/>
    </row>
    <row r="13" spans="1:8" x14ac:dyDescent="0.25">
      <c r="A13" s="910">
        <v>92</v>
      </c>
      <c r="B13" s="933" t="s">
        <v>10</v>
      </c>
      <c r="C13" s="500">
        <f t="shared" si="0"/>
        <v>8250000</v>
      </c>
      <c r="D13" s="925">
        <f>SUM(D14:D15)</f>
        <v>8250000</v>
      </c>
      <c r="E13" s="925">
        <f>SUM(E14:E15)</f>
        <v>0</v>
      </c>
      <c r="F13" s="925">
        <f>SUM(F14:F15)</f>
        <v>0</v>
      </c>
      <c r="G13" s="925">
        <f>SUM(G14:G15)</f>
        <v>0</v>
      </c>
      <c r="H13" s="925">
        <f>SUM(H14:H15)</f>
        <v>0</v>
      </c>
    </row>
    <row r="14" spans="1:8" x14ac:dyDescent="0.25">
      <c r="A14" s="910">
        <v>93</v>
      </c>
      <c r="B14" s="933" t="s">
        <v>11</v>
      </c>
      <c r="C14" s="500">
        <f t="shared" si="0"/>
        <v>0</v>
      </c>
      <c r="D14" s="935"/>
      <c r="E14" s="913"/>
      <c r="F14" s="913"/>
      <c r="G14" s="913"/>
      <c r="H14" s="913"/>
    </row>
    <row r="15" spans="1:8" x14ac:dyDescent="0.25">
      <c r="A15" s="910">
        <v>94</v>
      </c>
      <c r="B15" s="933" t="s">
        <v>12</v>
      </c>
      <c r="C15" s="500">
        <f t="shared" si="0"/>
        <v>8250000</v>
      </c>
      <c r="D15" s="935">
        <v>8250000</v>
      </c>
      <c r="E15" s="913"/>
      <c r="F15" s="913"/>
      <c r="G15" s="913"/>
      <c r="H15" s="913"/>
    </row>
    <row r="16" spans="1:8" x14ac:dyDescent="0.25">
      <c r="A16" s="910">
        <v>96</v>
      </c>
      <c r="B16" s="936" t="s">
        <v>13</v>
      </c>
      <c r="C16" s="500">
        <f t="shared" si="0"/>
        <v>8250000</v>
      </c>
      <c r="D16" s="937">
        <f>D9+D11+D13</f>
        <v>8250000</v>
      </c>
      <c r="E16" s="938">
        <f>E9+E11+E13</f>
        <v>0</v>
      </c>
      <c r="F16" s="938">
        <f>F9+F11+F13</f>
        <v>0</v>
      </c>
      <c r="G16" s="938">
        <f>G9+G11+G13</f>
        <v>0</v>
      </c>
      <c r="H16" s="938">
        <f>H9+H11+H13</f>
        <v>0</v>
      </c>
    </row>
    <row r="17" spans="1:8" ht="18.75" customHeight="1" x14ac:dyDescent="0.25">
      <c r="A17" s="910">
        <v>97</v>
      </c>
      <c r="B17" s="933" t="s">
        <v>14</v>
      </c>
      <c r="C17" s="500">
        <f t="shared" si="0"/>
        <v>46333688</v>
      </c>
      <c r="D17" s="935">
        <v>46333688</v>
      </c>
      <c r="E17" s="913"/>
      <c r="F17" s="913"/>
      <c r="G17" s="913"/>
      <c r="H17" s="913"/>
    </row>
    <row r="18" spans="1:8" ht="26.4" x14ac:dyDescent="0.25">
      <c r="A18" s="910">
        <v>98</v>
      </c>
      <c r="B18" s="933" t="s">
        <v>15</v>
      </c>
      <c r="C18" s="500">
        <f t="shared" si="0"/>
        <v>199009893</v>
      </c>
      <c r="D18" s="939">
        <f>SUM(D19:D22)</f>
        <v>199009893</v>
      </c>
      <c r="E18" s="918">
        <f>SUM(E19:E22)</f>
        <v>0</v>
      </c>
      <c r="F18" s="918">
        <f>SUM(F19:F22)</f>
        <v>0</v>
      </c>
      <c r="G18" s="918">
        <f>SUM(G19:G22)</f>
        <v>0</v>
      </c>
      <c r="H18" s="918">
        <f>SUM(H19:H22)</f>
        <v>0</v>
      </c>
    </row>
    <row r="19" spans="1:8" x14ac:dyDescent="0.25">
      <c r="A19" s="910">
        <v>99</v>
      </c>
      <c r="B19" s="933" t="s">
        <v>319</v>
      </c>
      <c r="C19" s="500">
        <f t="shared" si="0"/>
        <v>1000000</v>
      </c>
      <c r="D19" s="935">
        <v>1000000</v>
      </c>
      <c r="E19" s="913"/>
      <c r="F19" s="913"/>
      <c r="G19" s="913"/>
      <c r="H19" s="913"/>
    </row>
    <row r="20" spans="1:8" x14ac:dyDescent="0.25">
      <c r="A20" s="910">
        <v>100</v>
      </c>
      <c r="B20" s="933" t="s">
        <v>16</v>
      </c>
      <c r="C20" s="500">
        <f t="shared" si="0"/>
        <v>0</v>
      </c>
      <c r="D20" s="935"/>
      <c r="E20" s="913"/>
      <c r="F20" s="913"/>
      <c r="G20" s="913"/>
      <c r="H20" s="913"/>
    </row>
    <row r="21" spans="1:8" x14ac:dyDescent="0.25">
      <c r="A21" s="910">
        <v>101</v>
      </c>
      <c r="B21" s="933" t="s">
        <v>17</v>
      </c>
      <c r="C21" s="500">
        <f t="shared" si="0"/>
        <v>0</v>
      </c>
      <c r="D21" s="935"/>
      <c r="E21" s="913"/>
      <c r="F21" s="913"/>
      <c r="G21" s="913"/>
      <c r="H21" s="913"/>
    </row>
    <row r="22" spans="1:8" x14ac:dyDescent="0.25">
      <c r="A22" s="910">
        <v>102</v>
      </c>
      <c r="B22" s="933" t="s">
        <v>18</v>
      </c>
      <c r="C22" s="500">
        <f t="shared" si="0"/>
        <v>198009893</v>
      </c>
      <c r="D22" s="935">
        <v>198009893</v>
      </c>
      <c r="E22" s="913"/>
      <c r="F22" s="913"/>
      <c r="G22" s="913"/>
      <c r="H22" s="913"/>
    </row>
    <row r="23" spans="1:8" ht="26.4" x14ac:dyDescent="0.25">
      <c r="A23" s="910">
        <v>103</v>
      </c>
      <c r="B23" s="933" t="s">
        <v>361</v>
      </c>
      <c r="C23" s="500">
        <f t="shared" si="0"/>
        <v>34262186</v>
      </c>
      <c r="D23" s="935">
        <v>34262186</v>
      </c>
      <c r="E23" s="913"/>
      <c r="F23" s="913"/>
      <c r="G23" s="913"/>
      <c r="H23" s="913"/>
    </row>
    <row r="24" spans="1:8" ht="16.5" customHeight="1" x14ac:dyDescent="0.25">
      <c r="A24" s="910"/>
      <c r="B24" s="933" t="s">
        <v>321</v>
      </c>
      <c r="C24" s="500">
        <f t="shared" si="0"/>
        <v>0</v>
      </c>
      <c r="D24" s="935"/>
      <c r="E24" s="913"/>
      <c r="F24" s="913"/>
      <c r="G24" s="913"/>
      <c r="H24" s="913"/>
    </row>
    <row r="25" spans="1:8" ht="16.5" customHeight="1" x14ac:dyDescent="0.25">
      <c r="A25" s="910">
        <v>104</v>
      </c>
      <c r="B25" s="933" t="s">
        <v>19</v>
      </c>
      <c r="C25" s="500">
        <f t="shared" si="0"/>
        <v>92297572</v>
      </c>
      <c r="D25" s="935">
        <v>92297572</v>
      </c>
      <c r="E25" s="913"/>
      <c r="F25" s="913"/>
      <c r="G25" s="913"/>
      <c r="H25" s="913"/>
    </row>
    <row r="26" spans="1:8" ht="18" customHeight="1" x14ac:dyDescent="0.25">
      <c r="A26" s="910">
        <v>105</v>
      </c>
      <c r="B26" s="936" t="s">
        <v>20</v>
      </c>
      <c r="C26" s="500">
        <f t="shared" si="0"/>
        <v>371903339</v>
      </c>
      <c r="D26" s="937">
        <f>D17+D18+D23+D24+D25</f>
        <v>371903339</v>
      </c>
      <c r="E26" s="938">
        <f>E17+E18+E23+E24+E25</f>
        <v>0</v>
      </c>
      <c r="F26" s="938">
        <f>F17+F18+F23+F24+F25</f>
        <v>0</v>
      </c>
      <c r="G26" s="938">
        <f>G17+G18+G23+G24+G25</f>
        <v>0</v>
      </c>
      <c r="H26" s="938">
        <f>H17+H18+H23+H24+H25</f>
        <v>0</v>
      </c>
    </row>
    <row r="27" spans="1:8" x14ac:dyDescent="0.25">
      <c r="A27" s="910">
        <v>106</v>
      </c>
      <c r="B27" s="933" t="s">
        <v>21</v>
      </c>
      <c r="C27" s="500">
        <f t="shared" si="0"/>
        <v>480000</v>
      </c>
      <c r="D27" s="935">
        <v>130000</v>
      </c>
      <c r="E27" s="913">
        <v>300000</v>
      </c>
      <c r="F27" s="913"/>
      <c r="G27" s="913">
        <v>50000</v>
      </c>
      <c r="H27" s="913"/>
    </row>
    <row r="28" spans="1:8" x14ac:dyDescent="0.25">
      <c r="A28" s="910">
        <v>107</v>
      </c>
      <c r="B28" s="933" t="s">
        <v>22</v>
      </c>
      <c r="C28" s="500">
        <f t="shared" si="0"/>
        <v>297241669</v>
      </c>
      <c r="D28" s="935">
        <v>297241669</v>
      </c>
      <c r="E28" s="913"/>
      <c r="F28" s="913"/>
      <c r="G28" s="913"/>
      <c r="H28" s="913"/>
    </row>
    <row r="29" spans="1:8" x14ac:dyDescent="0.25">
      <c r="A29" s="910">
        <v>108</v>
      </c>
      <c r="B29" s="933" t="s">
        <v>23</v>
      </c>
      <c r="C29" s="500">
        <f t="shared" si="0"/>
        <v>3812598</v>
      </c>
      <c r="D29" s="935">
        <v>198110</v>
      </c>
      <c r="E29" s="913">
        <v>2562992</v>
      </c>
      <c r="F29" s="913">
        <v>470000</v>
      </c>
      <c r="G29" s="913">
        <v>31496</v>
      </c>
      <c r="H29" s="913">
        <v>550000</v>
      </c>
    </row>
    <row r="30" spans="1:8" x14ac:dyDescent="0.25">
      <c r="A30" s="910">
        <v>109</v>
      </c>
      <c r="B30" s="933" t="s">
        <v>24</v>
      </c>
      <c r="C30" s="500">
        <f t="shared" si="0"/>
        <v>45398122</v>
      </c>
      <c r="D30" s="935">
        <v>32695122</v>
      </c>
      <c r="E30" s="913">
        <v>4000000</v>
      </c>
      <c r="F30" s="913">
        <v>3749623</v>
      </c>
      <c r="G30" s="913">
        <v>3803377</v>
      </c>
      <c r="H30" s="913">
        <v>1150000</v>
      </c>
    </row>
    <row r="31" spans="1:8" ht="26.4" x14ac:dyDescent="0.25">
      <c r="A31" s="910">
        <v>110</v>
      </c>
      <c r="B31" s="933" t="s">
        <v>25</v>
      </c>
      <c r="C31" s="500">
        <f t="shared" si="0"/>
        <v>25951981</v>
      </c>
      <c r="D31" s="935">
        <v>21733359</v>
      </c>
      <c r="E31" s="913">
        <v>1853008</v>
      </c>
      <c r="F31" s="913">
        <v>1139298</v>
      </c>
      <c r="G31" s="913">
        <v>767316</v>
      </c>
      <c r="H31" s="913">
        <v>459000</v>
      </c>
    </row>
    <row r="32" spans="1:8" x14ac:dyDescent="0.25">
      <c r="A32" s="910">
        <v>111</v>
      </c>
      <c r="B32" s="936" t="s">
        <v>26</v>
      </c>
      <c r="C32" s="500">
        <f t="shared" si="0"/>
        <v>372884370</v>
      </c>
      <c r="D32" s="937">
        <f>SUM(D27:D31)</f>
        <v>351998260</v>
      </c>
      <c r="E32" s="938">
        <f>SUM(E27:E31)</f>
        <v>8716000</v>
      </c>
      <c r="F32" s="938">
        <f>SUM(F27:F31)</f>
        <v>5358921</v>
      </c>
      <c r="G32" s="938">
        <f>SUM(G27:G31)</f>
        <v>4652189</v>
      </c>
      <c r="H32" s="938">
        <f>SUM(H27:H31)</f>
        <v>2159000</v>
      </c>
    </row>
    <row r="33" spans="1:8" x14ac:dyDescent="0.25">
      <c r="A33" s="910">
        <v>112</v>
      </c>
      <c r="B33" s="933" t="s">
        <v>27</v>
      </c>
      <c r="C33" s="500">
        <f t="shared" si="0"/>
        <v>110850171</v>
      </c>
      <c r="D33" s="935">
        <v>110850171</v>
      </c>
      <c r="E33" s="913"/>
      <c r="F33" s="913"/>
      <c r="G33" s="913"/>
      <c r="H33" s="913"/>
    </row>
    <row r="34" spans="1:8" x14ac:dyDescent="0.25">
      <c r="A34" s="910"/>
      <c r="B34" s="933" t="s">
        <v>322</v>
      </c>
      <c r="C34" s="500">
        <f t="shared" si="0"/>
        <v>278740</v>
      </c>
      <c r="D34" s="935">
        <v>78740</v>
      </c>
      <c r="E34" s="913">
        <v>200000</v>
      </c>
      <c r="F34" s="913"/>
      <c r="G34" s="913"/>
      <c r="H34" s="913"/>
    </row>
    <row r="35" spans="1:8" x14ac:dyDescent="0.25">
      <c r="A35" s="910">
        <v>113</v>
      </c>
      <c r="B35" s="933" t="s">
        <v>28</v>
      </c>
      <c r="C35" s="500">
        <f t="shared" si="0"/>
        <v>0</v>
      </c>
      <c r="D35" s="935"/>
      <c r="E35" s="913"/>
      <c r="F35" s="913"/>
      <c r="G35" s="913"/>
      <c r="H35" s="913"/>
    </row>
    <row r="36" spans="1:8" ht="26.4" x14ac:dyDescent="0.25">
      <c r="A36" s="910">
        <v>114</v>
      </c>
      <c r="B36" s="933" t="s">
        <v>29</v>
      </c>
      <c r="C36" s="500">
        <f t="shared" si="0"/>
        <v>16223006</v>
      </c>
      <c r="D36" s="935">
        <v>16169006</v>
      </c>
      <c r="E36" s="913">
        <v>54000</v>
      </c>
      <c r="F36" s="913"/>
      <c r="G36" s="913"/>
      <c r="H36" s="913"/>
    </row>
    <row r="37" spans="1:8" x14ac:dyDescent="0.25">
      <c r="A37" s="910">
        <v>115</v>
      </c>
      <c r="B37" s="936" t="s">
        <v>30</v>
      </c>
      <c r="C37" s="500">
        <f t="shared" si="0"/>
        <v>127351917</v>
      </c>
      <c r="D37" s="937">
        <f>SUM(D33:D36)</f>
        <v>127097917</v>
      </c>
      <c r="E37" s="938">
        <f>SUM(E33:E36)</f>
        <v>254000</v>
      </c>
      <c r="F37" s="938">
        <f>SUM(F33:F36)</f>
        <v>0</v>
      </c>
      <c r="G37" s="938">
        <f>SUM(G33:G36)</f>
        <v>0</v>
      </c>
      <c r="H37" s="938">
        <f>SUM(H33:H36)</f>
        <v>0</v>
      </c>
    </row>
    <row r="38" spans="1:8" ht="26.4" x14ac:dyDescent="0.25">
      <c r="A38" s="910">
        <v>116</v>
      </c>
      <c r="B38" s="933" t="s">
        <v>362</v>
      </c>
      <c r="C38" s="500">
        <f>SUM(D38:H38)</f>
        <v>34250362</v>
      </c>
      <c r="D38" s="934">
        <v>34250362</v>
      </c>
      <c r="E38" s="925">
        <f>SUM(E39:E41)</f>
        <v>0</v>
      </c>
      <c r="F38" s="925">
        <f>SUM(F39:F41)</f>
        <v>0</v>
      </c>
      <c r="G38" s="925">
        <f>SUM(G39:G41)</f>
        <v>0</v>
      </c>
      <c r="H38" s="925">
        <f>SUM(H39:H41)</f>
        <v>0</v>
      </c>
    </row>
    <row r="39" spans="1:8" x14ac:dyDescent="0.25">
      <c r="A39" s="910">
        <v>119</v>
      </c>
      <c r="B39" s="933" t="s">
        <v>363</v>
      </c>
      <c r="C39" s="500">
        <f t="shared" ref="C39:C48" si="1">SUM(D39:H39)</f>
        <v>482790</v>
      </c>
      <c r="D39" s="935">
        <v>482790</v>
      </c>
      <c r="E39" s="913"/>
      <c r="F39" s="913"/>
      <c r="G39" s="913"/>
      <c r="H39" s="913"/>
    </row>
    <row r="40" spans="1:8" ht="26.4" x14ac:dyDescent="0.25">
      <c r="A40" s="910">
        <v>118</v>
      </c>
      <c r="B40" s="933" t="s">
        <v>323</v>
      </c>
      <c r="C40" s="500">
        <f t="shared" si="1"/>
        <v>0</v>
      </c>
      <c r="D40" s="935"/>
      <c r="E40" s="913"/>
      <c r="F40" s="913"/>
      <c r="G40" s="913"/>
      <c r="H40" s="913"/>
    </row>
    <row r="41" spans="1:8" x14ac:dyDescent="0.25">
      <c r="A41" s="910">
        <v>117</v>
      </c>
      <c r="B41" s="933" t="s">
        <v>324</v>
      </c>
      <c r="C41" s="500">
        <f t="shared" si="1"/>
        <v>145530</v>
      </c>
      <c r="D41" s="935">
        <v>145530</v>
      </c>
      <c r="E41" s="913"/>
      <c r="F41" s="913"/>
      <c r="G41" s="913"/>
      <c r="H41" s="913"/>
    </row>
    <row r="42" spans="1:8" x14ac:dyDescent="0.25">
      <c r="A42" s="910">
        <v>120</v>
      </c>
      <c r="B42" s="936" t="s">
        <v>31</v>
      </c>
      <c r="C42" s="500">
        <f t="shared" si="1"/>
        <v>34733152</v>
      </c>
      <c r="D42" s="937">
        <f>D38+D39</f>
        <v>34733152</v>
      </c>
      <c r="E42" s="937">
        <f t="shared" ref="E42:H42" si="2">E38+E39</f>
        <v>0</v>
      </c>
      <c r="F42" s="937">
        <f t="shared" si="2"/>
        <v>0</v>
      </c>
      <c r="G42" s="937">
        <f t="shared" si="2"/>
        <v>0</v>
      </c>
      <c r="H42" s="937">
        <f t="shared" si="2"/>
        <v>0</v>
      </c>
    </row>
    <row r="43" spans="1:8" x14ac:dyDescent="0.25">
      <c r="A43" s="910">
        <v>121</v>
      </c>
      <c r="B43" s="940" t="s">
        <v>32</v>
      </c>
      <c r="C43" s="500">
        <f t="shared" si="1"/>
        <v>1788538610</v>
      </c>
      <c r="D43" s="941">
        <f>D6+D7+D8+D16+D26+D32+D37+D42</f>
        <v>1111436013</v>
      </c>
      <c r="E43" s="942">
        <f>E6+E7+E8+E16+E26+E32+E37+E42</f>
        <v>242682779</v>
      </c>
      <c r="F43" s="942">
        <f>F6+F7+F8+F16+F26+F32+F37+F42</f>
        <v>202898544</v>
      </c>
      <c r="G43" s="942">
        <f>G6+G7+G8+G16+G26+G32+G37+G42</f>
        <v>73300156</v>
      </c>
      <c r="H43" s="942">
        <f>H6+H7+H8+H16+H26+H32+H37+H42</f>
        <v>158221118</v>
      </c>
    </row>
    <row r="44" spans="1:8" ht="26.4" x14ac:dyDescent="0.25">
      <c r="A44" s="910">
        <v>122</v>
      </c>
      <c r="B44" s="933" t="s">
        <v>33</v>
      </c>
      <c r="C44" s="500">
        <f t="shared" si="1"/>
        <v>18237164</v>
      </c>
      <c r="D44" s="943">
        <v>18237164</v>
      </c>
      <c r="E44" s="913"/>
      <c r="F44" s="913"/>
      <c r="G44" s="913"/>
      <c r="H44" s="913"/>
    </row>
    <row r="45" spans="1:8" ht="26.4" x14ac:dyDescent="0.25">
      <c r="A45" s="910">
        <v>123</v>
      </c>
      <c r="B45" s="933" t="s">
        <v>34</v>
      </c>
      <c r="C45" s="500">
        <f>SUM(D45:H45)</f>
        <v>563057982</v>
      </c>
      <c r="D45" s="210">
        <f>'25'!C76</f>
        <v>563057982</v>
      </c>
      <c r="E45" s="913"/>
      <c r="F45" s="913"/>
      <c r="G45" s="913"/>
      <c r="H45" s="913"/>
    </row>
    <row r="46" spans="1:8" x14ac:dyDescent="0.25">
      <c r="A46" s="910">
        <v>124</v>
      </c>
      <c r="B46" s="933" t="s">
        <v>35</v>
      </c>
      <c r="C46" s="500">
        <f t="shared" si="1"/>
        <v>581295146</v>
      </c>
      <c r="D46" s="934">
        <f>SUM(D44:D45)</f>
        <v>581295146</v>
      </c>
      <c r="E46" s="925">
        <f>SUM(E44:E45)</f>
        <v>0</v>
      </c>
      <c r="F46" s="925">
        <f>SUM(F44:F45)</f>
        <v>0</v>
      </c>
      <c r="G46" s="925">
        <f>SUM(G44:G45)</f>
        <v>0</v>
      </c>
      <c r="H46" s="925">
        <f>SUM(H44:H45)</f>
        <v>0</v>
      </c>
    </row>
    <row r="47" spans="1:8" ht="13.8" thickBot="1" x14ac:dyDescent="0.3">
      <c r="A47" s="910">
        <v>125</v>
      </c>
      <c r="B47" s="740" t="s">
        <v>36</v>
      </c>
      <c r="C47" s="500">
        <f t="shared" si="1"/>
        <v>581295146</v>
      </c>
      <c r="D47" s="741">
        <f>D46</f>
        <v>581295146</v>
      </c>
      <c r="E47" s="742">
        <f>E46</f>
        <v>0</v>
      </c>
      <c r="F47" s="742">
        <f>F46</f>
        <v>0</v>
      </c>
      <c r="G47" s="742">
        <f>G46</f>
        <v>0</v>
      </c>
      <c r="H47" s="742">
        <f>H46</f>
        <v>0</v>
      </c>
    </row>
    <row r="48" spans="1:8" ht="14.4" thickTop="1" thickBot="1" x14ac:dyDescent="0.3">
      <c r="A48" s="910">
        <v>126</v>
      </c>
      <c r="B48" s="5" t="s">
        <v>37</v>
      </c>
      <c r="C48" s="500">
        <f t="shared" si="1"/>
        <v>2369833756</v>
      </c>
      <c r="D48" s="3">
        <f>D43+D47</f>
        <v>1692731159</v>
      </c>
      <c r="E48" s="1">
        <f>E43+E47</f>
        <v>242682779</v>
      </c>
      <c r="F48" s="1">
        <f>F43+F47</f>
        <v>202898544</v>
      </c>
      <c r="G48" s="1">
        <f>G43+G47</f>
        <v>73300156</v>
      </c>
      <c r="H48" s="1">
        <f>H43+H47</f>
        <v>158221118</v>
      </c>
    </row>
    <row r="49" spans="3:8" ht="13.8" thickTop="1" x14ac:dyDescent="0.25">
      <c r="C49" s="121">
        <f>'25'!C79</f>
        <v>2369833756</v>
      </c>
      <c r="D49" s="121">
        <f>D48-'25'!D79</f>
        <v>0</v>
      </c>
      <c r="E49" s="121">
        <f>E48-'25'!E79</f>
        <v>0</v>
      </c>
      <c r="F49" s="121">
        <f>F48-'25'!F79</f>
        <v>0</v>
      </c>
      <c r="G49" s="121">
        <f>G48-'25'!G79</f>
        <v>0</v>
      </c>
      <c r="H49" s="121">
        <f>H48-'25'!H79</f>
        <v>0</v>
      </c>
    </row>
    <row r="50" spans="3:8" x14ac:dyDescent="0.25">
      <c r="C50" s="121">
        <f>C49-C48</f>
        <v>0</v>
      </c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9"/>
  <sheetViews>
    <sheetView workbookViewId="0">
      <selection activeCell="C1" sqref="C1"/>
    </sheetView>
  </sheetViews>
  <sheetFormatPr defaultRowHeight="13.2" x14ac:dyDescent="0.25"/>
  <cols>
    <col min="2" max="2" width="61.5546875" customWidth="1"/>
    <col min="3" max="3" width="19.33203125" customWidth="1"/>
    <col min="4" max="4" width="15.33203125" bestFit="1" customWidth="1"/>
    <col min="5" max="5" width="16.44140625" customWidth="1"/>
    <col min="6" max="6" width="14.33203125" customWidth="1"/>
    <col min="7" max="7" width="14.6640625" customWidth="1"/>
  </cols>
  <sheetData>
    <row r="1" spans="1:5" ht="17.399999999999999" x14ac:dyDescent="0.3">
      <c r="A1" s="273"/>
      <c r="B1" s="274" t="s">
        <v>0</v>
      </c>
      <c r="C1" s="118" t="s">
        <v>1571</v>
      </c>
    </row>
    <row r="2" spans="1:5" ht="15.6" x14ac:dyDescent="0.3">
      <c r="A2" s="273"/>
      <c r="B2" s="122" t="s">
        <v>422</v>
      </c>
      <c r="C2" s="118" t="s">
        <v>1464</v>
      </c>
    </row>
    <row r="3" spans="1:5" ht="15.6" x14ac:dyDescent="0.3">
      <c r="A3" s="273"/>
      <c r="B3" s="275" t="s">
        <v>115</v>
      </c>
      <c r="C3" s="25" t="s">
        <v>119</v>
      </c>
    </row>
    <row r="4" spans="1:5" ht="15.6" x14ac:dyDescent="0.3">
      <c r="A4" s="273"/>
      <c r="B4" s="273"/>
      <c r="C4" s="273"/>
    </row>
    <row r="5" spans="1:5" ht="15.6" x14ac:dyDescent="0.3">
      <c r="A5" s="276" t="s">
        <v>115</v>
      </c>
      <c r="B5" s="276"/>
      <c r="C5" s="277" t="s">
        <v>423</v>
      </c>
      <c r="D5" s="277" t="s">
        <v>520</v>
      </c>
      <c r="E5" s="277" t="s">
        <v>949</v>
      </c>
    </row>
    <row r="6" spans="1:5" ht="15.6" x14ac:dyDescent="0.3">
      <c r="A6" s="278">
        <v>1</v>
      </c>
      <c r="B6" s="278" t="s">
        <v>116</v>
      </c>
      <c r="C6" s="279">
        <v>254000</v>
      </c>
      <c r="D6" s="279"/>
      <c r="E6" s="279">
        <f>C6+D6</f>
        <v>254000</v>
      </c>
    </row>
    <row r="7" spans="1:5" ht="15.6" x14ac:dyDescent="0.3">
      <c r="A7" s="280">
        <v>2</v>
      </c>
      <c r="B7" s="264" t="s">
        <v>374</v>
      </c>
      <c r="C7" s="281">
        <v>51043701</v>
      </c>
      <c r="D7" s="281"/>
      <c r="E7" s="279">
        <f t="shared" ref="E7:E28" si="0">C7+D7</f>
        <v>51043701</v>
      </c>
    </row>
    <row r="8" spans="1:5" ht="15.6" x14ac:dyDescent="0.3">
      <c r="A8" s="278">
        <v>3</v>
      </c>
      <c r="B8" s="258" t="s">
        <v>410</v>
      </c>
      <c r="C8" s="281">
        <v>41000000</v>
      </c>
      <c r="D8" s="281"/>
      <c r="E8" s="279">
        <f t="shared" si="0"/>
        <v>41000000</v>
      </c>
    </row>
    <row r="9" spans="1:5" ht="15.6" x14ac:dyDescent="0.3">
      <c r="A9" s="280">
        <v>4</v>
      </c>
      <c r="B9" s="282" t="s">
        <v>348</v>
      </c>
      <c r="C9" s="279">
        <v>3000000</v>
      </c>
      <c r="D9" s="279"/>
      <c r="E9" s="279">
        <f t="shared" si="0"/>
        <v>3000000</v>
      </c>
    </row>
    <row r="10" spans="1:5" ht="15.6" x14ac:dyDescent="0.3">
      <c r="A10" s="278">
        <v>5</v>
      </c>
      <c r="B10" s="258" t="s">
        <v>349</v>
      </c>
      <c r="C10" s="281">
        <v>3000000</v>
      </c>
      <c r="D10" s="281"/>
      <c r="E10" s="279">
        <f t="shared" si="0"/>
        <v>3000000</v>
      </c>
    </row>
    <row r="11" spans="1:5" s="283" customFormat="1" ht="15.6" x14ac:dyDescent="0.3">
      <c r="A11" s="280">
        <v>6</v>
      </c>
      <c r="B11" s="258" t="s">
        <v>376</v>
      </c>
      <c r="C11" s="281">
        <v>650000</v>
      </c>
      <c r="D11" s="281"/>
      <c r="E11" s="279">
        <f t="shared" si="0"/>
        <v>650000</v>
      </c>
    </row>
    <row r="12" spans="1:5" ht="15.6" x14ac:dyDescent="0.3">
      <c r="A12" s="278">
        <v>7</v>
      </c>
      <c r="B12" s="258" t="s">
        <v>377</v>
      </c>
      <c r="C12" s="281">
        <v>190000</v>
      </c>
      <c r="D12" s="281"/>
      <c r="E12" s="279">
        <f t="shared" si="0"/>
        <v>190000</v>
      </c>
    </row>
    <row r="13" spans="1:5" ht="15.6" x14ac:dyDescent="0.3">
      <c r="A13" s="280">
        <v>8</v>
      </c>
      <c r="B13" s="282" t="s">
        <v>347</v>
      </c>
      <c r="C13" s="281">
        <v>2890992</v>
      </c>
      <c r="D13" s="281"/>
      <c r="E13" s="279">
        <f t="shared" si="0"/>
        <v>2890992</v>
      </c>
    </row>
    <row r="14" spans="1:5" ht="15.6" x14ac:dyDescent="0.3">
      <c r="A14" s="278">
        <v>9</v>
      </c>
      <c r="B14" s="284" t="s">
        <v>424</v>
      </c>
      <c r="C14" s="281">
        <v>2193000</v>
      </c>
      <c r="D14" s="281"/>
      <c r="E14" s="279">
        <f t="shared" si="0"/>
        <v>2193000</v>
      </c>
    </row>
    <row r="15" spans="1:5" ht="15.6" x14ac:dyDescent="0.3">
      <c r="A15" s="280">
        <v>10</v>
      </c>
      <c r="B15" s="259" t="s">
        <v>396</v>
      </c>
      <c r="C15" s="281">
        <v>10000000</v>
      </c>
      <c r="D15" s="281"/>
      <c r="E15" s="279">
        <f t="shared" si="0"/>
        <v>10000000</v>
      </c>
    </row>
    <row r="16" spans="1:5" ht="15.6" x14ac:dyDescent="0.3">
      <c r="A16" s="278">
        <v>11</v>
      </c>
      <c r="B16" s="268" t="s">
        <v>425</v>
      </c>
      <c r="C16" s="281">
        <v>1431000</v>
      </c>
      <c r="D16" s="281"/>
      <c r="E16" s="279">
        <f t="shared" si="0"/>
        <v>1431000</v>
      </c>
    </row>
    <row r="17" spans="1:5" ht="15.6" x14ac:dyDescent="0.3">
      <c r="A17" s="280">
        <v>12</v>
      </c>
      <c r="B17" s="267" t="s">
        <v>426</v>
      </c>
      <c r="C17" s="281">
        <v>800000</v>
      </c>
      <c r="D17" s="281"/>
      <c r="E17" s="279">
        <f t="shared" si="0"/>
        <v>800000</v>
      </c>
    </row>
    <row r="18" spans="1:5" ht="15.6" x14ac:dyDescent="0.3">
      <c r="A18" s="278">
        <v>13</v>
      </c>
      <c r="B18" s="260" t="s">
        <v>398</v>
      </c>
      <c r="C18" s="281">
        <v>2700000</v>
      </c>
      <c r="D18" s="281"/>
      <c r="E18" s="279">
        <f t="shared" si="0"/>
        <v>2700000</v>
      </c>
    </row>
    <row r="19" spans="1:5" ht="15.6" x14ac:dyDescent="0.3">
      <c r="A19" s="280">
        <v>14</v>
      </c>
      <c r="B19" s="262" t="s">
        <v>399</v>
      </c>
      <c r="C19" s="281">
        <v>4264221</v>
      </c>
      <c r="D19" s="281"/>
      <c r="E19" s="279">
        <f t="shared" si="0"/>
        <v>4264221</v>
      </c>
    </row>
    <row r="20" spans="1:5" ht="15.6" x14ac:dyDescent="0.3">
      <c r="A20" s="278">
        <v>15</v>
      </c>
      <c r="B20" s="267" t="s">
        <v>404</v>
      </c>
      <c r="C20" s="281">
        <v>1000000</v>
      </c>
      <c r="D20" s="281"/>
      <c r="E20" s="279">
        <f t="shared" si="0"/>
        <v>1000000</v>
      </c>
    </row>
    <row r="21" spans="1:5" ht="15.6" x14ac:dyDescent="0.3">
      <c r="A21" s="280">
        <v>16</v>
      </c>
      <c r="B21" s="267" t="s">
        <v>405</v>
      </c>
      <c r="C21" s="281">
        <v>959803</v>
      </c>
      <c r="D21" s="281"/>
      <c r="E21" s="279">
        <f t="shared" si="0"/>
        <v>959803</v>
      </c>
    </row>
    <row r="22" spans="1:5" ht="15.6" x14ac:dyDescent="0.3">
      <c r="A22" s="278">
        <v>17</v>
      </c>
      <c r="B22" s="60" t="s">
        <v>397</v>
      </c>
      <c r="C22" s="281">
        <v>982600</v>
      </c>
      <c r="D22" s="281"/>
      <c r="E22" s="279">
        <f t="shared" si="0"/>
        <v>982600</v>
      </c>
    </row>
    <row r="23" spans="1:5" ht="15.6" x14ac:dyDescent="0.3">
      <c r="A23" s="280">
        <v>18</v>
      </c>
      <c r="B23" s="268" t="s">
        <v>406</v>
      </c>
      <c r="C23" s="281">
        <v>482600</v>
      </c>
      <c r="D23" s="281"/>
      <c r="E23" s="279">
        <f t="shared" si="0"/>
        <v>482600</v>
      </c>
    </row>
    <row r="24" spans="1:5" s="645" customFormat="1" ht="15.6" x14ac:dyDescent="0.3">
      <c r="A24" s="278">
        <v>19</v>
      </c>
      <c r="B24" s="848" t="s">
        <v>1521</v>
      </c>
      <c r="C24" s="906"/>
      <c r="D24" s="906">
        <v>410000</v>
      </c>
      <c r="E24" s="279">
        <f t="shared" si="0"/>
        <v>410000</v>
      </c>
    </row>
    <row r="25" spans="1:5" s="631" customFormat="1" ht="15.6" x14ac:dyDescent="0.3">
      <c r="A25" s="280">
        <v>20</v>
      </c>
      <c r="B25" s="773" t="s">
        <v>1520</v>
      </c>
      <c r="C25" s="772"/>
      <c r="D25" s="772">
        <v>100000</v>
      </c>
      <c r="E25" s="279">
        <f t="shared" si="0"/>
        <v>100000</v>
      </c>
    </row>
    <row r="26" spans="1:5" s="631" customFormat="1" ht="15.6" x14ac:dyDescent="0.3">
      <c r="A26" s="278">
        <v>21</v>
      </c>
      <c r="B26" s="773"/>
      <c r="C26" s="772"/>
      <c r="D26" s="772"/>
      <c r="E26" s="279">
        <f t="shared" si="0"/>
        <v>0</v>
      </c>
    </row>
    <row r="27" spans="1:5" s="631" customFormat="1" ht="15.6" x14ac:dyDescent="0.3">
      <c r="A27" s="280">
        <v>22</v>
      </c>
      <c r="B27" s="773"/>
      <c r="C27" s="772"/>
      <c r="D27" s="772"/>
      <c r="E27" s="279">
        <f t="shared" si="0"/>
        <v>0</v>
      </c>
    </row>
    <row r="28" spans="1:5" ht="15.6" x14ac:dyDescent="0.3">
      <c r="A28" s="278">
        <v>23</v>
      </c>
      <c r="B28" s="285"/>
      <c r="C28" s="281"/>
      <c r="D28" s="281"/>
      <c r="E28" s="279">
        <f t="shared" si="0"/>
        <v>0</v>
      </c>
    </row>
    <row r="29" spans="1:5" ht="15.6" x14ac:dyDescent="0.3">
      <c r="A29" s="280">
        <v>24</v>
      </c>
      <c r="B29" s="276" t="s">
        <v>38</v>
      </c>
      <c r="C29" s="286">
        <f>SUM(C6:C28)</f>
        <v>126841917</v>
      </c>
      <c r="D29" s="286">
        <f>SUM(D6:D28)</f>
        <v>510000</v>
      </c>
      <c r="E29" s="286">
        <f>SUM(E6:E28)</f>
        <v>127351917</v>
      </c>
    </row>
  </sheetData>
  <pageMargins left="0.7" right="0.7" top="0.75" bottom="0.75" header="0.3" footer="0.3"/>
  <pageSetup paperSize="9" scale="7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48"/>
  <sheetViews>
    <sheetView workbookViewId="0">
      <selection activeCell="C1" sqref="C1"/>
    </sheetView>
  </sheetViews>
  <sheetFormatPr defaultColWidth="8.88671875" defaultRowHeight="13.2" x14ac:dyDescent="0.25"/>
  <cols>
    <col min="1" max="1" width="13.33203125" style="289" bestFit="1" customWidth="1"/>
    <col min="2" max="2" width="66.33203125" style="289" bestFit="1" customWidth="1"/>
    <col min="3" max="3" width="19.109375" style="289" customWidth="1"/>
    <col min="4" max="5" width="18" style="289" customWidth="1"/>
    <col min="6" max="6" width="14.109375" style="289" customWidth="1"/>
    <col min="7" max="7" width="16.44140625" style="289" customWidth="1"/>
    <col min="8" max="16384" width="8.88671875" style="289"/>
  </cols>
  <sheetData>
    <row r="1" spans="1:5" ht="17.399999999999999" x14ac:dyDescent="0.3">
      <c r="A1" s="287"/>
      <c r="B1" s="288" t="s">
        <v>0</v>
      </c>
      <c r="C1" s="118" t="s">
        <v>1572</v>
      </c>
    </row>
    <row r="2" spans="1:5" ht="15.6" x14ac:dyDescent="0.3">
      <c r="A2" s="287"/>
      <c r="B2" s="122" t="s">
        <v>422</v>
      </c>
      <c r="C2" s="118" t="s">
        <v>1465</v>
      </c>
    </row>
    <row r="3" spans="1:5" ht="15.6" x14ac:dyDescent="0.3">
      <c r="A3" s="287"/>
      <c r="B3" s="275" t="s">
        <v>117</v>
      </c>
      <c r="C3" s="25" t="s">
        <v>119</v>
      </c>
    </row>
    <row r="4" spans="1:5" ht="15.6" x14ac:dyDescent="0.3">
      <c r="A4" s="287"/>
      <c r="B4" s="287"/>
      <c r="C4" s="287"/>
    </row>
    <row r="5" spans="1:5" ht="15.6" x14ac:dyDescent="0.3">
      <c r="A5" s="290" t="s">
        <v>117</v>
      </c>
      <c r="B5" s="291"/>
      <c r="C5" s="277" t="s">
        <v>423</v>
      </c>
      <c r="D5" s="277" t="s">
        <v>520</v>
      </c>
      <c r="E5" s="277" t="s">
        <v>948</v>
      </c>
    </row>
    <row r="6" spans="1:5" ht="15.6" x14ac:dyDescent="0.3">
      <c r="A6" s="292">
        <v>1</v>
      </c>
      <c r="B6" s="292" t="s">
        <v>387</v>
      </c>
      <c r="C6" s="293">
        <v>254000</v>
      </c>
      <c r="D6" s="293">
        <v>342900</v>
      </c>
      <c r="E6" s="293">
        <f>C6+D6</f>
        <v>596900</v>
      </c>
    </row>
    <row r="7" spans="1:5" ht="15.6" x14ac:dyDescent="0.3">
      <c r="A7" s="292">
        <v>2</v>
      </c>
      <c r="B7" s="292" t="s">
        <v>357</v>
      </c>
      <c r="C7" s="293">
        <v>4429011</v>
      </c>
      <c r="D7" s="293">
        <v>333010</v>
      </c>
      <c r="E7" s="293">
        <f t="shared" ref="E7:E47" si="0">C7+D7</f>
        <v>4762021</v>
      </c>
    </row>
    <row r="8" spans="1:5" ht="15.6" x14ac:dyDescent="0.3">
      <c r="A8" s="292">
        <v>3</v>
      </c>
      <c r="B8" s="216" t="s">
        <v>437</v>
      </c>
      <c r="C8" s="293">
        <v>3562499</v>
      </c>
      <c r="D8" s="293">
        <v>799690</v>
      </c>
      <c r="E8" s="293">
        <f t="shared" si="0"/>
        <v>4362189</v>
      </c>
    </row>
    <row r="9" spans="1:5" ht="15.6" x14ac:dyDescent="0.3">
      <c r="A9" s="292">
        <v>4</v>
      </c>
      <c r="B9" s="258" t="s">
        <v>433</v>
      </c>
      <c r="C9" s="298">
        <v>250000</v>
      </c>
      <c r="D9" s="298"/>
      <c r="E9" s="293">
        <f t="shared" si="0"/>
        <v>250000</v>
      </c>
    </row>
    <row r="10" spans="1:5" ht="15.6" x14ac:dyDescent="0.3">
      <c r="A10" s="292">
        <v>5</v>
      </c>
      <c r="B10" s="258" t="s">
        <v>438</v>
      </c>
      <c r="C10" s="298">
        <v>444500</v>
      </c>
      <c r="D10" s="298">
        <v>254000</v>
      </c>
      <c r="E10" s="293">
        <f t="shared" si="0"/>
        <v>698500</v>
      </c>
    </row>
    <row r="11" spans="1:5" ht="15.6" x14ac:dyDescent="0.3">
      <c r="A11" s="292">
        <v>6</v>
      </c>
      <c r="B11" s="292" t="s">
        <v>325</v>
      </c>
      <c r="C11" s="293">
        <v>1206500</v>
      </c>
      <c r="D11" s="293">
        <v>254000</v>
      </c>
      <c r="E11" s="293">
        <f t="shared" si="0"/>
        <v>1460500</v>
      </c>
    </row>
    <row r="12" spans="1:5" ht="15.6" x14ac:dyDescent="0.3">
      <c r="A12" s="292">
        <v>7</v>
      </c>
      <c r="B12" s="292" t="s">
        <v>386</v>
      </c>
      <c r="C12" s="293">
        <v>2286000</v>
      </c>
      <c r="D12" s="293">
        <v>1350000</v>
      </c>
      <c r="E12" s="293">
        <f t="shared" si="0"/>
        <v>3636000</v>
      </c>
    </row>
    <row r="13" spans="1:5" ht="15.6" x14ac:dyDescent="0.3">
      <c r="A13" s="292">
        <v>8</v>
      </c>
      <c r="B13" s="292" t="s">
        <v>118</v>
      </c>
      <c r="C13" s="293">
        <v>5080000</v>
      </c>
      <c r="D13" s="293"/>
      <c r="E13" s="293">
        <f t="shared" si="0"/>
        <v>5080000</v>
      </c>
    </row>
    <row r="14" spans="1:5" ht="15.6" x14ac:dyDescent="0.3">
      <c r="A14" s="292">
        <v>9</v>
      </c>
      <c r="B14" s="294" t="s">
        <v>326</v>
      </c>
      <c r="C14" s="293">
        <v>482600</v>
      </c>
      <c r="D14" s="293">
        <v>150000</v>
      </c>
      <c r="E14" s="293">
        <f t="shared" si="0"/>
        <v>632600</v>
      </c>
    </row>
    <row r="15" spans="1:5" ht="15.6" x14ac:dyDescent="0.3">
      <c r="A15" s="292">
        <v>10</v>
      </c>
      <c r="B15" s="264" t="s">
        <v>373</v>
      </c>
      <c r="C15" s="300">
        <v>53454586</v>
      </c>
      <c r="D15" s="300"/>
      <c r="E15" s="293">
        <f t="shared" si="0"/>
        <v>53454586</v>
      </c>
    </row>
    <row r="16" spans="1:5" ht="15.6" x14ac:dyDescent="0.3">
      <c r="A16" s="292">
        <v>11</v>
      </c>
      <c r="B16" s="264" t="s">
        <v>375</v>
      </c>
      <c r="C16" s="293">
        <v>208590760</v>
      </c>
      <c r="D16" s="293"/>
      <c r="E16" s="293">
        <f t="shared" si="0"/>
        <v>208590760</v>
      </c>
    </row>
    <row r="17" spans="1:5" ht="15.6" x14ac:dyDescent="0.3">
      <c r="A17" s="292">
        <v>12</v>
      </c>
      <c r="B17" s="264" t="s">
        <v>427</v>
      </c>
      <c r="C17" s="293">
        <v>300000</v>
      </c>
      <c r="D17" s="293"/>
      <c r="E17" s="293">
        <f t="shared" si="0"/>
        <v>300000</v>
      </c>
    </row>
    <row r="18" spans="1:5" ht="15.6" x14ac:dyDescent="0.3">
      <c r="A18" s="292">
        <v>13</v>
      </c>
      <c r="B18" s="264" t="s">
        <v>350</v>
      </c>
      <c r="C18" s="293">
        <v>2365100</v>
      </c>
      <c r="D18" s="293"/>
      <c r="E18" s="293">
        <f t="shared" si="0"/>
        <v>2365100</v>
      </c>
    </row>
    <row r="19" spans="1:5" ht="15.6" x14ac:dyDescent="0.3">
      <c r="A19" s="292">
        <v>14</v>
      </c>
      <c r="B19" s="295" t="s">
        <v>428</v>
      </c>
      <c r="C19" s="293">
        <v>2800000</v>
      </c>
      <c r="D19" s="293"/>
      <c r="E19" s="293">
        <f t="shared" si="0"/>
        <v>2800000</v>
      </c>
    </row>
    <row r="20" spans="1:5" ht="15.6" x14ac:dyDescent="0.3">
      <c r="A20" s="292">
        <v>15</v>
      </c>
      <c r="B20" s="271" t="s">
        <v>379</v>
      </c>
      <c r="C20" s="293">
        <v>1152000</v>
      </c>
      <c r="D20" s="293"/>
      <c r="E20" s="293">
        <f t="shared" si="0"/>
        <v>1152000</v>
      </c>
    </row>
    <row r="21" spans="1:5" ht="15.6" x14ac:dyDescent="0.3">
      <c r="A21" s="292">
        <v>16</v>
      </c>
      <c r="B21" s="228" t="s">
        <v>380</v>
      </c>
      <c r="C21" s="293">
        <v>2400000</v>
      </c>
      <c r="D21" s="293"/>
      <c r="E21" s="293">
        <f t="shared" si="0"/>
        <v>2400000</v>
      </c>
    </row>
    <row r="22" spans="1:5" ht="15.6" x14ac:dyDescent="0.3">
      <c r="A22" s="292">
        <v>17</v>
      </c>
      <c r="B22" s="269" t="s">
        <v>351</v>
      </c>
      <c r="C22" s="293">
        <v>1500000</v>
      </c>
      <c r="D22" s="293"/>
      <c r="E22" s="293">
        <f t="shared" si="0"/>
        <v>1500000</v>
      </c>
    </row>
    <row r="23" spans="1:5" ht="15.6" x14ac:dyDescent="0.3">
      <c r="A23" s="292">
        <v>18</v>
      </c>
      <c r="B23" s="258" t="s">
        <v>371</v>
      </c>
      <c r="C23" s="293">
        <v>1259210</v>
      </c>
      <c r="D23" s="293"/>
      <c r="E23" s="293">
        <f t="shared" si="0"/>
        <v>1259210</v>
      </c>
    </row>
    <row r="24" spans="1:5" ht="15.6" x14ac:dyDescent="0.3">
      <c r="A24" s="292">
        <v>19</v>
      </c>
      <c r="B24" s="258" t="s">
        <v>372</v>
      </c>
      <c r="C24" s="293">
        <v>19749920</v>
      </c>
      <c r="D24" s="293"/>
      <c r="E24" s="293">
        <f t="shared" si="0"/>
        <v>19749920</v>
      </c>
    </row>
    <row r="25" spans="1:5" ht="15.6" x14ac:dyDescent="0.3">
      <c r="A25" s="292">
        <v>20</v>
      </c>
      <c r="B25" s="258" t="s">
        <v>378</v>
      </c>
      <c r="C25" s="293">
        <v>400000</v>
      </c>
      <c r="D25" s="293"/>
      <c r="E25" s="293">
        <f t="shared" si="0"/>
        <v>400000</v>
      </c>
    </row>
    <row r="26" spans="1:5" ht="15.6" x14ac:dyDescent="0.3">
      <c r="A26" s="292">
        <v>21</v>
      </c>
      <c r="B26" s="296" t="s">
        <v>381</v>
      </c>
      <c r="C26" s="293">
        <v>730250</v>
      </c>
      <c r="D26" s="293"/>
      <c r="E26" s="293">
        <f t="shared" si="0"/>
        <v>730250</v>
      </c>
    </row>
    <row r="27" spans="1:5" ht="15.6" x14ac:dyDescent="0.3">
      <c r="A27" s="292">
        <v>22</v>
      </c>
      <c r="B27" s="297" t="s">
        <v>429</v>
      </c>
      <c r="C27" s="293">
        <v>9723000</v>
      </c>
      <c r="D27" s="293"/>
      <c r="E27" s="293">
        <f t="shared" si="0"/>
        <v>9723000</v>
      </c>
    </row>
    <row r="28" spans="1:5" ht="15.6" x14ac:dyDescent="0.3">
      <c r="A28" s="292">
        <v>23</v>
      </c>
      <c r="B28" s="263" t="s">
        <v>388</v>
      </c>
      <c r="C28" s="293">
        <v>15000000</v>
      </c>
      <c r="D28" s="293"/>
      <c r="E28" s="293">
        <f t="shared" si="0"/>
        <v>15000000</v>
      </c>
    </row>
    <row r="29" spans="1:5" ht="15.6" x14ac:dyDescent="0.3">
      <c r="A29" s="292">
        <v>24</v>
      </c>
      <c r="B29" s="228" t="s">
        <v>430</v>
      </c>
      <c r="C29" s="298">
        <v>389533</v>
      </c>
      <c r="D29" s="298"/>
      <c r="E29" s="293">
        <f t="shared" si="0"/>
        <v>389533</v>
      </c>
    </row>
    <row r="30" spans="1:5" ht="15.6" x14ac:dyDescent="0.3">
      <c r="A30" s="292">
        <v>25</v>
      </c>
      <c r="B30" s="264" t="s">
        <v>431</v>
      </c>
      <c r="C30" s="298">
        <v>100000</v>
      </c>
      <c r="D30" s="298"/>
      <c r="E30" s="293">
        <f t="shared" si="0"/>
        <v>100000</v>
      </c>
    </row>
    <row r="31" spans="1:5" ht="31.2" x14ac:dyDescent="0.3">
      <c r="A31" s="292">
        <v>26</v>
      </c>
      <c r="B31" s="266" t="s">
        <v>432</v>
      </c>
      <c r="C31" s="229">
        <v>4745000</v>
      </c>
      <c r="D31" s="229"/>
      <c r="E31" s="293">
        <f t="shared" si="0"/>
        <v>4745000</v>
      </c>
    </row>
    <row r="32" spans="1:5" ht="15.6" x14ac:dyDescent="0.3">
      <c r="A32" s="292">
        <v>27</v>
      </c>
      <c r="B32" s="264" t="s">
        <v>400</v>
      </c>
      <c r="C32" s="298">
        <v>1700000</v>
      </c>
      <c r="D32" s="298"/>
      <c r="E32" s="293">
        <f t="shared" si="0"/>
        <v>1700000</v>
      </c>
    </row>
    <row r="33" spans="1:5" ht="15.6" x14ac:dyDescent="0.3">
      <c r="A33" s="292">
        <v>28</v>
      </c>
      <c r="B33" s="266" t="s">
        <v>401</v>
      </c>
      <c r="C33" s="298">
        <v>5445110</v>
      </c>
      <c r="D33" s="298"/>
      <c r="E33" s="293">
        <f t="shared" si="0"/>
        <v>5445110</v>
      </c>
    </row>
    <row r="34" spans="1:5" ht="15.6" x14ac:dyDescent="0.3">
      <c r="A34" s="292">
        <v>29</v>
      </c>
      <c r="B34" s="266" t="s">
        <v>402</v>
      </c>
      <c r="C34" s="298">
        <v>8500000</v>
      </c>
      <c r="D34" s="298"/>
      <c r="E34" s="293">
        <f t="shared" si="0"/>
        <v>8500000</v>
      </c>
    </row>
    <row r="35" spans="1:5" ht="15.6" x14ac:dyDescent="0.3">
      <c r="A35" s="292">
        <v>30</v>
      </c>
      <c r="B35" s="264" t="s">
        <v>420</v>
      </c>
      <c r="C35" s="298">
        <v>1000000</v>
      </c>
      <c r="D35" s="298"/>
      <c r="E35" s="293">
        <f t="shared" si="0"/>
        <v>1000000</v>
      </c>
    </row>
    <row r="36" spans="1:5" ht="15.6" x14ac:dyDescent="0.3">
      <c r="A36" s="292">
        <v>31</v>
      </c>
      <c r="B36" s="258" t="s">
        <v>421</v>
      </c>
      <c r="C36" s="298">
        <v>1300000</v>
      </c>
      <c r="D36" s="298"/>
      <c r="E36" s="293">
        <f t="shared" si="0"/>
        <v>1300000</v>
      </c>
    </row>
    <row r="37" spans="1:5" ht="15.6" x14ac:dyDescent="0.3">
      <c r="A37" s="292">
        <v>32</v>
      </c>
      <c r="B37" s="258"/>
      <c r="C37" s="298"/>
      <c r="D37" s="298"/>
      <c r="E37" s="293">
        <f t="shared" si="0"/>
        <v>0</v>
      </c>
    </row>
    <row r="38" spans="1:5" ht="15.6" x14ac:dyDescent="0.3">
      <c r="A38" s="292">
        <v>33</v>
      </c>
      <c r="B38" s="258" t="s">
        <v>403</v>
      </c>
      <c r="C38" s="298">
        <v>1816100</v>
      </c>
      <c r="D38" s="298"/>
      <c r="E38" s="293">
        <f t="shared" si="0"/>
        <v>1816100</v>
      </c>
    </row>
    <row r="39" spans="1:5" ht="15.6" x14ac:dyDescent="0.3">
      <c r="A39" s="292">
        <v>34</v>
      </c>
      <c r="B39" s="258" t="s">
        <v>433</v>
      </c>
      <c r="C39" s="298"/>
      <c r="D39" s="298"/>
      <c r="E39" s="293">
        <f t="shared" si="0"/>
        <v>0</v>
      </c>
    </row>
    <row r="40" spans="1:5" ht="15.6" x14ac:dyDescent="0.3">
      <c r="A40" s="292">
        <v>35</v>
      </c>
      <c r="B40" s="294" t="s">
        <v>434</v>
      </c>
      <c r="C40" s="281">
        <v>1810064</v>
      </c>
      <c r="D40" s="281"/>
      <c r="E40" s="293">
        <f t="shared" si="0"/>
        <v>1810064</v>
      </c>
    </row>
    <row r="41" spans="1:5" ht="15.6" x14ac:dyDescent="0.3">
      <c r="A41" s="292">
        <v>36</v>
      </c>
      <c r="B41" s="294" t="s">
        <v>435</v>
      </c>
      <c r="C41" s="281">
        <v>2000000</v>
      </c>
      <c r="D41" s="281"/>
      <c r="E41" s="293">
        <f t="shared" si="0"/>
        <v>2000000</v>
      </c>
    </row>
    <row r="42" spans="1:5" ht="46.8" x14ac:dyDescent="0.3">
      <c r="A42" s="292">
        <v>37</v>
      </c>
      <c r="B42" s="299" t="s">
        <v>436</v>
      </c>
      <c r="C42" s="281">
        <v>2985027</v>
      </c>
      <c r="D42" s="281"/>
      <c r="E42" s="293">
        <f t="shared" si="0"/>
        <v>2985027</v>
      </c>
    </row>
    <row r="43" spans="1:5" ht="15.6" x14ac:dyDescent="0.3">
      <c r="A43" s="292">
        <v>38</v>
      </c>
      <c r="B43" s="771" t="s">
        <v>1522</v>
      </c>
      <c r="C43" s="772"/>
      <c r="D43" s="772">
        <v>40000</v>
      </c>
      <c r="E43" s="293">
        <f t="shared" si="0"/>
        <v>40000</v>
      </c>
    </row>
    <row r="44" spans="1:5" ht="15.6" x14ac:dyDescent="0.3">
      <c r="A44" s="292">
        <v>39</v>
      </c>
      <c r="B44" s="771" t="s">
        <v>1523</v>
      </c>
      <c r="C44" s="772"/>
      <c r="D44" s="772">
        <v>150000</v>
      </c>
      <c r="E44" s="293">
        <f t="shared" si="0"/>
        <v>150000</v>
      </c>
    </row>
    <row r="45" spans="1:5" ht="15.6" x14ac:dyDescent="0.3">
      <c r="A45" s="292">
        <v>40</v>
      </c>
      <c r="B45" s="771"/>
      <c r="C45" s="772"/>
      <c r="D45" s="772"/>
      <c r="E45" s="293">
        <f t="shared" si="0"/>
        <v>0</v>
      </c>
    </row>
    <row r="46" spans="1:5" ht="15.6" x14ac:dyDescent="0.3">
      <c r="A46" s="292">
        <v>41</v>
      </c>
      <c r="B46" s="294"/>
      <c r="C46" s="281"/>
      <c r="D46" s="281"/>
      <c r="E46" s="293">
        <f t="shared" si="0"/>
        <v>0</v>
      </c>
    </row>
    <row r="47" spans="1:5" ht="15.6" x14ac:dyDescent="0.3">
      <c r="A47" s="292">
        <v>42</v>
      </c>
      <c r="B47" s="294"/>
      <c r="C47" s="281"/>
      <c r="D47" s="281"/>
      <c r="E47" s="293">
        <f t="shared" si="0"/>
        <v>0</v>
      </c>
    </row>
    <row r="48" spans="1:5" ht="15.6" x14ac:dyDescent="0.3">
      <c r="A48" s="292">
        <v>43</v>
      </c>
      <c r="B48" s="290" t="s">
        <v>38</v>
      </c>
      <c r="C48" s="286">
        <f>SUM(C6:C47)</f>
        <v>369210770</v>
      </c>
      <c r="D48" s="286">
        <f>SUM(D6:D47)</f>
        <v>3673600</v>
      </c>
      <c r="E48" s="286">
        <f>SUM(E6:E47)</f>
        <v>372884370</v>
      </c>
    </row>
  </sheetData>
  <pageMargins left="0.7" right="0.7" top="0.75" bottom="0.75" header="0.3" footer="0.3"/>
  <pageSetup paperSize="9" scale="5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H41"/>
  <sheetViews>
    <sheetView workbookViewId="0">
      <selection activeCell="G1" sqref="G1"/>
    </sheetView>
  </sheetViews>
  <sheetFormatPr defaultColWidth="9.109375" defaultRowHeight="13.2" x14ac:dyDescent="0.25"/>
  <cols>
    <col min="1" max="1" width="5.6640625" style="40" customWidth="1"/>
    <col min="2" max="2" width="4.5546875" style="40" customWidth="1"/>
    <col min="3" max="3" width="27.33203125" style="40" customWidth="1"/>
    <col min="4" max="4" width="18.33203125" style="40" customWidth="1"/>
    <col min="5" max="5" width="7.44140625" style="40" customWidth="1"/>
    <col min="6" max="6" width="24.6640625" style="40" customWidth="1"/>
    <col min="7" max="7" width="16.6640625" style="40" customWidth="1"/>
    <col min="8" max="8" width="14.6640625" style="40" bestFit="1" customWidth="1"/>
    <col min="9" max="16384" width="9.109375" style="40"/>
  </cols>
  <sheetData>
    <row r="1" spans="1:8" x14ac:dyDescent="0.25">
      <c r="C1" s="41" t="s">
        <v>141</v>
      </c>
      <c r="D1" s="41"/>
      <c r="E1" s="42"/>
      <c r="F1" s="42"/>
      <c r="G1" s="118" t="s">
        <v>1573</v>
      </c>
    </row>
    <row r="2" spans="1:8" x14ac:dyDescent="0.25">
      <c r="C2" s="42"/>
      <c r="D2" s="42" t="s">
        <v>445</v>
      </c>
      <c r="E2" s="42"/>
      <c r="F2" s="42"/>
      <c r="G2" s="118" t="s">
        <v>1527</v>
      </c>
      <c r="H2" s="43"/>
    </row>
    <row r="3" spans="1:8" x14ac:dyDescent="0.25">
      <c r="C3" s="40" t="s">
        <v>142</v>
      </c>
      <c r="G3" s="23" t="s">
        <v>119</v>
      </c>
      <c r="H3" s="43"/>
    </row>
    <row r="4" spans="1:8" x14ac:dyDescent="0.25">
      <c r="G4" s="23"/>
      <c r="H4" s="43"/>
    </row>
    <row r="5" spans="1:8" x14ac:dyDescent="0.25">
      <c r="B5" s="40" t="s">
        <v>143</v>
      </c>
      <c r="C5" s="40" t="s">
        <v>106</v>
      </c>
      <c r="D5" s="40" t="s">
        <v>107</v>
      </c>
      <c r="E5" s="40" t="s">
        <v>144</v>
      </c>
      <c r="F5" s="40" t="s">
        <v>145</v>
      </c>
      <c r="G5" s="23" t="s">
        <v>110</v>
      </c>
      <c r="H5" s="43"/>
    </row>
    <row r="6" spans="1:8" x14ac:dyDescent="0.25">
      <c r="A6" s="26">
        <v>1</v>
      </c>
      <c r="B6" s="1043" t="s">
        <v>146</v>
      </c>
      <c r="C6" s="1043"/>
      <c r="D6" s="1043"/>
      <c r="E6" s="1043" t="s">
        <v>147</v>
      </c>
      <c r="F6" s="1043"/>
      <c r="G6" s="1043"/>
    </row>
    <row r="7" spans="1:8" x14ac:dyDescent="0.25">
      <c r="A7" s="26">
        <v>2</v>
      </c>
      <c r="B7" s="44" t="s">
        <v>148</v>
      </c>
      <c r="C7" s="44" t="s">
        <v>149</v>
      </c>
      <c r="D7" s="44"/>
      <c r="E7" s="44" t="s">
        <v>148</v>
      </c>
      <c r="F7" s="44" t="s">
        <v>150</v>
      </c>
      <c r="G7" s="44"/>
    </row>
    <row r="8" spans="1:8" x14ac:dyDescent="0.25">
      <c r="A8" s="26">
        <v>3</v>
      </c>
      <c r="B8" s="45" t="s">
        <v>151</v>
      </c>
      <c r="C8" s="46" t="s">
        <v>152</v>
      </c>
      <c r="D8" s="54">
        <f>'25'!C21</f>
        <v>625584627</v>
      </c>
      <c r="E8" s="45" t="s">
        <v>151</v>
      </c>
      <c r="F8" s="45" t="s">
        <v>153</v>
      </c>
      <c r="G8" s="54">
        <f>'26'!C6</f>
        <v>444918955</v>
      </c>
    </row>
    <row r="9" spans="1:8" x14ac:dyDescent="0.25">
      <c r="A9" s="26">
        <v>4</v>
      </c>
      <c r="B9" s="45" t="s">
        <v>154</v>
      </c>
      <c r="C9" s="46" t="s">
        <v>155</v>
      </c>
      <c r="D9" s="54">
        <f>'25'!C40</f>
        <v>305000000</v>
      </c>
      <c r="E9" s="45" t="s">
        <v>154</v>
      </c>
      <c r="F9" s="45" t="s">
        <v>156</v>
      </c>
      <c r="G9" s="54">
        <f>'26'!C7</f>
        <v>74186582</v>
      </c>
    </row>
    <row r="10" spans="1:8" x14ac:dyDescent="0.25">
      <c r="A10" s="26">
        <v>5</v>
      </c>
      <c r="B10" s="45" t="s">
        <v>157</v>
      </c>
      <c r="C10" s="46" t="s">
        <v>158</v>
      </c>
      <c r="D10" s="54">
        <f>'25'!C62</f>
        <v>34387588</v>
      </c>
      <c r="E10" s="45" t="s">
        <v>157</v>
      </c>
      <c r="F10" s="45" t="s">
        <v>159</v>
      </c>
      <c r="G10" s="54">
        <f>'26'!C8</f>
        <v>354310295</v>
      </c>
    </row>
    <row r="11" spans="1:8" x14ac:dyDescent="0.25">
      <c r="A11" s="26">
        <v>6</v>
      </c>
      <c r="B11" s="45" t="s">
        <v>160</v>
      </c>
      <c r="C11" s="46" t="s">
        <v>161</v>
      </c>
      <c r="D11" s="54"/>
      <c r="E11" s="45" t="s">
        <v>160</v>
      </c>
      <c r="F11" s="45" t="s">
        <v>162</v>
      </c>
      <c r="G11" s="54">
        <f>'26'!C16</f>
        <v>8250000</v>
      </c>
    </row>
    <row r="12" spans="1:8" x14ac:dyDescent="0.25">
      <c r="A12" s="26">
        <v>7</v>
      </c>
      <c r="B12" s="45" t="s">
        <v>163</v>
      </c>
      <c r="C12" s="45"/>
      <c r="D12" s="54"/>
      <c r="E12" s="45" t="s">
        <v>163</v>
      </c>
      <c r="F12" s="45" t="s">
        <v>164</v>
      </c>
      <c r="G12" s="55">
        <f>'26'!C26</f>
        <v>371903339</v>
      </c>
    </row>
    <row r="13" spans="1:8" x14ac:dyDescent="0.25">
      <c r="A13" s="26">
        <v>8</v>
      </c>
      <c r="B13" s="45" t="s">
        <v>165</v>
      </c>
      <c r="C13" s="45"/>
      <c r="D13" s="54"/>
      <c r="E13" s="45" t="s">
        <v>165</v>
      </c>
      <c r="F13" s="45"/>
      <c r="G13" s="54"/>
    </row>
    <row r="14" spans="1:8" x14ac:dyDescent="0.25">
      <c r="A14" s="26">
        <v>9</v>
      </c>
      <c r="B14" s="45"/>
      <c r="C14" s="45"/>
      <c r="D14" s="54"/>
      <c r="E14" s="45" t="s">
        <v>166</v>
      </c>
      <c r="F14" s="45"/>
      <c r="G14" s="54"/>
    </row>
    <row r="15" spans="1:8" x14ac:dyDescent="0.25">
      <c r="A15" s="26">
        <v>10</v>
      </c>
      <c r="B15" s="45"/>
      <c r="C15" s="45"/>
      <c r="D15" s="54"/>
      <c r="E15" s="45"/>
      <c r="F15" s="45"/>
      <c r="G15" s="54"/>
    </row>
    <row r="16" spans="1:8" x14ac:dyDescent="0.25">
      <c r="A16" s="26">
        <v>11</v>
      </c>
      <c r="B16" s="944"/>
      <c r="C16" s="944" t="s">
        <v>452</v>
      </c>
      <c r="D16" s="945">
        <f>SUM(D8:D15)</f>
        <v>964972215</v>
      </c>
      <c r="E16" s="944"/>
      <c r="F16" s="944" t="s">
        <v>454</v>
      </c>
      <c r="G16" s="945">
        <f>SUM(G8:G14)</f>
        <v>1253569171</v>
      </c>
      <c r="H16" s="222">
        <f>D16-G16</f>
        <v>-288596956</v>
      </c>
    </row>
    <row r="17" spans="1:8" x14ac:dyDescent="0.25">
      <c r="A17" s="26">
        <v>12</v>
      </c>
      <c r="B17" s="45"/>
      <c r="C17" s="45"/>
      <c r="D17" s="54"/>
      <c r="E17" s="45"/>
      <c r="F17" s="45" t="s">
        <v>167</v>
      </c>
      <c r="G17" s="54">
        <f>D16</f>
        <v>964972215</v>
      </c>
    </row>
    <row r="18" spans="1:8" x14ac:dyDescent="0.25">
      <c r="A18" s="26">
        <v>13</v>
      </c>
      <c r="B18" s="45"/>
      <c r="C18" s="45"/>
      <c r="D18" s="54"/>
      <c r="E18" s="45"/>
      <c r="F18" s="45" t="s">
        <v>168</v>
      </c>
      <c r="G18" s="54">
        <f>G16-G17</f>
        <v>288596956</v>
      </c>
    </row>
    <row r="19" spans="1:8" x14ac:dyDescent="0.25">
      <c r="A19" s="26">
        <v>14</v>
      </c>
      <c r="B19" s="45"/>
      <c r="C19" s="946"/>
      <c r="D19" s="54"/>
      <c r="E19" s="45"/>
      <c r="F19" s="45"/>
      <c r="G19" s="54"/>
    </row>
    <row r="20" spans="1:8" x14ac:dyDescent="0.25">
      <c r="A20" s="26">
        <v>15</v>
      </c>
      <c r="B20" s="944" t="s">
        <v>169</v>
      </c>
      <c r="C20" s="944" t="s">
        <v>170</v>
      </c>
      <c r="D20" s="945"/>
      <c r="E20" s="944" t="s">
        <v>169</v>
      </c>
      <c r="F20" s="944" t="s">
        <v>171</v>
      </c>
      <c r="G20" s="945"/>
    </row>
    <row r="21" spans="1:8" x14ac:dyDescent="0.25">
      <c r="A21" s="26">
        <v>16</v>
      </c>
      <c r="B21" s="45" t="s">
        <v>172</v>
      </c>
      <c r="C21" s="45" t="s">
        <v>173</v>
      </c>
      <c r="D21" s="54">
        <f>'25'!C29</f>
        <v>40616618</v>
      </c>
      <c r="E21" s="45" t="s">
        <v>172</v>
      </c>
      <c r="F21" s="45" t="s">
        <v>117</v>
      </c>
      <c r="G21" s="54">
        <f>'26'!C32</f>
        <v>372884370</v>
      </c>
    </row>
    <row r="22" spans="1:8" x14ac:dyDescent="0.25">
      <c r="A22" s="26">
        <v>17</v>
      </c>
      <c r="B22" s="45" t="s">
        <v>174</v>
      </c>
      <c r="C22" s="45" t="s">
        <v>175</v>
      </c>
      <c r="D22" s="54">
        <f>'25'!C65</f>
        <v>8000000</v>
      </c>
      <c r="E22" s="45" t="s">
        <v>174</v>
      </c>
      <c r="F22" s="45" t="s">
        <v>115</v>
      </c>
      <c r="G22" s="54">
        <f>'26'!C37</f>
        <v>127351917</v>
      </c>
    </row>
    <row r="23" spans="1:8" x14ac:dyDescent="0.25">
      <c r="A23" s="26">
        <v>18</v>
      </c>
      <c r="B23" s="45" t="s">
        <v>176</v>
      </c>
      <c r="C23" s="45" t="s">
        <v>177</v>
      </c>
      <c r="D23" s="54">
        <f>'25'!C71</f>
        <v>0</v>
      </c>
      <c r="E23" s="45" t="s">
        <v>176</v>
      </c>
      <c r="F23" s="45" t="s">
        <v>178</v>
      </c>
      <c r="G23" s="54">
        <f>'26'!C42</f>
        <v>34733152</v>
      </c>
    </row>
    <row r="24" spans="1:8" x14ac:dyDescent="0.25">
      <c r="A24" s="26">
        <v>19</v>
      </c>
      <c r="B24" s="45" t="s">
        <v>179</v>
      </c>
      <c r="C24" s="45"/>
      <c r="D24" s="54"/>
      <c r="E24" s="45" t="s">
        <v>179</v>
      </c>
      <c r="F24" s="46"/>
      <c r="G24" s="54"/>
    </row>
    <row r="25" spans="1:8" x14ac:dyDescent="0.25">
      <c r="A25" s="26">
        <v>20</v>
      </c>
      <c r="B25" s="45" t="s">
        <v>180</v>
      </c>
      <c r="C25" s="45"/>
      <c r="D25" s="54"/>
      <c r="E25" s="45" t="s">
        <v>180</v>
      </c>
      <c r="F25" s="45"/>
      <c r="G25" s="54"/>
    </row>
    <row r="26" spans="1:8" x14ac:dyDescent="0.25">
      <c r="A26" s="26">
        <v>21</v>
      </c>
      <c r="B26" s="45" t="s">
        <v>181</v>
      </c>
      <c r="C26" s="45"/>
      <c r="D26" s="54"/>
      <c r="E26" s="45"/>
      <c r="F26" s="45"/>
      <c r="G26" s="54"/>
    </row>
    <row r="27" spans="1:8" x14ac:dyDescent="0.25">
      <c r="A27" s="26">
        <v>22</v>
      </c>
      <c r="B27" s="45" t="s">
        <v>182</v>
      </c>
      <c r="C27" s="48"/>
      <c r="D27" s="54"/>
      <c r="E27" s="45"/>
      <c r="F27" s="45"/>
      <c r="G27" s="54"/>
    </row>
    <row r="28" spans="1:8" x14ac:dyDescent="0.25">
      <c r="A28" s="26">
        <v>23</v>
      </c>
      <c r="B28" s="45" t="s">
        <v>183</v>
      </c>
      <c r="C28" s="45"/>
      <c r="D28" s="54"/>
      <c r="E28" s="45"/>
      <c r="F28" s="45"/>
      <c r="G28" s="54"/>
    </row>
    <row r="29" spans="1:8" x14ac:dyDescent="0.25">
      <c r="A29" s="26">
        <v>24</v>
      </c>
      <c r="B29" s="944"/>
      <c r="C29" s="944" t="s">
        <v>451</v>
      </c>
      <c r="D29" s="945">
        <f>SUM(D21:D28)</f>
        <v>48616618</v>
      </c>
      <c r="E29" s="944"/>
      <c r="F29" s="944" t="s">
        <v>455</v>
      </c>
      <c r="G29" s="945">
        <f>SUM(G21:G26)</f>
        <v>534969439</v>
      </c>
      <c r="H29" s="222">
        <f>D29-G29</f>
        <v>-486352821</v>
      </c>
    </row>
    <row r="30" spans="1:8" x14ac:dyDescent="0.25">
      <c r="A30" s="26">
        <v>25</v>
      </c>
      <c r="B30" s="45"/>
      <c r="C30" s="45"/>
      <c r="D30" s="54"/>
      <c r="E30" s="45"/>
      <c r="F30" s="45" t="s">
        <v>184</v>
      </c>
      <c r="G30" s="54">
        <f>D29</f>
        <v>48616618</v>
      </c>
    </row>
    <row r="31" spans="1:8" x14ac:dyDescent="0.25">
      <c r="A31" s="26">
        <v>26</v>
      </c>
      <c r="B31" s="45"/>
      <c r="C31" s="45"/>
      <c r="D31" s="54"/>
      <c r="E31" s="45"/>
      <c r="F31" s="45" t="s">
        <v>185</v>
      </c>
      <c r="G31" s="54">
        <f>G29-G30</f>
        <v>486352821</v>
      </c>
    </row>
    <row r="32" spans="1:8" x14ac:dyDescent="0.25">
      <c r="A32" s="26">
        <v>27</v>
      </c>
      <c r="B32" s="45"/>
      <c r="D32" s="54"/>
      <c r="E32" s="45"/>
      <c r="F32" s="45"/>
      <c r="G32" s="54"/>
    </row>
    <row r="33" spans="1:8" ht="13.8" thickBot="1" x14ac:dyDescent="0.3">
      <c r="A33" s="26">
        <v>28</v>
      </c>
      <c r="B33" s="947"/>
      <c r="C33" s="947" t="s">
        <v>450</v>
      </c>
      <c r="D33" s="948">
        <f>D16+D29</f>
        <v>1013588833</v>
      </c>
      <c r="E33" s="947"/>
      <c r="F33" s="947" t="s">
        <v>244</v>
      </c>
      <c r="G33" s="948">
        <f>SUM(G16+G29)</f>
        <v>1788538610</v>
      </c>
      <c r="H33" s="223">
        <f>D33-G33</f>
        <v>-774949777</v>
      </c>
    </row>
    <row r="34" spans="1:8" x14ac:dyDescent="0.25">
      <c r="A34" s="49"/>
      <c r="B34" s="49"/>
      <c r="C34" s="50" t="s">
        <v>341</v>
      </c>
      <c r="D34" s="57">
        <f>'25'!C76</f>
        <v>563057982</v>
      </c>
      <c r="F34" s="50" t="s">
        <v>186</v>
      </c>
      <c r="G34" s="56">
        <f>'26'!C45</f>
        <v>563057982</v>
      </c>
      <c r="H34" s="222">
        <f>D34+D35+D36-G34-G35</f>
        <v>774949777</v>
      </c>
    </row>
    <row r="35" spans="1:8" x14ac:dyDescent="0.25">
      <c r="A35" s="49"/>
      <c r="B35" s="49"/>
      <c r="C35" s="50" t="s">
        <v>342</v>
      </c>
      <c r="D35" s="57">
        <f>'25'!C74</f>
        <v>793186941</v>
      </c>
      <c r="F35" s="50" t="s">
        <v>187</v>
      </c>
      <c r="G35" s="56">
        <f>'26'!C44</f>
        <v>18237164</v>
      </c>
    </row>
    <row r="36" spans="1:8" x14ac:dyDescent="0.25">
      <c r="A36" s="49"/>
      <c r="B36" s="49"/>
      <c r="C36" s="50" t="s">
        <v>382</v>
      </c>
      <c r="D36" s="57">
        <f>'25'!C73</f>
        <v>0</v>
      </c>
      <c r="F36" s="50"/>
      <c r="G36" s="56"/>
    </row>
    <row r="37" spans="1:8" x14ac:dyDescent="0.25">
      <c r="A37" s="49"/>
      <c r="B37" s="49"/>
      <c r="C37" s="50" t="s">
        <v>449</v>
      </c>
      <c r="D37" s="57">
        <f>SUM(D34:D36)</f>
        <v>1356244923</v>
      </c>
      <c r="F37" s="50" t="s">
        <v>453</v>
      </c>
      <c r="G37" s="56">
        <f>SUM(G34:G36)</f>
        <v>581295146</v>
      </c>
    </row>
    <row r="38" spans="1:8" x14ac:dyDescent="0.25">
      <c r="A38" s="49"/>
      <c r="B38" s="49"/>
      <c r="C38" s="236" t="s">
        <v>188</v>
      </c>
      <c r="D38" s="237">
        <f>D33+D37</f>
        <v>2369833756</v>
      </c>
      <c r="E38" s="238"/>
      <c r="F38" s="236" t="s">
        <v>189</v>
      </c>
      <c r="G38" s="239">
        <f>G33+G37</f>
        <v>2369833756</v>
      </c>
    </row>
    <row r="39" spans="1:8" x14ac:dyDescent="0.25">
      <c r="A39" s="49"/>
      <c r="B39" s="49"/>
      <c r="C39" s="49"/>
      <c r="D39" s="57"/>
      <c r="G39" s="56"/>
    </row>
    <row r="40" spans="1:8" x14ac:dyDescent="0.25">
      <c r="A40" s="49"/>
      <c r="B40" s="49"/>
      <c r="C40" s="49"/>
      <c r="D40" s="57"/>
      <c r="F40" s="222"/>
      <c r="G40" s="56"/>
    </row>
    <row r="41" spans="1:8" x14ac:dyDescent="0.25">
      <c r="D41" s="57"/>
    </row>
  </sheetData>
  <mergeCells count="2">
    <mergeCell ref="B6:D6"/>
    <mergeCell ref="E6:G6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H123"/>
  <sheetViews>
    <sheetView workbookViewId="0">
      <pane ySplit="6" topLeftCell="A7" activePane="bottomLeft" state="frozen"/>
      <selection activeCell="F3" sqref="F3"/>
      <selection pane="bottomLeft" activeCell="F1" sqref="F1"/>
    </sheetView>
  </sheetViews>
  <sheetFormatPr defaultRowHeight="13.2" x14ac:dyDescent="0.25"/>
  <cols>
    <col min="1" max="1" width="5.6640625" style="645" customWidth="1"/>
    <col min="2" max="2" width="50" style="645" customWidth="1"/>
    <col min="3" max="3" width="14.6640625" style="645" customWidth="1"/>
    <col min="4" max="8" width="12.6640625" style="645" customWidth="1"/>
    <col min="9" max="255" width="9.109375" style="645"/>
    <col min="256" max="256" width="5.6640625" style="645" customWidth="1"/>
    <col min="257" max="257" width="50" style="645" customWidth="1"/>
    <col min="258" max="258" width="28.88671875" style="645" customWidth="1"/>
    <col min="259" max="511" width="9.109375" style="645"/>
    <col min="512" max="512" width="5.6640625" style="645" customWidth="1"/>
    <col min="513" max="513" width="50" style="645" customWidth="1"/>
    <col min="514" max="514" width="28.88671875" style="645" customWidth="1"/>
    <col min="515" max="767" width="9.109375" style="645"/>
    <col min="768" max="768" width="5.6640625" style="645" customWidth="1"/>
    <col min="769" max="769" width="50" style="645" customWidth="1"/>
    <col min="770" max="770" width="28.88671875" style="645" customWidth="1"/>
    <col min="771" max="1023" width="9.109375" style="645"/>
    <col min="1024" max="1024" width="5.6640625" style="645" customWidth="1"/>
    <col min="1025" max="1025" width="50" style="645" customWidth="1"/>
    <col min="1026" max="1026" width="28.88671875" style="645" customWidth="1"/>
    <col min="1027" max="1279" width="9.109375" style="645"/>
    <col min="1280" max="1280" width="5.6640625" style="645" customWidth="1"/>
    <col min="1281" max="1281" width="50" style="645" customWidth="1"/>
    <col min="1282" max="1282" width="28.88671875" style="645" customWidth="1"/>
    <col min="1283" max="1535" width="9.109375" style="645"/>
    <col min="1536" max="1536" width="5.6640625" style="645" customWidth="1"/>
    <col min="1537" max="1537" width="50" style="645" customWidth="1"/>
    <col min="1538" max="1538" width="28.88671875" style="645" customWidth="1"/>
    <col min="1539" max="1791" width="9.109375" style="645"/>
    <col min="1792" max="1792" width="5.6640625" style="645" customWidth="1"/>
    <col min="1793" max="1793" width="50" style="645" customWidth="1"/>
    <col min="1794" max="1794" width="28.88671875" style="645" customWidth="1"/>
    <col min="1795" max="2047" width="9.109375" style="645"/>
    <col min="2048" max="2048" width="5.6640625" style="645" customWidth="1"/>
    <col min="2049" max="2049" width="50" style="645" customWidth="1"/>
    <col min="2050" max="2050" width="28.88671875" style="645" customWidth="1"/>
    <col min="2051" max="2303" width="9.109375" style="645"/>
    <col min="2304" max="2304" width="5.6640625" style="645" customWidth="1"/>
    <col min="2305" max="2305" width="50" style="645" customWidth="1"/>
    <col min="2306" max="2306" width="28.88671875" style="645" customWidth="1"/>
    <col min="2307" max="2559" width="9.109375" style="645"/>
    <col min="2560" max="2560" width="5.6640625" style="645" customWidth="1"/>
    <col min="2561" max="2561" width="50" style="645" customWidth="1"/>
    <col min="2562" max="2562" width="28.88671875" style="645" customWidth="1"/>
    <col min="2563" max="2815" width="9.109375" style="645"/>
    <col min="2816" max="2816" width="5.6640625" style="645" customWidth="1"/>
    <col min="2817" max="2817" width="50" style="645" customWidth="1"/>
    <col min="2818" max="2818" width="28.88671875" style="645" customWidth="1"/>
    <col min="2819" max="3071" width="9.109375" style="645"/>
    <col min="3072" max="3072" width="5.6640625" style="645" customWidth="1"/>
    <col min="3073" max="3073" width="50" style="645" customWidth="1"/>
    <col min="3074" max="3074" width="28.88671875" style="645" customWidth="1"/>
    <col min="3075" max="3327" width="9.109375" style="645"/>
    <col min="3328" max="3328" width="5.6640625" style="645" customWidth="1"/>
    <col min="3329" max="3329" width="50" style="645" customWidth="1"/>
    <col min="3330" max="3330" width="28.88671875" style="645" customWidth="1"/>
    <col min="3331" max="3583" width="9.109375" style="645"/>
    <col min="3584" max="3584" width="5.6640625" style="645" customWidth="1"/>
    <col min="3585" max="3585" width="50" style="645" customWidth="1"/>
    <col min="3586" max="3586" width="28.88671875" style="645" customWidth="1"/>
    <col min="3587" max="3839" width="9.109375" style="645"/>
    <col min="3840" max="3840" width="5.6640625" style="645" customWidth="1"/>
    <col min="3841" max="3841" width="50" style="645" customWidth="1"/>
    <col min="3842" max="3842" width="28.88671875" style="645" customWidth="1"/>
    <col min="3843" max="4095" width="9.109375" style="645"/>
    <col min="4096" max="4096" width="5.6640625" style="645" customWidth="1"/>
    <col min="4097" max="4097" width="50" style="645" customWidth="1"/>
    <col min="4098" max="4098" width="28.88671875" style="645" customWidth="1"/>
    <col min="4099" max="4351" width="9.109375" style="645"/>
    <col min="4352" max="4352" width="5.6640625" style="645" customWidth="1"/>
    <col min="4353" max="4353" width="50" style="645" customWidth="1"/>
    <col min="4354" max="4354" width="28.88671875" style="645" customWidth="1"/>
    <col min="4355" max="4607" width="9.109375" style="645"/>
    <col min="4608" max="4608" width="5.6640625" style="645" customWidth="1"/>
    <col min="4609" max="4609" width="50" style="645" customWidth="1"/>
    <col min="4610" max="4610" width="28.88671875" style="645" customWidth="1"/>
    <col min="4611" max="4863" width="9.109375" style="645"/>
    <col min="4864" max="4864" width="5.6640625" style="645" customWidth="1"/>
    <col min="4865" max="4865" width="50" style="645" customWidth="1"/>
    <col min="4866" max="4866" width="28.88671875" style="645" customWidth="1"/>
    <col min="4867" max="5119" width="9.109375" style="645"/>
    <col min="5120" max="5120" width="5.6640625" style="645" customWidth="1"/>
    <col min="5121" max="5121" width="50" style="645" customWidth="1"/>
    <col min="5122" max="5122" width="28.88671875" style="645" customWidth="1"/>
    <col min="5123" max="5375" width="9.109375" style="645"/>
    <col min="5376" max="5376" width="5.6640625" style="645" customWidth="1"/>
    <col min="5377" max="5377" width="50" style="645" customWidth="1"/>
    <col min="5378" max="5378" width="28.88671875" style="645" customWidth="1"/>
    <col min="5379" max="5631" width="9.109375" style="645"/>
    <col min="5632" max="5632" width="5.6640625" style="645" customWidth="1"/>
    <col min="5633" max="5633" width="50" style="645" customWidth="1"/>
    <col min="5634" max="5634" width="28.88671875" style="645" customWidth="1"/>
    <col min="5635" max="5887" width="9.109375" style="645"/>
    <col min="5888" max="5888" width="5.6640625" style="645" customWidth="1"/>
    <col min="5889" max="5889" width="50" style="645" customWidth="1"/>
    <col min="5890" max="5890" width="28.88671875" style="645" customWidth="1"/>
    <col min="5891" max="6143" width="9.109375" style="645"/>
    <col min="6144" max="6144" width="5.6640625" style="645" customWidth="1"/>
    <col min="6145" max="6145" width="50" style="645" customWidth="1"/>
    <col min="6146" max="6146" width="28.88671875" style="645" customWidth="1"/>
    <col min="6147" max="6399" width="9.109375" style="645"/>
    <col min="6400" max="6400" width="5.6640625" style="645" customWidth="1"/>
    <col min="6401" max="6401" width="50" style="645" customWidth="1"/>
    <col min="6402" max="6402" width="28.88671875" style="645" customWidth="1"/>
    <col min="6403" max="6655" width="9.109375" style="645"/>
    <col min="6656" max="6656" width="5.6640625" style="645" customWidth="1"/>
    <col min="6657" max="6657" width="50" style="645" customWidth="1"/>
    <col min="6658" max="6658" width="28.88671875" style="645" customWidth="1"/>
    <col min="6659" max="6911" width="9.109375" style="645"/>
    <col min="6912" max="6912" width="5.6640625" style="645" customWidth="1"/>
    <col min="6913" max="6913" width="50" style="645" customWidth="1"/>
    <col min="6914" max="6914" width="28.88671875" style="645" customWidth="1"/>
    <col min="6915" max="7167" width="9.109375" style="645"/>
    <col min="7168" max="7168" width="5.6640625" style="645" customWidth="1"/>
    <col min="7169" max="7169" width="50" style="645" customWidth="1"/>
    <col min="7170" max="7170" width="28.88671875" style="645" customWidth="1"/>
    <col min="7171" max="7423" width="9.109375" style="645"/>
    <col min="7424" max="7424" width="5.6640625" style="645" customWidth="1"/>
    <col min="7425" max="7425" width="50" style="645" customWidth="1"/>
    <col min="7426" max="7426" width="28.88671875" style="645" customWidth="1"/>
    <col min="7427" max="7679" width="9.109375" style="645"/>
    <col min="7680" max="7680" width="5.6640625" style="645" customWidth="1"/>
    <col min="7681" max="7681" width="50" style="645" customWidth="1"/>
    <col min="7682" max="7682" width="28.88671875" style="645" customWidth="1"/>
    <col min="7683" max="7935" width="9.109375" style="645"/>
    <col min="7936" max="7936" width="5.6640625" style="645" customWidth="1"/>
    <col min="7937" max="7937" width="50" style="645" customWidth="1"/>
    <col min="7938" max="7938" width="28.88671875" style="645" customWidth="1"/>
    <col min="7939" max="8191" width="9.109375" style="645"/>
    <col min="8192" max="8192" width="5.6640625" style="645" customWidth="1"/>
    <col min="8193" max="8193" width="50" style="645" customWidth="1"/>
    <col min="8194" max="8194" width="28.88671875" style="645" customWidth="1"/>
    <col min="8195" max="8447" width="9.109375" style="645"/>
    <col min="8448" max="8448" width="5.6640625" style="645" customWidth="1"/>
    <col min="8449" max="8449" width="50" style="645" customWidth="1"/>
    <col min="8450" max="8450" width="28.88671875" style="645" customWidth="1"/>
    <col min="8451" max="8703" width="9.109375" style="645"/>
    <col min="8704" max="8704" width="5.6640625" style="645" customWidth="1"/>
    <col min="8705" max="8705" width="50" style="645" customWidth="1"/>
    <col min="8706" max="8706" width="28.88671875" style="645" customWidth="1"/>
    <col min="8707" max="8959" width="9.109375" style="645"/>
    <col min="8960" max="8960" width="5.6640625" style="645" customWidth="1"/>
    <col min="8961" max="8961" width="50" style="645" customWidth="1"/>
    <col min="8962" max="8962" width="28.88671875" style="645" customWidth="1"/>
    <col min="8963" max="9215" width="9.109375" style="645"/>
    <col min="9216" max="9216" width="5.6640625" style="645" customWidth="1"/>
    <col min="9217" max="9217" width="50" style="645" customWidth="1"/>
    <col min="9218" max="9218" width="28.88671875" style="645" customWidth="1"/>
    <col min="9219" max="9471" width="9.109375" style="645"/>
    <col min="9472" max="9472" width="5.6640625" style="645" customWidth="1"/>
    <col min="9473" max="9473" width="50" style="645" customWidth="1"/>
    <col min="9474" max="9474" width="28.88671875" style="645" customWidth="1"/>
    <col min="9475" max="9727" width="9.109375" style="645"/>
    <col min="9728" max="9728" width="5.6640625" style="645" customWidth="1"/>
    <col min="9729" max="9729" width="50" style="645" customWidth="1"/>
    <col min="9730" max="9730" width="28.88671875" style="645" customWidth="1"/>
    <col min="9731" max="9983" width="9.109375" style="645"/>
    <col min="9984" max="9984" width="5.6640625" style="645" customWidth="1"/>
    <col min="9985" max="9985" width="50" style="645" customWidth="1"/>
    <col min="9986" max="9986" width="28.88671875" style="645" customWidth="1"/>
    <col min="9987" max="10239" width="9.109375" style="645"/>
    <col min="10240" max="10240" width="5.6640625" style="645" customWidth="1"/>
    <col min="10241" max="10241" width="50" style="645" customWidth="1"/>
    <col min="10242" max="10242" width="28.88671875" style="645" customWidth="1"/>
    <col min="10243" max="10495" width="9.109375" style="645"/>
    <col min="10496" max="10496" width="5.6640625" style="645" customWidth="1"/>
    <col min="10497" max="10497" width="50" style="645" customWidth="1"/>
    <col min="10498" max="10498" width="28.88671875" style="645" customWidth="1"/>
    <col min="10499" max="10751" width="9.109375" style="645"/>
    <col min="10752" max="10752" width="5.6640625" style="645" customWidth="1"/>
    <col min="10753" max="10753" width="50" style="645" customWidth="1"/>
    <col min="10754" max="10754" width="28.88671875" style="645" customWidth="1"/>
    <col min="10755" max="11007" width="9.109375" style="645"/>
    <col min="11008" max="11008" width="5.6640625" style="645" customWidth="1"/>
    <col min="11009" max="11009" width="50" style="645" customWidth="1"/>
    <col min="11010" max="11010" width="28.88671875" style="645" customWidth="1"/>
    <col min="11011" max="11263" width="9.109375" style="645"/>
    <col min="11264" max="11264" width="5.6640625" style="645" customWidth="1"/>
    <col min="11265" max="11265" width="50" style="645" customWidth="1"/>
    <col min="11266" max="11266" width="28.88671875" style="645" customWidth="1"/>
    <col min="11267" max="11519" width="9.109375" style="645"/>
    <col min="11520" max="11520" width="5.6640625" style="645" customWidth="1"/>
    <col min="11521" max="11521" width="50" style="645" customWidth="1"/>
    <col min="11522" max="11522" width="28.88671875" style="645" customWidth="1"/>
    <col min="11523" max="11775" width="9.109375" style="645"/>
    <col min="11776" max="11776" width="5.6640625" style="645" customWidth="1"/>
    <col min="11777" max="11777" width="50" style="645" customWidth="1"/>
    <col min="11778" max="11778" width="28.88671875" style="645" customWidth="1"/>
    <col min="11779" max="12031" width="9.109375" style="645"/>
    <col min="12032" max="12032" width="5.6640625" style="645" customWidth="1"/>
    <col min="12033" max="12033" width="50" style="645" customWidth="1"/>
    <col min="12034" max="12034" width="28.88671875" style="645" customWidth="1"/>
    <col min="12035" max="12287" width="9.109375" style="645"/>
    <col min="12288" max="12288" width="5.6640625" style="645" customWidth="1"/>
    <col min="12289" max="12289" width="50" style="645" customWidth="1"/>
    <col min="12290" max="12290" width="28.88671875" style="645" customWidth="1"/>
    <col min="12291" max="12543" width="9.109375" style="645"/>
    <col min="12544" max="12544" width="5.6640625" style="645" customWidth="1"/>
    <col min="12545" max="12545" width="50" style="645" customWidth="1"/>
    <col min="12546" max="12546" width="28.88671875" style="645" customWidth="1"/>
    <col min="12547" max="12799" width="9.109375" style="645"/>
    <col min="12800" max="12800" width="5.6640625" style="645" customWidth="1"/>
    <col min="12801" max="12801" width="50" style="645" customWidth="1"/>
    <col min="12802" max="12802" width="28.88671875" style="645" customWidth="1"/>
    <col min="12803" max="13055" width="9.109375" style="645"/>
    <col min="13056" max="13056" width="5.6640625" style="645" customWidth="1"/>
    <col min="13057" max="13057" width="50" style="645" customWidth="1"/>
    <col min="13058" max="13058" width="28.88671875" style="645" customWidth="1"/>
    <col min="13059" max="13311" width="9.109375" style="645"/>
    <col min="13312" max="13312" width="5.6640625" style="645" customWidth="1"/>
    <col min="13313" max="13313" width="50" style="645" customWidth="1"/>
    <col min="13314" max="13314" width="28.88671875" style="645" customWidth="1"/>
    <col min="13315" max="13567" width="9.109375" style="645"/>
    <col min="13568" max="13568" width="5.6640625" style="645" customWidth="1"/>
    <col min="13569" max="13569" width="50" style="645" customWidth="1"/>
    <col min="13570" max="13570" width="28.88671875" style="645" customWidth="1"/>
    <col min="13571" max="13823" width="9.109375" style="645"/>
    <col min="13824" max="13824" width="5.6640625" style="645" customWidth="1"/>
    <col min="13825" max="13825" width="50" style="645" customWidth="1"/>
    <col min="13826" max="13826" width="28.88671875" style="645" customWidth="1"/>
    <col min="13827" max="14079" width="9.109375" style="645"/>
    <col min="14080" max="14080" width="5.6640625" style="645" customWidth="1"/>
    <col min="14081" max="14081" width="50" style="645" customWidth="1"/>
    <col min="14082" max="14082" width="28.88671875" style="645" customWidth="1"/>
    <col min="14083" max="14335" width="9.109375" style="645"/>
    <col min="14336" max="14336" width="5.6640625" style="645" customWidth="1"/>
    <col min="14337" max="14337" width="50" style="645" customWidth="1"/>
    <col min="14338" max="14338" width="28.88671875" style="645" customWidth="1"/>
    <col min="14339" max="14591" width="9.109375" style="645"/>
    <col min="14592" max="14592" width="5.6640625" style="645" customWidth="1"/>
    <col min="14593" max="14593" width="50" style="645" customWidth="1"/>
    <col min="14594" max="14594" width="28.88671875" style="645" customWidth="1"/>
    <col min="14595" max="14847" width="9.109375" style="645"/>
    <col min="14848" max="14848" width="5.6640625" style="645" customWidth="1"/>
    <col min="14849" max="14849" width="50" style="645" customWidth="1"/>
    <col min="14850" max="14850" width="28.88671875" style="645" customWidth="1"/>
    <col min="14851" max="15103" width="9.109375" style="645"/>
    <col min="15104" max="15104" width="5.6640625" style="645" customWidth="1"/>
    <col min="15105" max="15105" width="50" style="645" customWidth="1"/>
    <col min="15106" max="15106" width="28.88671875" style="645" customWidth="1"/>
    <col min="15107" max="15359" width="9.109375" style="645"/>
    <col min="15360" max="15360" width="5.6640625" style="645" customWidth="1"/>
    <col min="15361" max="15361" width="50" style="645" customWidth="1"/>
    <col min="15362" max="15362" width="28.88671875" style="645" customWidth="1"/>
    <col min="15363" max="15615" width="9.109375" style="645"/>
    <col min="15616" max="15616" width="5.6640625" style="645" customWidth="1"/>
    <col min="15617" max="15617" width="50" style="645" customWidth="1"/>
    <col min="15618" max="15618" width="28.88671875" style="645" customWidth="1"/>
    <col min="15619" max="15871" width="9.109375" style="645"/>
    <col min="15872" max="15872" width="5.6640625" style="645" customWidth="1"/>
    <col min="15873" max="15873" width="50" style="645" customWidth="1"/>
    <col min="15874" max="15874" width="28.88671875" style="645" customWidth="1"/>
    <col min="15875" max="16127" width="9.109375" style="645"/>
    <col min="16128" max="16128" width="5.6640625" style="645" customWidth="1"/>
    <col min="16129" max="16129" width="50" style="645" customWidth="1"/>
    <col min="16130" max="16130" width="28.88671875" style="645" customWidth="1"/>
    <col min="16131" max="16384" width="9.109375" style="645"/>
  </cols>
  <sheetData>
    <row r="1" spans="1:8" x14ac:dyDescent="0.25">
      <c r="B1" s="122" t="s">
        <v>265</v>
      </c>
      <c r="F1" s="118" t="s">
        <v>1574</v>
      </c>
    </row>
    <row r="2" spans="1:8" x14ac:dyDescent="0.25">
      <c r="B2" s="51" t="s">
        <v>370</v>
      </c>
      <c r="C2" s="123"/>
      <c r="F2" s="118" t="s">
        <v>1526</v>
      </c>
    </row>
    <row r="3" spans="1:8" x14ac:dyDescent="0.25">
      <c r="C3" s="2"/>
      <c r="F3" s="645" t="s">
        <v>76</v>
      </c>
    </row>
    <row r="4" spans="1:8" x14ac:dyDescent="0.25">
      <c r="B4" s="124" t="s">
        <v>345</v>
      </c>
      <c r="C4" s="306" t="s">
        <v>327</v>
      </c>
    </row>
    <row r="5" spans="1:8" ht="39.6" x14ac:dyDescent="0.25">
      <c r="A5" s="907" t="s">
        <v>1</v>
      </c>
      <c r="B5" s="908" t="s">
        <v>2</v>
      </c>
      <c r="C5" s="909" t="s">
        <v>266</v>
      </c>
      <c r="D5" s="909" t="s">
        <v>39</v>
      </c>
      <c r="E5" s="909" t="s">
        <v>267</v>
      </c>
      <c r="F5" s="909" t="s">
        <v>41</v>
      </c>
      <c r="G5" s="909" t="s">
        <v>113</v>
      </c>
      <c r="H5" s="909" t="s">
        <v>42</v>
      </c>
    </row>
    <row r="6" spans="1:8" ht="26.4" x14ac:dyDescent="0.25">
      <c r="A6" s="910">
        <v>1</v>
      </c>
      <c r="B6" s="911" t="s">
        <v>43</v>
      </c>
      <c r="C6" s="912">
        <f>'25'!C6-'28b'!C6-'28c'!C6</f>
        <v>173734496</v>
      </c>
      <c r="D6" s="912">
        <f>'25'!D6-'28b'!D6-'28c'!D6</f>
        <v>173734496</v>
      </c>
      <c r="E6" s="912">
        <f>'25'!E6-'28b'!E6-'28c'!E6</f>
        <v>0</v>
      </c>
      <c r="F6" s="912">
        <f>'25'!F6-'28b'!F6-'28c'!F6</f>
        <v>0</v>
      </c>
      <c r="G6" s="912">
        <f>'25'!G6-'28b'!G6-'28c'!G6</f>
        <v>0</v>
      </c>
      <c r="H6" s="912">
        <f>'25'!H6-'28b'!H6-'28c'!H6</f>
        <v>0</v>
      </c>
    </row>
    <row r="7" spans="1:8" ht="26.4" x14ac:dyDescent="0.25">
      <c r="A7" s="910">
        <v>2</v>
      </c>
      <c r="B7" s="911" t="s">
        <v>268</v>
      </c>
      <c r="C7" s="912">
        <f>'25'!C7-'28b'!C7-'28c'!C7</f>
        <v>160261530</v>
      </c>
      <c r="D7" s="912">
        <f>'25'!D7-'28b'!D7-'28c'!D7</f>
        <v>160261530</v>
      </c>
      <c r="E7" s="912">
        <f>'25'!E7-'28b'!E7-'28c'!E7</f>
        <v>0</v>
      </c>
      <c r="F7" s="912">
        <f>'25'!F7-'28b'!F7-'28c'!F7</f>
        <v>0</v>
      </c>
      <c r="G7" s="912">
        <f>'25'!G7-'28b'!G7-'28c'!G7</f>
        <v>0</v>
      </c>
      <c r="H7" s="912">
        <f>'25'!H7-'28b'!H7-'28c'!H7</f>
        <v>0</v>
      </c>
    </row>
    <row r="8" spans="1:8" ht="26.4" x14ac:dyDescent="0.25">
      <c r="A8" s="910">
        <v>3</v>
      </c>
      <c r="B8" s="911" t="s">
        <v>368</v>
      </c>
      <c r="C8" s="912">
        <f>'25'!C8-'28b'!C8-'28c'!C8</f>
        <v>45675941</v>
      </c>
      <c r="D8" s="912">
        <f>'25'!D8-'28b'!D8-'28c'!D8</f>
        <v>45675941</v>
      </c>
      <c r="E8" s="912">
        <f>'25'!E8-'28b'!E8-'28c'!E8</f>
        <v>0</v>
      </c>
      <c r="F8" s="912">
        <f>'25'!F8-'28b'!F8-'28c'!F8</f>
        <v>0</v>
      </c>
      <c r="G8" s="912">
        <f>'25'!G8-'28b'!G8-'28c'!G8</f>
        <v>0</v>
      </c>
      <c r="H8" s="912">
        <f>'25'!H8-'28b'!H8-'28c'!H8</f>
        <v>0</v>
      </c>
    </row>
    <row r="9" spans="1:8" ht="18" customHeight="1" x14ac:dyDescent="0.25">
      <c r="A9" s="910">
        <v>4</v>
      </c>
      <c r="B9" s="911" t="s">
        <v>369</v>
      </c>
      <c r="C9" s="912">
        <f>'25'!C9-'28b'!C10-'28c'!C10</f>
        <v>0</v>
      </c>
      <c r="D9" s="912">
        <f>'25'!D9-'28b'!D10-'28c'!D10</f>
        <v>63456296</v>
      </c>
      <c r="E9" s="912">
        <f>'25'!E9-'28b'!E10-'28c'!E10</f>
        <v>0</v>
      </c>
      <c r="F9" s="912">
        <f>'25'!F9-'28b'!F10-'28c'!F10</f>
        <v>0</v>
      </c>
      <c r="G9" s="912">
        <f>'25'!G9-'28b'!G10-'28c'!G10</f>
        <v>0</v>
      </c>
      <c r="H9" s="912">
        <f>'25'!H9-'28b'!H10-'28c'!H10</f>
        <v>0</v>
      </c>
    </row>
    <row r="10" spans="1:8" ht="26.4" x14ac:dyDescent="0.25">
      <c r="A10" s="910">
        <v>5</v>
      </c>
      <c r="B10" s="911" t="s">
        <v>269</v>
      </c>
      <c r="C10" s="912">
        <f>'25'!C10-'28b'!C10-'28c'!C10</f>
        <v>12800830</v>
      </c>
      <c r="D10" s="912">
        <f>'25'!D10-'28b'!D10-'28c'!D10</f>
        <v>12800830</v>
      </c>
      <c r="E10" s="912">
        <f>'25'!E10-'28b'!E10-'28c'!E10</f>
        <v>0</v>
      </c>
      <c r="F10" s="912">
        <f>'25'!F10-'28b'!F10-'28c'!F10</f>
        <v>0</v>
      </c>
      <c r="G10" s="912">
        <f>'25'!G10-'28b'!G10-'28c'!G10</f>
        <v>0</v>
      </c>
      <c r="H10" s="912">
        <f>'25'!H10-'28b'!H10-'28c'!H10</f>
        <v>0</v>
      </c>
    </row>
    <row r="11" spans="1:8" ht="26.4" x14ac:dyDescent="0.25">
      <c r="A11" s="910">
        <v>6</v>
      </c>
      <c r="B11" s="911" t="s">
        <v>270</v>
      </c>
      <c r="C11" s="912">
        <f>'25'!C11-'28b'!C11-'28c'!C11</f>
        <v>0</v>
      </c>
      <c r="D11" s="912">
        <f>'25'!D11-'28b'!D11-'28c'!D11</f>
        <v>0</v>
      </c>
      <c r="E11" s="912">
        <f>'25'!E11-'28b'!E11-'28c'!E11</f>
        <v>0</v>
      </c>
      <c r="F11" s="912">
        <f>'25'!F11-'28b'!F11-'28c'!F11</f>
        <v>0</v>
      </c>
      <c r="G11" s="912">
        <f>'25'!G11-'28b'!G11-'28c'!G11</f>
        <v>0</v>
      </c>
      <c r="H11" s="912">
        <f>'25'!H11-'28b'!H11-'28c'!H11</f>
        <v>0</v>
      </c>
    </row>
    <row r="12" spans="1:8" x14ac:dyDescent="0.25">
      <c r="A12" s="910">
        <v>7</v>
      </c>
      <c r="B12" s="911" t="s">
        <v>271</v>
      </c>
      <c r="C12" s="912">
        <f>'25'!C12-'28b'!C12-'28c'!C12</f>
        <v>0</v>
      </c>
      <c r="D12" s="912">
        <f>'25'!D12-'28b'!D12-'28c'!D12</f>
        <v>0</v>
      </c>
      <c r="E12" s="912">
        <f>'25'!E12-'28b'!E12-'28c'!E12</f>
        <v>0</v>
      </c>
      <c r="F12" s="912">
        <f>'25'!F12-'28b'!F12-'28c'!F12</f>
        <v>0</v>
      </c>
      <c r="G12" s="912">
        <f>'25'!G12-'28b'!G12-'28c'!G12</f>
        <v>0</v>
      </c>
      <c r="H12" s="912">
        <f>'25'!H12-'28b'!H12-'28c'!H12</f>
        <v>0</v>
      </c>
    </row>
    <row r="13" spans="1:8" x14ac:dyDescent="0.25">
      <c r="A13" s="910">
        <v>8</v>
      </c>
      <c r="B13" s="911" t="s">
        <v>44</v>
      </c>
      <c r="C13" s="912">
        <f>'25'!C13-'28b'!C13-'28c'!C13</f>
        <v>455929093</v>
      </c>
      <c r="D13" s="912">
        <f>'25'!D13-'28b'!D13-'28c'!D13</f>
        <v>455929093</v>
      </c>
      <c r="E13" s="912">
        <f>'25'!E13-'28b'!E13-'28c'!E13</f>
        <v>0</v>
      </c>
      <c r="F13" s="912">
        <f>'25'!F13-'28b'!F13-'28c'!F13</f>
        <v>0</v>
      </c>
      <c r="G13" s="912">
        <f>'25'!G13-'28b'!G13-'28c'!G13</f>
        <v>0</v>
      </c>
      <c r="H13" s="912">
        <f>'25'!H13-'28b'!H13-'28c'!H13</f>
        <v>0</v>
      </c>
    </row>
    <row r="14" spans="1:8" s="125" customFormat="1" x14ac:dyDescent="0.25">
      <c r="A14" s="910">
        <v>9</v>
      </c>
      <c r="B14" s="915" t="s">
        <v>272</v>
      </c>
      <c r="C14" s="912">
        <f>'25'!C14-'28b'!C14-'28c'!C14</f>
        <v>0</v>
      </c>
      <c r="D14" s="912">
        <f>'25'!D14-'28b'!D14-'28c'!D14</f>
        <v>0</v>
      </c>
      <c r="E14" s="912">
        <f>'25'!E14-'28b'!E14-'28c'!E14</f>
        <v>0</v>
      </c>
      <c r="F14" s="912">
        <f>'25'!F14-'28b'!F14-'28c'!F14</f>
        <v>0</v>
      </c>
      <c r="G14" s="912">
        <f>'25'!G14-'28b'!G14-'28c'!G14</f>
        <v>0</v>
      </c>
      <c r="H14" s="912">
        <f>'25'!H14-'28b'!H14-'28c'!H14</f>
        <v>0</v>
      </c>
    </row>
    <row r="15" spans="1:8" ht="26.4" x14ac:dyDescent="0.25">
      <c r="A15" s="910">
        <v>10</v>
      </c>
      <c r="B15" s="911" t="s">
        <v>45</v>
      </c>
      <c r="C15" s="912">
        <f>'25'!C15-'28b'!C15-'28c'!C15</f>
        <v>169655534</v>
      </c>
      <c r="D15" s="912">
        <f>'25'!D15-'28b'!D15-'28c'!D15</f>
        <v>131962055</v>
      </c>
      <c r="E15" s="912">
        <f>'25'!E15-'28b'!E15-'28c'!E15</f>
        <v>0</v>
      </c>
      <c r="F15" s="912">
        <f>'25'!F15-'28b'!F15-'28c'!F15</f>
        <v>37693479</v>
      </c>
      <c r="G15" s="912">
        <f>'25'!G15-'28b'!G15-'28c'!G15</f>
        <v>0</v>
      </c>
      <c r="H15" s="912">
        <f>'25'!H15-'28b'!H15-'28c'!H15</f>
        <v>0</v>
      </c>
    </row>
    <row r="16" spans="1:8" x14ac:dyDescent="0.25">
      <c r="A16" s="910">
        <v>11</v>
      </c>
      <c r="B16" s="911" t="s">
        <v>273</v>
      </c>
      <c r="C16" s="912">
        <f>'25'!C16-'28b'!C16-'28c'!C16</f>
        <v>63000000</v>
      </c>
      <c r="D16" s="912">
        <f>'25'!D16-'28b'!D16-'28c'!D16</f>
        <v>63000000</v>
      </c>
      <c r="E16" s="912">
        <f>'25'!E16-'28b'!E16-'28c'!E16</f>
        <v>0</v>
      </c>
      <c r="F16" s="912">
        <f>'25'!F16-'28b'!F16-'28c'!F16</f>
        <v>0</v>
      </c>
      <c r="G16" s="912">
        <f>'25'!G16-'28b'!G16-'28c'!G16</f>
        <v>0</v>
      </c>
      <c r="H16" s="912">
        <f>'25'!H16-'28b'!H16-'28c'!H16</f>
        <v>0</v>
      </c>
    </row>
    <row r="17" spans="1:8" x14ac:dyDescent="0.25">
      <c r="A17" s="910">
        <v>12</v>
      </c>
      <c r="B17" s="911" t="s">
        <v>274</v>
      </c>
      <c r="C17" s="912">
        <f>'25'!C17-'28b'!C17-'28c'!C17</f>
        <v>18331655</v>
      </c>
      <c r="D17" s="912">
        <f>'25'!D17-'28b'!D17-'28c'!D17</f>
        <v>18331655</v>
      </c>
      <c r="E17" s="912">
        <f>'25'!E17-'28b'!E17-'28c'!E17</f>
        <v>0</v>
      </c>
      <c r="F17" s="912">
        <f>'25'!F17-'28b'!F17-'28c'!F17</f>
        <v>0</v>
      </c>
      <c r="G17" s="912">
        <f>'25'!G17-'28b'!G17-'28c'!G17</f>
        <v>0</v>
      </c>
      <c r="H17" s="912">
        <f>'25'!H17-'28b'!H17-'28c'!H17</f>
        <v>0</v>
      </c>
    </row>
    <row r="18" spans="1:8" x14ac:dyDescent="0.25">
      <c r="A18" s="910">
        <v>13</v>
      </c>
      <c r="B18" s="911" t="s">
        <v>275</v>
      </c>
      <c r="C18" s="912">
        <f>'25'!C18-'28b'!C18-'28c'!C18</f>
        <v>50630400</v>
      </c>
      <c r="D18" s="912">
        <f>'25'!D18-'28b'!D18-'28c'!D18</f>
        <v>50630400</v>
      </c>
      <c r="E18" s="912">
        <f>'25'!E18-'28b'!E18-'28c'!E18</f>
        <v>0</v>
      </c>
      <c r="F18" s="912">
        <f>'25'!F18-'28b'!F18-'28c'!F18</f>
        <v>0</v>
      </c>
      <c r="G18" s="912">
        <f>'25'!G18-'28b'!G18-'28c'!G18</f>
        <v>0</v>
      </c>
      <c r="H18" s="912">
        <f>'25'!H18-'28b'!H18-'28c'!H18</f>
        <v>0</v>
      </c>
    </row>
    <row r="19" spans="1:8" x14ac:dyDescent="0.25">
      <c r="A19" s="910">
        <v>14</v>
      </c>
      <c r="B19" s="911" t="s">
        <v>276</v>
      </c>
      <c r="C19" s="912">
        <f>'25'!C19-'28b'!C19-'28c'!C19</f>
        <v>37693479</v>
      </c>
      <c r="D19" s="912">
        <f>'25'!D19-'28b'!D19-'28c'!D19</f>
        <v>0</v>
      </c>
      <c r="E19" s="912">
        <f>'25'!E19-'28b'!E19-'28c'!E19</f>
        <v>0</v>
      </c>
      <c r="F19" s="912">
        <f>'25'!F19-'28b'!F19-'28c'!F19</f>
        <v>37693479</v>
      </c>
      <c r="G19" s="912">
        <f>'25'!G19-'28b'!G19-'28c'!G19</f>
        <v>0</v>
      </c>
      <c r="H19" s="912">
        <f>'25'!H19-'28b'!H19-'28c'!H19</f>
        <v>0</v>
      </c>
    </row>
    <row r="20" spans="1:8" x14ac:dyDescent="0.25">
      <c r="A20" s="910">
        <v>15</v>
      </c>
      <c r="B20" s="911" t="s">
        <v>277</v>
      </c>
      <c r="C20" s="912">
        <f>'25'!C20-'28b'!C20-'28c'!C20</f>
        <v>0</v>
      </c>
      <c r="D20" s="912">
        <f>'25'!D20-'28b'!D20-'28c'!D20</f>
        <v>0</v>
      </c>
      <c r="E20" s="912">
        <f>'25'!E20-'28b'!E20-'28c'!E20</f>
        <v>0</v>
      </c>
      <c r="F20" s="912">
        <f>'25'!F20-'28b'!F20-'28c'!F20</f>
        <v>0</v>
      </c>
      <c r="G20" s="912">
        <f>'25'!G20-'28b'!G20-'28c'!G20</f>
        <v>0</v>
      </c>
      <c r="H20" s="912">
        <f>'25'!H20-'28b'!H20-'28c'!H20</f>
        <v>0</v>
      </c>
    </row>
    <row r="21" spans="1:8" ht="26.4" x14ac:dyDescent="0.25">
      <c r="A21" s="910">
        <v>16</v>
      </c>
      <c r="B21" s="917" t="s">
        <v>46</v>
      </c>
      <c r="C21" s="912">
        <f>'25'!C21-'28b'!C21-'28c'!C21</f>
        <v>625584627</v>
      </c>
      <c r="D21" s="912">
        <f>'25'!D21-'28b'!D21-'28c'!D21</f>
        <v>587891148</v>
      </c>
      <c r="E21" s="912">
        <f>'25'!E21-'28b'!E21-'28c'!E21</f>
        <v>0</v>
      </c>
      <c r="F21" s="912">
        <f>'25'!F21-'28b'!F21-'28c'!F21</f>
        <v>37693479</v>
      </c>
      <c r="G21" s="912">
        <f>'25'!G21-'28b'!G21-'28c'!G21</f>
        <v>0</v>
      </c>
      <c r="H21" s="912">
        <f>'25'!H21-'28b'!H21-'28c'!H21</f>
        <v>0</v>
      </c>
    </row>
    <row r="22" spans="1:8" x14ac:dyDescent="0.25">
      <c r="A22" s="910">
        <v>17</v>
      </c>
      <c r="B22" s="911" t="s">
        <v>47</v>
      </c>
      <c r="C22" s="912">
        <f>'25'!C22-'28b'!C22-'28c'!C22</f>
        <v>0</v>
      </c>
      <c r="D22" s="912">
        <f>'25'!D22-'28b'!D22-'28c'!D22</f>
        <v>0</v>
      </c>
      <c r="E22" s="912">
        <f>'25'!E22-'28b'!E22-'28c'!E22</f>
        <v>0</v>
      </c>
      <c r="F22" s="912">
        <f>'25'!F22-'28b'!F22-'28c'!F22</f>
        <v>0</v>
      </c>
      <c r="G22" s="912">
        <f>'25'!G22-'28b'!G22-'28c'!G22</f>
        <v>0</v>
      </c>
      <c r="H22" s="912">
        <f>'25'!H22-'28b'!H22-'28c'!H22</f>
        <v>0</v>
      </c>
    </row>
    <row r="23" spans="1:8" x14ac:dyDescent="0.25">
      <c r="A23" s="910">
        <v>18</v>
      </c>
      <c r="B23" s="911" t="s">
        <v>278</v>
      </c>
      <c r="C23" s="912">
        <f>'25'!C23-'28b'!C23-'28c'!C23</f>
        <v>0</v>
      </c>
      <c r="D23" s="912">
        <f>'25'!D23-'28b'!D23-'28c'!D23</f>
        <v>0</v>
      </c>
      <c r="E23" s="912">
        <f>'25'!E23-'28b'!E23-'28c'!E23</f>
        <v>0</v>
      </c>
      <c r="F23" s="912">
        <f>'25'!F23-'28b'!F23-'28c'!F23</f>
        <v>0</v>
      </c>
      <c r="G23" s="912">
        <f>'25'!G23-'28b'!G23-'28c'!G23</f>
        <v>0</v>
      </c>
      <c r="H23" s="912">
        <f>'25'!H23-'28b'!H23-'28c'!H23</f>
        <v>0</v>
      </c>
    </row>
    <row r="24" spans="1:8" x14ac:dyDescent="0.25">
      <c r="A24" s="910">
        <v>19</v>
      </c>
      <c r="B24" s="911" t="s">
        <v>279</v>
      </c>
      <c r="C24" s="912">
        <f>'25'!C24-'28b'!C24-'28c'!C24</f>
        <v>40616618</v>
      </c>
      <c r="D24" s="912">
        <f>'25'!D24-'28b'!D24-'28c'!D24</f>
        <v>40616618</v>
      </c>
      <c r="E24" s="912">
        <f>'25'!E24-'28b'!E24-'28c'!E24</f>
        <v>0</v>
      </c>
      <c r="F24" s="912">
        <f>'25'!F24-'28b'!F24-'28c'!F24</f>
        <v>0</v>
      </c>
      <c r="G24" s="912">
        <f>'25'!G24-'28b'!G24-'28c'!G24</f>
        <v>0</v>
      </c>
      <c r="H24" s="912">
        <f>'25'!H24-'28b'!H24-'28c'!H24</f>
        <v>0</v>
      </c>
    </row>
    <row r="25" spans="1:8" x14ac:dyDescent="0.25">
      <c r="A25" s="910">
        <v>20</v>
      </c>
      <c r="B25" s="911" t="s">
        <v>280</v>
      </c>
      <c r="C25" s="912">
        <f>'25'!C25-'28b'!C25-'28c'!C25</f>
        <v>0</v>
      </c>
      <c r="D25" s="912">
        <f>'25'!D25-'28b'!D25-'28c'!D25</f>
        <v>0</v>
      </c>
      <c r="E25" s="912">
        <f>'25'!E25-'28b'!E25-'28c'!E25</f>
        <v>0</v>
      </c>
      <c r="F25" s="912">
        <f>'25'!F25-'28b'!F25-'28c'!F25</f>
        <v>0</v>
      </c>
      <c r="G25" s="912">
        <f>'25'!G25-'28b'!G25-'28c'!G25</f>
        <v>0</v>
      </c>
      <c r="H25" s="912">
        <f>'25'!H25-'28b'!H25-'28c'!H25</f>
        <v>0</v>
      </c>
    </row>
    <row r="26" spans="1:8" x14ac:dyDescent="0.25">
      <c r="A26" s="910">
        <v>21</v>
      </c>
      <c r="B26" s="911" t="s">
        <v>281</v>
      </c>
      <c r="C26" s="912">
        <f>'25'!C26-'28b'!C26-'28c'!C26</f>
        <v>40616618</v>
      </c>
      <c r="D26" s="912">
        <f>'25'!D26-'28b'!D26-'28c'!D26</f>
        <v>40616618</v>
      </c>
      <c r="E26" s="912">
        <f>'25'!E26-'28b'!E26-'28c'!E26</f>
        <v>0</v>
      </c>
      <c r="F26" s="912">
        <f>'25'!F26-'28b'!F26-'28c'!F26</f>
        <v>0</v>
      </c>
      <c r="G26" s="912">
        <f>'25'!G26-'28b'!G26-'28c'!G26</f>
        <v>0</v>
      </c>
      <c r="H26" s="912">
        <f>'25'!H26-'28b'!H26-'28c'!H26</f>
        <v>0</v>
      </c>
    </row>
    <row r="27" spans="1:8" x14ac:dyDescent="0.25">
      <c r="A27" s="910">
        <v>22</v>
      </c>
      <c r="B27" s="911" t="s">
        <v>282</v>
      </c>
      <c r="C27" s="912">
        <f>'25'!C27-'28b'!C27-'28c'!C27</f>
        <v>0</v>
      </c>
      <c r="D27" s="912">
        <f>'25'!D27-'28b'!D27-'28c'!D27</f>
        <v>0</v>
      </c>
      <c r="E27" s="912">
        <f>'25'!E27-'28b'!E27-'28c'!E27</f>
        <v>0</v>
      </c>
      <c r="F27" s="912">
        <f>'25'!F27-'28b'!F27-'28c'!F27</f>
        <v>0</v>
      </c>
      <c r="G27" s="912">
        <f>'25'!G27-'28b'!G27-'28c'!G27</f>
        <v>0</v>
      </c>
      <c r="H27" s="912">
        <f>'25'!H27-'28b'!H27-'28c'!H27</f>
        <v>0</v>
      </c>
    </row>
    <row r="28" spans="1:8" x14ac:dyDescent="0.25">
      <c r="A28" s="910">
        <v>23</v>
      </c>
      <c r="B28" s="126" t="s">
        <v>283</v>
      </c>
      <c r="C28" s="912">
        <f>'25'!C28-'28b'!C28-'28c'!C28</f>
        <v>0</v>
      </c>
      <c r="D28" s="912">
        <f>'25'!D28-'28b'!D28-'28c'!D28</f>
        <v>0</v>
      </c>
      <c r="E28" s="912">
        <f>'25'!E28-'28b'!E28-'28c'!E28</f>
        <v>0</v>
      </c>
      <c r="F28" s="912">
        <f>'25'!F28-'28b'!F28-'28c'!F28</f>
        <v>0</v>
      </c>
      <c r="G28" s="912">
        <f>'25'!G28-'28b'!G28-'28c'!G28</f>
        <v>0</v>
      </c>
      <c r="H28" s="912">
        <f>'25'!H28-'28b'!H28-'28c'!H28</f>
        <v>0</v>
      </c>
    </row>
    <row r="29" spans="1:8" ht="26.4" x14ac:dyDescent="0.25">
      <c r="A29" s="910">
        <v>24</v>
      </c>
      <c r="B29" s="917" t="s">
        <v>48</v>
      </c>
      <c r="C29" s="912">
        <f>'25'!C29-'28b'!C29-'28c'!C29</f>
        <v>40616618</v>
      </c>
      <c r="D29" s="912">
        <f>'25'!D29-'28b'!D29-'28c'!D29</f>
        <v>40616618</v>
      </c>
      <c r="E29" s="912">
        <f>'25'!E29-'28b'!E29-'28c'!E29</f>
        <v>0</v>
      </c>
      <c r="F29" s="912">
        <f>'25'!F29-'28b'!F29-'28c'!F29</f>
        <v>0</v>
      </c>
      <c r="G29" s="912">
        <f>'25'!G29-'28b'!G29-'28c'!G29</f>
        <v>0</v>
      </c>
      <c r="H29" s="912">
        <f>'25'!H29-'28b'!H29-'28c'!H29</f>
        <v>0</v>
      </c>
    </row>
    <row r="30" spans="1:8" x14ac:dyDescent="0.25">
      <c r="A30" s="910">
        <v>25</v>
      </c>
      <c r="B30" s="911" t="s">
        <v>49</v>
      </c>
      <c r="C30" s="912">
        <f>'25'!C30-'28b'!C30-'28c'!C30</f>
        <v>95446169</v>
      </c>
      <c r="D30" s="912">
        <f>'25'!D30-'28b'!D30-'28c'!D30</f>
        <v>95446169</v>
      </c>
      <c r="E30" s="912">
        <f>'25'!E30-'28b'!E30-'28c'!E30</f>
        <v>0</v>
      </c>
      <c r="F30" s="912">
        <f>'25'!F30-'28b'!F30-'28c'!F30</f>
        <v>0</v>
      </c>
      <c r="G30" s="912">
        <f>'25'!G30-'28b'!G30-'28c'!G30</f>
        <v>0</v>
      </c>
      <c r="H30" s="912">
        <f>'25'!H30-'28b'!H30-'28c'!H30</f>
        <v>0</v>
      </c>
    </row>
    <row r="31" spans="1:8" x14ac:dyDescent="0.25">
      <c r="A31" s="910">
        <v>26</v>
      </c>
      <c r="B31" s="911" t="s">
        <v>50</v>
      </c>
      <c r="C31" s="912">
        <f>'25'!C31-'28b'!C31-'28c'!C31</f>
        <v>95446169</v>
      </c>
      <c r="D31" s="912">
        <f>'25'!D31-'28b'!D31-'28c'!D31</f>
        <v>95446169</v>
      </c>
      <c r="E31" s="912">
        <f>'25'!E31-'28b'!E31-'28c'!E31</f>
        <v>0</v>
      </c>
      <c r="F31" s="912">
        <f>'25'!F31-'28b'!F31-'28c'!F31</f>
        <v>0</v>
      </c>
      <c r="G31" s="912">
        <f>'25'!G31-'28b'!G31-'28c'!G31</f>
        <v>0</v>
      </c>
      <c r="H31" s="912">
        <f>'25'!H31-'28b'!H31-'28c'!H31</f>
        <v>0</v>
      </c>
    </row>
    <row r="32" spans="1:8" ht="16.5" customHeight="1" x14ac:dyDescent="0.25">
      <c r="A32" s="910">
        <v>27</v>
      </c>
      <c r="B32" s="911" t="s">
        <v>51</v>
      </c>
      <c r="C32" s="912">
        <f>'25'!C32-'28b'!C32-'28c'!C32</f>
        <v>0</v>
      </c>
      <c r="D32" s="912">
        <f>'25'!D32-'28b'!D32-'28c'!D32</f>
        <v>0</v>
      </c>
      <c r="E32" s="912">
        <f>'25'!E32-'28b'!E32-'28c'!E32</f>
        <v>0</v>
      </c>
      <c r="F32" s="912">
        <f>'25'!F32-'28b'!F32-'28c'!F32</f>
        <v>0</v>
      </c>
      <c r="G32" s="912">
        <f>'25'!G32-'28b'!G32-'28c'!G32</f>
        <v>0</v>
      </c>
      <c r="H32" s="912">
        <f>'25'!H32-'28b'!H32-'28c'!H32</f>
        <v>0</v>
      </c>
    </row>
    <row r="33" spans="1:8" ht="18.75" customHeight="1" x14ac:dyDescent="0.25">
      <c r="A33" s="910">
        <v>28</v>
      </c>
      <c r="B33" s="911" t="s">
        <v>52</v>
      </c>
      <c r="C33" s="912">
        <f>'25'!C33-'28b'!C33-'28c'!C33</f>
        <v>188171700</v>
      </c>
      <c r="D33" s="912">
        <f>'25'!D33-'28b'!D33-'28c'!D33</f>
        <v>188171700</v>
      </c>
      <c r="E33" s="912">
        <f>'25'!E33-'28b'!E33-'28c'!E33</f>
        <v>0</v>
      </c>
      <c r="F33" s="912">
        <f>'25'!F33-'28b'!F33-'28c'!F33</f>
        <v>0</v>
      </c>
      <c r="G33" s="912">
        <f>'25'!G33-'28b'!G33-'28c'!G33</f>
        <v>0</v>
      </c>
      <c r="H33" s="912">
        <f>'25'!H33-'28b'!H33-'28c'!H33</f>
        <v>0</v>
      </c>
    </row>
    <row r="34" spans="1:8" x14ac:dyDescent="0.25">
      <c r="A34" s="910">
        <v>29</v>
      </c>
      <c r="B34" s="911" t="s">
        <v>284</v>
      </c>
      <c r="C34" s="912">
        <f>'25'!C34-'28b'!C34-'28c'!C34</f>
        <v>0</v>
      </c>
      <c r="D34" s="912">
        <f>'25'!D34-'28b'!D34-'28c'!D34</f>
        <v>0</v>
      </c>
      <c r="E34" s="912">
        <f>'25'!E34-'28b'!E34-'28c'!E34</f>
        <v>0</v>
      </c>
      <c r="F34" s="912">
        <f>'25'!F34-'28b'!F34-'28c'!F34</f>
        <v>0</v>
      </c>
      <c r="G34" s="912">
        <f>'25'!G34-'28b'!G34-'28c'!G34</f>
        <v>0</v>
      </c>
      <c r="H34" s="912">
        <f>'25'!H34-'28b'!H34-'28c'!H34</f>
        <v>0</v>
      </c>
    </row>
    <row r="35" spans="1:8" ht="26.4" x14ac:dyDescent="0.25">
      <c r="A35" s="910">
        <v>30</v>
      </c>
      <c r="B35" s="911" t="s">
        <v>285</v>
      </c>
      <c r="C35" s="912">
        <f>'25'!C35-'28b'!C35-'28c'!C35</f>
        <v>0</v>
      </c>
      <c r="D35" s="912">
        <f>'25'!D35-'28b'!D35-'28c'!D35</f>
        <v>0</v>
      </c>
      <c r="E35" s="912">
        <f>'25'!E35-'28b'!E35-'28c'!E35</f>
        <v>0</v>
      </c>
      <c r="F35" s="912">
        <f>'25'!F35-'28b'!F35-'28c'!F35</f>
        <v>0</v>
      </c>
      <c r="G35" s="912">
        <f>'25'!G35-'28b'!G35-'28c'!G35</f>
        <v>0</v>
      </c>
      <c r="H35" s="912">
        <f>'25'!H35-'28b'!H35-'28c'!H35</f>
        <v>0</v>
      </c>
    </row>
    <row r="36" spans="1:8" x14ac:dyDescent="0.25">
      <c r="A36" s="910">
        <v>31</v>
      </c>
      <c r="B36" s="911" t="s">
        <v>53</v>
      </c>
      <c r="C36" s="912">
        <f>'25'!C36-'28b'!C36-'28c'!C36</f>
        <v>188171700</v>
      </c>
      <c r="D36" s="912">
        <f>'25'!D36-'28b'!D36-'28c'!D36</f>
        <v>188171700</v>
      </c>
      <c r="E36" s="912">
        <f>'25'!E36-'28b'!E36-'28c'!E36</f>
        <v>0</v>
      </c>
      <c r="F36" s="912">
        <f>'25'!F36-'28b'!F36-'28c'!F36</f>
        <v>0</v>
      </c>
      <c r="G36" s="912">
        <f>'25'!G36-'28b'!G36-'28c'!G36</f>
        <v>0</v>
      </c>
      <c r="H36" s="912">
        <f>'25'!H36-'28b'!H36-'28c'!H36</f>
        <v>0</v>
      </c>
    </row>
    <row r="37" spans="1:8" x14ac:dyDescent="0.25">
      <c r="A37" s="910">
        <v>32</v>
      </c>
      <c r="B37" s="911" t="s">
        <v>54</v>
      </c>
      <c r="C37" s="912">
        <f>'25'!C37-'28b'!C37-'28c'!C37</f>
        <v>0</v>
      </c>
      <c r="D37" s="912">
        <f>'25'!D37-'28b'!D37-'28c'!D37</f>
        <v>0</v>
      </c>
      <c r="E37" s="912">
        <f>'25'!E37-'28b'!E37-'28c'!E37</f>
        <v>0</v>
      </c>
      <c r="F37" s="912">
        <f>'25'!F37-'28b'!F37-'28c'!F37</f>
        <v>0</v>
      </c>
      <c r="G37" s="912">
        <f>'25'!G37-'28b'!G37-'28c'!G37</f>
        <v>0</v>
      </c>
      <c r="H37" s="912">
        <f>'25'!H37-'28b'!H37-'28c'!H37</f>
        <v>0</v>
      </c>
    </row>
    <row r="38" spans="1:8" ht="39.6" x14ac:dyDescent="0.25">
      <c r="A38" s="910">
        <v>33</v>
      </c>
      <c r="B38" s="911" t="s">
        <v>286</v>
      </c>
      <c r="C38" s="912">
        <f>'25'!C38-'28b'!C38-'28c'!C38</f>
        <v>0</v>
      </c>
      <c r="D38" s="912">
        <f>'25'!D38-'28b'!D38-'28c'!D38</f>
        <v>0</v>
      </c>
      <c r="E38" s="912">
        <f>'25'!E38-'28b'!E38-'28c'!E38</f>
        <v>0</v>
      </c>
      <c r="F38" s="912">
        <f>'25'!F38-'28b'!F38-'28c'!F38</f>
        <v>0</v>
      </c>
      <c r="G38" s="912">
        <f>'25'!G38-'28b'!G38-'28c'!G38</f>
        <v>0</v>
      </c>
      <c r="H38" s="912">
        <f>'25'!H38-'28b'!H38-'28c'!H38</f>
        <v>0</v>
      </c>
    </row>
    <row r="39" spans="1:8" x14ac:dyDescent="0.25">
      <c r="A39" s="910">
        <v>34</v>
      </c>
      <c r="B39" s="911" t="s">
        <v>287</v>
      </c>
      <c r="C39" s="912">
        <f>'25'!C39-'28b'!C39-'28c'!C39</f>
        <v>0</v>
      </c>
      <c r="D39" s="912">
        <f>'25'!D39-'28b'!D39-'28c'!D39</f>
        <v>0</v>
      </c>
      <c r="E39" s="912">
        <f>'25'!E39-'28b'!E39-'28c'!E39</f>
        <v>0</v>
      </c>
      <c r="F39" s="912">
        <f>'25'!F39-'28b'!F39-'28c'!F39</f>
        <v>0</v>
      </c>
      <c r="G39" s="912">
        <f>'25'!G39-'28b'!G39-'28c'!G39</f>
        <v>0</v>
      </c>
      <c r="H39" s="912">
        <f>'25'!H39-'28b'!H39-'28c'!H39</f>
        <v>0</v>
      </c>
    </row>
    <row r="40" spans="1:8" x14ac:dyDescent="0.25">
      <c r="A40" s="910">
        <v>35</v>
      </c>
      <c r="B40" s="917" t="s">
        <v>55</v>
      </c>
      <c r="C40" s="912">
        <f>'25'!C40-'28b'!C40-'28c'!C40</f>
        <v>283617869</v>
      </c>
      <c r="D40" s="912">
        <f>'25'!D40-'28b'!D40-'28c'!D40</f>
        <v>283617869</v>
      </c>
      <c r="E40" s="912">
        <f>'25'!E40-'28b'!E40-'28c'!E40</f>
        <v>0</v>
      </c>
      <c r="F40" s="912">
        <f>'25'!F40-'28b'!F40-'28c'!F40</f>
        <v>0</v>
      </c>
      <c r="G40" s="912">
        <f>'25'!G40-'28b'!G40-'28c'!G40</f>
        <v>0</v>
      </c>
      <c r="H40" s="912">
        <f>'25'!H40-'28b'!H40-'28c'!H40</f>
        <v>0</v>
      </c>
    </row>
    <row r="41" spans="1:8" x14ac:dyDescent="0.25">
      <c r="A41" s="910">
        <v>36</v>
      </c>
      <c r="B41" s="915" t="s">
        <v>288</v>
      </c>
      <c r="C41" s="912">
        <f>'25'!C41-'28b'!C41-'28c'!C41</f>
        <v>0</v>
      </c>
      <c r="D41" s="912">
        <f>'25'!D41-'28b'!D41-'28c'!D41</f>
        <v>0</v>
      </c>
      <c r="E41" s="912">
        <f>'25'!E41-'28b'!E41-'28c'!E41</f>
        <v>0</v>
      </c>
      <c r="F41" s="912">
        <f>'25'!F41-'28b'!F41-'28c'!F41</f>
        <v>0</v>
      </c>
      <c r="G41" s="912">
        <f>'25'!G41-'28b'!G41-'28c'!G41</f>
        <v>0</v>
      </c>
      <c r="H41" s="912">
        <f>'25'!H41-'28b'!H41-'28c'!H41</f>
        <v>0</v>
      </c>
    </row>
    <row r="42" spans="1:8" x14ac:dyDescent="0.25">
      <c r="A42" s="910">
        <v>37</v>
      </c>
      <c r="B42" s="923" t="s">
        <v>56</v>
      </c>
      <c r="C42" s="912">
        <f>'25'!C42-'28b'!C42-'28c'!C42</f>
        <v>10191562</v>
      </c>
      <c r="D42" s="912">
        <f>'25'!D42-'28b'!D42-'28c'!D42</f>
        <v>0</v>
      </c>
      <c r="E42" s="912">
        <f>'25'!E42-'28b'!E42-'28c'!E42</f>
        <v>240000</v>
      </c>
      <c r="F42" s="912">
        <f>'25'!F42-'28b'!F42-'28c'!F42</f>
        <v>800000</v>
      </c>
      <c r="G42" s="912">
        <f>'25'!G42-'28b'!G42-'28c'!G42</f>
        <v>1050000</v>
      </c>
      <c r="H42" s="912">
        <f>'25'!H42-'28b'!H42-'28c'!H42</f>
        <v>8101562</v>
      </c>
    </row>
    <row r="43" spans="1:8" x14ac:dyDescent="0.25">
      <c r="A43" s="910">
        <v>38</v>
      </c>
      <c r="B43" s="923" t="s">
        <v>289</v>
      </c>
      <c r="C43" s="912">
        <f>'25'!C43-'28b'!C43-'28c'!C43</f>
        <v>8101562</v>
      </c>
      <c r="D43" s="912">
        <f>'25'!D43-'28b'!D43-'28c'!D43</f>
        <v>0</v>
      </c>
      <c r="E43" s="912">
        <f>'25'!E43-'28b'!E43-'28c'!E43</f>
        <v>0</v>
      </c>
      <c r="F43" s="912">
        <f>'25'!F43-'28b'!F43-'28c'!F43</f>
        <v>0</v>
      </c>
      <c r="G43" s="912">
        <f>'25'!G43-'28b'!G43-'28c'!G43</f>
        <v>0</v>
      </c>
      <c r="H43" s="912">
        <f>'25'!H43-'28b'!H43-'28c'!H43</f>
        <v>8101562</v>
      </c>
    </row>
    <row r="44" spans="1:8" x14ac:dyDescent="0.25">
      <c r="A44" s="910">
        <v>39</v>
      </c>
      <c r="B44" s="923" t="s">
        <v>57</v>
      </c>
      <c r="C44" s="912">
        <f>'25'!C44-'28b'!C44-'28c'!C44</f>
        <v>1290000</v>
      </c>
      <c r="D44" s="912">
        <f>'25'!D44-'28b'!D44-'28c'!D44</f>
        <v>0</v>
      </c>
      <c r="E44" s="912">
        <f>'25'!E44-'28b'!E44-'28c'!E44</f>
        <v>240000</v>
      </c>
      <c r="F44" s="912">
        <f>'25'!F44-'28b'!F44-'28c'!F44</f>
        <v>0</v>
      </c>
      <c r="G44" s="912">
        <f>'25'!G44-'28b'!G44-'28c'!G44</f>
        <v>1050000</v>
      </c>
      <c r="H44" s="912">
        <f>'25'!H44-'28b'!H44-'28c'!H44</f>
        <v>0</v>
      </c>
    </row>
    <row r="45" spans="1:8" x14ac:dyDescent="0.25">
      <c r="A45" s="910">
        <v>40</v>
      </c>
      <c r="B45" s="923" t="s">
        <v>290</v>
      </c>
      <c r="C45" s="912">
        <f>'25'!C45-'28b'!C45-'28c'!C45</f>
        <v>0</v>
      </c>
      <c r="D45" s="912">
        <f>'25'!D45-'28b'!D45-'28c'!D45</f>
        <v>0</v>
      </c>
      <c r="E45" s="912">
        <f>'25'!E45-'28b'!E45-'28c'!E45</f>
        <v>0</v>
      </c>
      <c r="F45" s="912">
        <f>'25'!F45-'28b'!F45-'28c'!F45</f>
        <v>0</v>
      </c>
      <c r="G45" s="912">
        <f>'25'!G45-'28b'!G45-'28c'!G45</f>
        <v>0</v>
      </c>
      <c r="H45" s="912">
        <f>'25'!H45-'28b'!H45-'28c'!H45</f>
        <v>0</v>
      </c>
    </row>
    <row r="46" spans="1:8" x14ac:dyDescent="0.25">
      <c r="A46" s="910">
        <v>41</v>
      </c>
      <c r="B46" s="923" t="s">
        <v>291</v>
      </c>
      <c r="C46" s="912">
        <f>'25'!C46-'28b'!C46-'28c'!C46</f>
        <v>800000</v>
      </c>
      <c r="D46" s="912">
        <f>'25'!D46-'28b'!D46-'28c'!D46</f>
        <v>0</v>
      </c>
      <c r="E46" s="912">
        <f>'25'!E46-'28b'!E46-'28c'!E46</f>
        <v>0</v>
      </c>
      <c r="F46" s="912">
        <f>'25'!F46-'28b'!F46-'28c'!F46</f>
        <v>800000</v>
      </c>
      <c r="G46" s="912">
        <f>'25'!G46-'28b'!G46-'28c'!G46</f>
        <v>0</v>
      </c>
      <c r="H46" s="912">
        <f>'25'!H46-'28b'!H46-'28c'!H46</f>
        <v>0</v>
      </c>
    </row>
    <row r="47" spans="1:8" x14ac:dyDescent="0.25">
      <c r="A47" s="910">
        <v>42</v>
      </c>
      <c r="B47" s="911" t="s">
        <v>58</v>
      </c>
      <c r="C47" s="912">
        <f>'25'!C47-'28b'!C47-'28c'!C47</f>
        <v>2389000</v>
      </c>
      <c r="D47" s="912">
        <f>'25'!D47-'28b'!D47-'28c'!D47</f>
        <v>20000</v>
      </c>
      <c r="E47" s="912">
        <f>'25'!E47-'28b'!E47-'28c'!E47</f>
        <v>1200000</v>
      </c>
      <c r="F47" s="912">
        <f>'25'!F47-'28b'!F47-'28c'!F47</f>
        <v>1169000</v>
      </c>
      <c r="G47" s="912">
        <f>'25'!G47-'28b'!G47-'28c'!G47</f>
        <v>0</v>
      </c>
      <c r="H47" s="912">
        <f>'25'!H47-'28b'!H47-'28c'!H47</f>
        <v>0</v>
      </c>
    </row>
    <row r="48" spans="1:8" x14ac:dyDescent="0.25">
      <c r="A48" s="910">
        <v>43</v>
      </c>
      <c r="B48" s="911" t="s">
        <v>59</v>
      </c>
      <c r="C48" s="912">
        <f>'25'!C48-'28b'!C48-'28c'!C48</f>
        <v>2220000</v>
      </c>
      <c r="D48" s="912">
        <f>'25'!D48-'28b'!D48-'28c'!D48</f>
        <v>20000</v>
      </c>
      <c r="E48" s="912">
        <f>'25'!E48-'28b'!E48-'28c'!E48</f>
        <v>1200000</v>
      </c>
      <c r="F48" s="912">
        <f>'25'!F48-'28b'!F48-'28c'!F48</f>
        <v>1000000</v>
      </c>
      <c r="G48" s="912">
        <f>'25'!G48-'28b'!G48-'28c'!G48</f>
        <v>0</v>
      </c>
      <c r="H48" s="912">
        <f>'25'!H48-'28b'!H48-'28c'!H48</f>
        <v>0</v>
      </c>
    </row>
    <row r="49" spans="1:8" x14ac:dyDescent="0.25">
      <c r="A49" s="910">
        <v>44</v>
      </c>
      <c r="B49" s="911" t="s">
        <v>60</v>
      </c>
      <c r="C49" s="912">
        <f>'25'!C49-'28b'!C49-'28c'!C49</f>
        <v>169000</v>
      </c>
      <c r="D49" s="912">
        <f>'25'!D49-'28b'!D49-'28c'!D49</f>
        <v>0</v>
      </c>
      <c r="E49" s="912">
        <f>'25'!E49-'28b'!E49-'28c'!E49</f>
        <v>0</v>
      </c>
      <c r="F49" s="912">
        <f>'25'!F49-'28b'!F49-'28c'!F49</f>
        <v>169000</v>
      </c>
      <c r="G49" s="912">
        <f>'25'!G49-'28b'!G49-'28c'!G49</f>
        <v>0</v>
      </c>
      <c r="H49" s="912">
        <f>'25'!H49-'28b'!H49-'28c'!H49</f>
        <v>0</v>
      </c>
    </row>
    <row r="50" spans="1:8" x14ac:dyDescent="0.25">
      <c r="A50" s="910">
        <v>45</v>
      </c>
      <c r="B50" s="911" t="s">
        <v>292</v>
      </c>
      <c r="C50" s="912">
        <f>'25'!C50-'28b'!C50-'28c'!C50</f>
        <v>-4563000</v>
      </c>
      <c r="D50" s="912">
        <f>'25'!D50-'28b'!D50-'28c'!D50</f>
        <v>-4563000</v>
      </c>
      <c r="E50" s="912">
        <f>'25'!E50-'28b'!E50-'28c'!E50</f>
        <v>0</v>
      </c>
      <c r="F50" s="912">
        <f>'25'!F50-'28b'!F50-'28c'!F50</f>
        <v>0</v>
      </c>
      <c r="G50" s="912">
        <f>'25'!G50-'28b'!G50-'28c'!G50</f>
        <v>0</v>
      </c>
      <c r="H50" s="912">
        <f>'25'!H50-'28b'!H50-'28c'!H50</f>
        <v>0</v>
      </c>
    </row>
    <row r="51" spans="1:8" ht="26.4" x14ac:dyDescent="0.25">
      <c r="A51" s="910">
        <v>46</v>
      </c>
      <c r="B51" s="911" t="s">
        <v>293</v>
      </c>
      <c r="C51" s="912">
        <f>'25'!C51-'28b'!C51-'28c'!C51</f>
        <v>0</v>
      </c>
      <c r="D51" s="912">
        <f>'25'!D51-'28b'!D51-'28c'!D51</f>
        <v>0</v>
      </c>
      <c r="E51" s="912">
        <f>'25'!E51-'28b'!E51-'28c'!E51</f>
        <v>0</v>
      </c>
      <c r="F51" s="912">
        <f>'25'!F51-'28b'!F51-'28c'!F51</f>
        <v>0</v>
      </c>
      <c r="G51" s="912">
        <f>'25'!G51-'28b'!G51-'28c'!G51</f>
        <v>0</v>
      </c>
      <c r="H51" s="912">
        <f>'25'!H51-'28b'!H51-'28c'!H51</f>
        <v>0</v>
      </c>
    </row>
    <row r="52" spans="1:8" ht="26.4" x14ac:dyDescent="0.25">
      <c r="A52" s="910">
        <v>47</v>
      </c>
      <c r="B52" s="911" t="s">
        <v>61</v>
      </c>
      <c r="C52" s="912">
        <f>'25'!C52-'28b'!C52-'28c'!C52</f>
        <v>0</v>
      </c>
      <c r="D52" s="912">
        <f>'25'!D52-'28b'!D52-'28c'!D52</f>
        <v>0</v>
      </c>
      <c r="E52" s="912">
        <f>'25'!E52-'28b'!E52-'28c'!E52</f>
        <v>0</v>
      </c>
      <c r="F52" s="912">
        <f>'25'!F52-'28b'!F52-'28c'!F52</f>
        <v>0</v>
      </c>
      <c r="G52" s="912">
        <f>'25'!G52-'28b'!G52-'28c'!G52</f>
        <v>0</v>
      </c>
      <c r="H52" s="912">
        <f>'25'!H52-'28b'!H52-'28c'!H52</f>
        <v>0</v>
      </c>
    </row>
    <row r="53" spans="1:8" x14ac:dyDescent="0.25">
      <c r="A53" s="910">
        <v>48</v>
      </c>
      <c r="B53" s="911" t="s">
        <v>294</v>
      </c>
      <c r="C53" s="912">
        <f>'25'!C53-'28b'!C53-'28c'!C53</f>
        <v>0</v>
      </c>
      <c r="D53" s="912">
        <f>'25'!D53-'28b'!D53-'28c'!D53</f>
        <v>0</v>
      </c>
      <c r="E53" s="912">
        <f>'25'!E53-'28b'!E53-'28c'!E53</f>
        <v>0</v>
      </c>
      <c r="F53" s="912">
        <f>'25'!F53-'28b'!F53-'28c'!F53</f>
        <v>0</v>
      </c>
      <c r="G53" s="912">
        <f>'25'!G53-'28b'!G53-'28c'!G53</f>
        <v>0</v>
      </c>
      <c r="H53" s="912">
        <f>'25'!H53-'28b'!H53-'28c'!H53</f>
        <v>0</v>
      </c>
    </row>
    <row r="54" spans="1:8" x14ac:dyDescent="0.25">
      <c r="A54" s="910">
        <v>49</v>
      </c>
      <c r="B54" s="911" t="s">
        <v>62</v>
      </c>
      <c r="C54" s="912">
        <f>'25'!C54-'28b'!C54-'28c'!C54</f>
        <v>-4563000</v>
      </c>
      <c r="D54" s="912">
        <f>'25'!D54-'28b'!D54-'28c'!D54</f>
        <v>-4563000</v>
      </c>
      <c r="E54" s="912">
        <f>'25'!E54-'28b'!E54-'28c'!E54</f>
        <v>0</v>
      </c>
      <c r="F54" s="912">
        <f>'25'!F54-'28b'!F54-'28c'!F54</f>
        <v>0</v>
      </c>
      <c r="G54" s="912">
        <f>'25'!G54-'28b'!G54-'28c'!G54</f>
        <v>0</v>
      </c>
      <c r="H54" s="912">
        <f>'25'!H54-'28b'!H54-'28c'!H54</f>
        <v>0</v>
      </c>
    </row>
    <row r="55" spans="1:8" x14ac:dyDescent="0.25">
      <c r="A55" s="910">
        <v>50</v>
      </c>
      <c r="B55" s="911" t="s">
        <v>295</v>
      </c>
      <c r="C55" s="912">
        <f>'25'!C55-'28b'!C55-'28c'!C55</f>
        <v>2653153</v>
      </c>
      <c r="D55" s="912">
        <f>'25'!D55-'28b'!D55-'28c'!D55</f>
        <v>0</v>
      </c>
      <c r="E55" s="912">
        <f>'25'!E55-'28b'!E55-'28c'!E55</f>
        <v>0</v>
      </c>
      <c r="F55" s="912">
        <f>'25'!F55-'28b'!F55-'28c'!F55</f>
        <v>0</v>
      </c>
      <c r="G55" s="912">
        <f>'25'!G55-'28b'!G55-'28c'!G55</f>
        <v>0</v>
      </c>
      <c r="H55" s="912">
        <f>'25'!H55-'28b'!H55-'28c'!H55</f>
        <v>2653153</v>
      </c>
    </row>
    <row r="56" spans="1:8" x14ac:dyDescent="0.25">
      <c r="A56" s="910">
        <v>51</v>
      </c>
      <c r="B56" s="911" t="s">
        <v>296</v>
      </c>
      <c r="C56" s="912">
        <f>'25'!C56-'28b'!C56-'28c'!C56</f>
        <v>4988173</v>
      </c>
      <c r="D56" s="912">
        <f>'25'!D56-'28b'!D56-'28c'!D56</f>
        <v>1163700</v>
      </c>
      <c r="E56" s="912">
        <f>'25'!E56-'28b'!E56-'28c'!E56</f>
        <v>388800</v>
      </c>
      <c r="F56" s="912">
        <f>'25'!F56-'28b'!F56-'28c'!F56</f>
        <v>531900</v>
      </c>
      <c r="G56" s="912">
        <f>'25'!G56-'28b'!G56-'28c'!G56</f>
        <v>0</v>
      </c>
      <c r="H56" s="912">
        <f>'25'!H56-'28b'!H56-'28c'!H56</f>
        <v>2903773</v>
      </c>
    </row>
    <row r="57" spans="1:8" x14ac:dyDescent="0.25">
      <c r="A57" s="910">
        <v>52</v>
      </c>
      <c r="B57" s="911" t="s">
        <v>63</v>
      </c>
      <c r="C57" s="912">
        <f>'25'!C57-'28b'!C57-'28c'!C57</f>
        <v>0</v>
      </c>
      <c r="D57" s="912">
        <f>'25'!D57-'28b'!D57-'28c'!D57</f>
        <v>0</v>
      </c>
      <c r="E57" s="912">
        <f>'25'!E57-'28b'!E57-'28c'!E57</f>
        <v>0</v>
      </c>
      <c r="F57" s="912">
        <f>'25'!F57-'28b'!F57-'28c'!F57</f>
        <v>0</v>
      </c>
      <c r="G57" s="912">
        <f>'25'!G57-'28b'!G57-'28c'!G57</f>
        <v>0</v>
      </c>
      <c r="H57" s="912">
        <f>'25'!H57-'28b'!H57-'28c'!H57</f>
        <v>0</v>
      </c>
    </row>
    <row r="58" spans="1:8" ht="26.4" x14ac:dyDescent="0.25">
      <c r="A58" s="910">
        <v>53</v>
      </c>
      <c r="B58" s="911" t="s">
        <v>297</v>
      </c>
      <c r="C58" s="912">
        <f>'25'!C58-'28b'!C58-'28c'!C58</f>
        <v>0</v>
      </c>
      <c r="D58" s="912">
        <f>'25'!D58-'28b'!D58-'28c'!D58</f>
        <v>0</v>
      </c>
      <c r="E58" s="912">
        <f>'25'!E58-'28b'!E58-'28c'!E58</f>
        <v>0</v>
      </c>
      <c r="F58" s="912">
        <f>'25'!F58-'28b'!F58-'28c'!F58</f>
        <v>0</v>
      </c>
      <c r="G58" s="912">
        <f>'25'!G58-'28b'!G58-'28c'!G58</f>
        <v>0</v>
      </c>
      <c r="H58" s="912">
        <f>'25'!H58-'28b'!H58-'28c'!H58</f>
        <v>0</v>
      </c>
    </row>
    <row r="59" spans="1:8" x14ac:dyDescent="0.25">
      <c r="A59" s="910">
        <v>54</v>
      </c>
      <c r="B59" s="911" t="s">
        <v>298</v>
      </c>
      <c r="C59" s="912">
        <f>'25'!C59-'28b'!C59-'28c'!C59</f>
        <v>0</v>
      </c>
      <c r="D59" s="912">
        <f>'25'!D59-'28b'!D59-'28c'!D59</f>
        <v>0</v>
      </c>
      <c r="E59" s="912">
        <f>'25'!E59-'28b'!E59-'28c'!E59</f>
        <v>0</v>
      </c>
      <c r="F59" s="912">
        <f>'25'!F59-'28b'!F59-'28c'!F59</f>
        <v>0</v>
      </c>
      <c r="G59" s="912">
        <f>'25'!G59-'28b'!G59-'28c'!G59</f>
        <v>0</v>
      </c>
      <c r="H59" s="912">
        <f>'25'!H59-'28b'!H59-'28c'!H59</f>
        <v>0</v>
      </c>
    </row>
    <row r="60" spans="1:8" x14ac:dyDescent="0.25">
      <c r="A60" s="910">
        <v>55</v>
      </c>
      <c r="B60" s="911" t="s">
        <v>64</v>
      </c>
      <c r="C60" s="912">
        <f>'25'!C60-'28b'!C60-'28c'!C60</f>
        <v>0</v>
      </c>
      <c r="D60" s="912">
        <f>'25'!D60-'28b'!D60-'28c'!D60</f>
        <v>0</v>
      </c>
      <c r="E60" s="912">
        <f>'25'!E60-'28b'!E60-'28c'!E60</f>
        <v>0</v>
      </c>
      <c r="F60" s="912">
        <f>'25'!F60-'28b'!F60-'28c'!F60</f>
        <v>0</v>
      </c>
      <c r="G60" s="912">
        <f>'25'!G60-'28b'!G60-'28c'!G60</f>
        <v>0</v>
      </c>
      <c r="H60" s="912">
        <f>'25'!H60-'28b'!H60-'28c'!H60</f>
        <v>0</v>
      </c>
    </row>
    <row r="61" spans="1:8" x14ac:dyDescent="0.25">
      <c r="A61" s="910">
        <v>56</v>
      </c>
      <c r="B61" s="911" t="s">
        <v>299</v>
      </c>
      <c r="C61" s="912">
        <f>'25'!C61-'28b'!C61-'28c'!C61</f>
        <v>82000</v>
      </c>
      <c r="D61" s="912">
        <f>'25'!D61-'28b'!D61-'28c'!D61</f>
        <v>0</v>
      </c>
      <c r="E61" s="912">
        <f>'25'!E61-'28b'!E61-'28c'!E61</f>
        <v>0</v>
      </c>
      <c r="F61" s="912">
        <f>'25'!F61-'28b'!F61-'28c'!F61</f>
        <v>82000</v>
      </c>
      <c r="G61" s="912">
        <f>'25'!G61-'28b'!G61-'28c'!G61</f>
        <v>0</v>
      </c>
      <c r="H61" s="912">
        <f>'25'!H61-'28b'!H61-'28c'!H61</f>
        <v>0</v>
      </c>
    </row>
    <row r="62" spans="1:8" x14ac:dyDescent="0.25">
      <c r="A62" s="910">
        <v>57</v>
      </c>
      <c r="B62" s="917" t="s">
        <v>65</v>
      </c>
      <c r="C62" s="912">
        <f>'25'!C62-'28b'!C62-'28c'!C62</f>
        <v>15740888</v>
      </c>
      <c r="D62" s="912">
        <f>'25'!D62-'28b'!D62-'28c'!D62</f>
        <v>-3379300</v>
      </c>
      <c r="E62" s="912">
        <f>'25'!E62-'28b'!E62-'28c'!E62</f>
        <v>1828800</v>
      </c>
      <c r="F62" s="912">
        <f>'25'!F62-'28b'!F62-'28c'!F62</f>
        <v>2582900</v>
      </c>
      <c r="G62" s="912">
        <f>'25'!G62-'28b'!G62-'28c'!G62</f>
        <v>1050000</v>
      </c>
      <c r="H62" s="912">
        <f>'25'!H62-'28b'!H62-'28c'!H62</f>
        <v>13658488</v>
      </c>
    </row>
    <row r="63" spans="1:8" x14ac:dyDescent="0.25">
      <c r="A63" s="910">
        <v>58</v>
      </c>
      <c r="B63" s="911" t="s">
        <v>300</v>
      </c>
      <c r="C63" s="912">
        <f>'25'!C63-'28b'!C63-'28c'!C63</f>
        <v>0</v>
      </c>
      <c r="D63" s="912">
        <f>'25'!D63-'28b'!D63-'28c'!D63</f>
        <v>0</v>
      </c>
      <c r="E63" s="912">
        <f>'25'!E63-'28b'!E63-'28c'!E63</f>
        <v>0</v>
      </c>
      <c r="F63" s="912">
        <f>'25'!F63-'28b'!F63-'28c'!F63</f>
        <v>0</v>
      </c>
      <c r="G63" s="912">
        <f>'25'!G63-'28b'!G63-'28c'!G63</f>
        <v>0</v>
      </c>
      <c r="H63" s="912">
        <f>'25'!H63-'28b'!H63-'28c'!H63</f>
        <v>0</v>
      </c>
    </row>
    <row r="64" spans="1:8" x14ac:dyDescent="0.25">
      <c r="A64" s="910">
        <v>59</v>
      </c>
      <c r="B64" s="911" t="s">
        <v>301</v>
      </c>
      <c r="C64" s="912">
        <f>'25'!C64-'28b'!C64-'28c'!C64</f>
        <v>0</v>
      </c>
      <c r="D64" s="912">
        <f>'25'!D64-'28b'!D64-'28c'!D64</f>
        <v>0</v>
      </c>
      <c r="E64" s="912">
        <f>'25'!E64-'28b'!E64-'28c'!E64</f>
        <v>0</v>
      </c>
      <c r="F64" s="912">
        <f>'25'!F64-'28b'!F64-'28c'!F64</f>
        <v>0</v>
      </c>
      <c r="G64" s="912">
        <f>'25'!G64-'28b'!G64-'28c'!G64</f>
        <v>0</v>
      </c>
      <c r="H64" s="912">
        <f>'25'!H64-'28b'!H64-'28c'!H64</f>
        <v>0</v>
      </c>
    </row>
    <row r="65" spans="1:8" x14ac:dyDescent="0.25">
      <c r="A65" s="910">
        <v>60</v>
      </c>
      <c r="B65" s="917" t="s">
        <v>66</v>
      </c>
      <c r="C65" s="912">
        <f>'25'!C65-'28b'!C65-'28c'!C65</f>
        <v>0</v>
      </c>
      <c r="D65" s="912">
        <f>'25'!D65-'28b'!D65-'28c'!D65</f>
        <v>0</v>
      </c>
      <c r="E65" s="912">
        <f>'25'!E65-'28b'!E65-'28c'!E65</f>
        <v>0</v>
      </c>
      <c r="F65" s="912">
        <f>'25'!F65-'28b'!F65-'28c'!F65</f>
        <v>0</v>
      </c>
      <c r="G65" s="912">
        <f>'25'!G65-'28b'!G65-'28c'!G65</f>
        <v>0</v>
      </c>
      <c r="H65" s="912">
        <f>'25'!H65-'28b'!H65-'28c'!H65</f>
        <v>0</v>
      </c>
    </row>
    <row r="66" spans="1:8" x14ac:dyDescent="0.25">
      <c r="A66" s="910">
        <v>61</v>
      </c>
      <c r="B66" s="926" t="s">
        <v>302</v>
      </c>
      <c r="C66" s="912">
        <f>'25'!C66-'28b'!C66-'28c'!C66</f>
        <v>0</v>
      </c>
      <c r="D66" s="912">
        <f>'25'!D66-'28b'!D66-'28c'!D66</f>
        <v>0</v>
      </c>
      <c r="E66" s="912">
        <f>'25'!E66-'28b'!E66-'28c'!E66</f>
        <v>0</v>
      </c>
      <c r="F66" s="912">
        <f>'25'!F66-'28b'!F66-'28c'!F66</f>
        <v>0</v>
      </c>
      <c r="G66" s="912">
        <f>'25'!G66-'28b'!G66-'28c'!G66</f>
        <v>0</v>
      </c>
      <c r="H66" s="912">
        <f>'25'!H66-'28b'!H66-'28c'!H66</f>
        <v>0</v>
      </c>
    </row>
    <row r="67" spans="1:8" x14ac:dyDescent="0.25">
      <c r="A67" s="910">
        <v>62</v>
      </c>
      <c r="B67" s="927" t="s">
        <v>303</v>
      </c>
      <c r="C67" s="912">
        <f>'25'!C67-'28b'!C67-'28c'!C67</f>
        <v>0</v>
      </c>
      <c r="D67" s="912">
        <f>'25'!D67-'28b'!D67-'28c'!D67</f>
        <v>0</v>
      </c>
      <c r="E67" s="912">
        <f>'25'!E67-'28b'!E67-'28c'!E67</f>
        <v>0</v>
      </c>
      <c r="F67" s="912">
        <f>'25'!F67-'28b'!F67-'28c'!F67</f>
        <v>0</v>
      </c>
      <c r="G67" s="912">
        <f>'25'!G67-'28b'!G67-'28c'!G67</f>
        <v>0</v>
      </c>
      <c r="H67" s="912">
        <f>'25'!H67-'28b'!H67-'28c'!H67</f>
        <v>0</v>
      </c>
    </row>
    <row r="68" spans="1:8" ht="26.4" x14ac:dyDescent="0.25">
      <c r="A68" s="910">
        <v>63</v>
      </c>
      <c r="B68" s="911" t="s">
        <v>67</v>
      </c>
      <c r="C68" s="912">
        <f>'25'!C68-'28b'!C68-'28c'!C68</f>
        <v>0</v>
      </c>
      <c r="D68" s="912">
        <f>'25'!D68-'28b'!D68-'28c'!D68</f>
        <v>0</v>
      </c>
      <c r="E68" s="912">
        <f>'25'!E68-'28b'!E68-'28c'!E68</f>
        <v>0</v>
      </c>
      <c r="F68" s="912">
        <f>'25'!F68-'28b'!F68-'28c'!F68</f>
        <v>0</v>
      </c>
      <c r="G68" s="912">
        <f>'25'!G68-'28b'!G68-'28c'!G68</f>
        <v>0</v>
      </c>
      <c r="H68" s="912">
        <f>'25'!H68-'28b'!H68-'28c'!H68</f>
        <v>0</v>
      </c>
    </row>
    <row r="69" spans="1:8" x14ac:dyDescent="0.25">
      <c r="A69" s="910">
        <v>64</v>
      </c>
      <c r="B69" s="911" t="s">
        <v>68</v>
      </c>
      <c r="C69" s="912">
        <f>'25'!C69-'28b'!C69-'28c'!C69</f>
        <v>0</v>
      </c>
      <c r="D69" s="912">
        <f>'25'!D69-'28b'!D69-'28c'!D69</f>
        <v>0</v>
      </c>
      <c r="E69" s="912">
        <f>'25'!E69-'28b'!E69-'28c'!E69</f>
        <v>0</v>
      </c>
      <c r="F69" s="912">
        <f>'25'!F69-'28b'!F69-'28c'!F69</f>
        <v>0</v>
      </c>
      <c r="G69" s="912">
        <f>'25'!G69-'28b'!G69-'28c'!G69</f>
        <v>0</v>
      </c>
      <c r="H69" s="912">
        <f>'25'!H69-'28b'!H69-'28c'!H69</f>
        <v>0</v>
      </c>
    </row>
    <row r="70" spans="1:8" x14ac:dyDescent="0.25">
      <c r="A70" s="910">
        <v>65</v>
      </c>
      <c r="B70" s="911" t="s">
        <v>69</v>
      </c>
      <c r="C70" s="912">
        <f>'25'!C70-'28b'!C70-'28c'!C70</f>
        <v>0</v>
      </c>
      <c r="D70" s="912">
        <f>'25'!D70-'28b'!D70-'28c'!D70</f>
        <v>0</v>
      </c>
      <c r="E70" s="912">
        <f>'25'!E70-'28b'!E70-'28c'!E70</f>
        <v>0</v>
      </c>
      <c r="F70" s="912">
        <f>'25'!F70-'28b'!F70-'28c'!F70</f>
        <v>0</v>
      </c>
      <c r="G70" s="912">
        <f>'25'!G70-'28b'!G70-'28c'!G70</f>
        <v>0</v>
      </c>
      <c r="H70" s="912">
        <f>'25'!H70-'28b'!H70-'28c'!H70</f>
        <v>0</v>
      </c>
    </row>
    <row r="71" spans="1:8" x14ac:dyDescent="0.25">
      <c r="A71" s="910">
        <v>66</v>
      </c>
      <c r="B71" s="917" t="s">
        <v>70</v>
      </c>
      <c r="C71" s="912">
        <f>'25'!C71-'28b'!C71-'28c'!C71</f>
        <v>0</v>
      </c>
      <c r="D71" s="912">
        <f>'25'!D71-'28b'!D71-'28c'!D71</f>
        <v>0</v>
      </c>
      <c r="E71" s="912">
        <f>'25'!E71-'28b'!E71-'28c'!E71</f>
        <v>0</v>
      </c>
      <c r="F71" s="912">
        <f>'25'!F71-'28b'!F71-'28c'!F71</f>
        <v>0</v>
      </c>
      <c r="G71" s="912">
        <f>'25'!G71-'28b'!G71-'28c'!G71</f>
        <v>0</v>
      </c>
      <c r="H71" s="912">
        <f>'25'!H71-'28b'!H71-'28c'!H71</f>
        <v>0</v>
      </c>
    </row>
    <row r="72" spans="1:8" x14ac:dyDescent="0.25">
      <c r="A72" s="910">
        <v>67</v>
      </c>
      <c r="B72" s="929" t="s">
        <v>71</v>
      </c>
      <c r="C72" s="912">
        <f>'25'!C72-'28b'!C72-'28c'!C72</f>
        <v>965560002</v>
      </c>
      <c r="D72" s="912">
        <f>'25'!D72-'28b'!D72-'28c'!D72</f>
        <v>908746335</v>
      </c>
      <c r="E72" s="912">
        <f>'25'!E72-'28b'!E72-'28c'!E72</f>
        <v>1828800</v>
      </c>
      <c r="F72" s="912">
        <f>'25'!F72-'28b'!F72-'28c'!F72</f>
        <v>40276379</v>
      </c>
      <c r="G72" s="912">
        <f>'25'!G72-'28b'!G72-'28c'!G72</f>
        <v>1050000</v>
      </c>
      <c r="H72" s="912">
        <f>'25'!H72-'28b'!H72-'28c'!H72</f>
        <v>13658488</v>
      </c>
    </row>
    <row r="73" spans="1:8" ht="26.4" x14ac:dyDescent="0.25">
      <c r="A73" s="910">
        <v>68</v>
      </c>
      <c r="B73" s="915" t="s">
        <v>304</v>
      </c>
      <c r="C73" s="912">
        <f>'25'!C73-'28b'!C73-'28c'!C73</f>
        <v>0</v>
      </c>
      <c r="D73" s="912">
        <f>'25'!D73-'28b'!D73-'28c'!D73</f>
        <v>0</v>
      </c>
      <c r="E73" s="912">
        <f>'25'!E73-'28b'!E73-'28c'!E73</f>
        <v>0</v>
      </c>
      <c r="F73" s="912">
        <f>'25'!F73-'28b'!F73-'28c'!F73</f>
        <v>0</v>
      </c>
      <c r="G73" s="912">
        <f>'25'!G73-'28b'!G73-'28c'!G73</f>
        <v>0</v>
      </c>
      <c r="H73" s="912">
        <f>'25'!H73-'28b'!H73-'28c'!H73</f>
        <v>0</v>
      </c>
    </row>
    <row r="74" spans="1:8" ht="26.4" x14ac:dyDescent="0.25">
      <c r="A74" s="910">
        <v>69</v>
      </c>
      <c r="B74" s="911" t="s">
        <v>305</v>
      </c>
      <c r="C74" s="912">
        <f>'25'!C74-'28b'!C74-'28c'!C74</f>
        <v>793186941</v>
      </c>
      <c r="D74" s="912">
        <f>'25'!D74-'28b'!D74-'28c'!D74</f>
        <v>737734993</v>
      </c>
      <c r="E74" s="912">
        <f>'25'!E74-'28b'!E74-'28c'!E74</f>
        <v>12487679</v>
      </c>
      <c r="F74" s="912">
        <f>'25'!F74-'28b'!F74-'28c'!F74</f>
        <v>24884734</v>
      </c>
      <c r="G74" s="912">
        <f>'25'!G74-'28b'!G74-'28c'!G74</f>
        <v>9785755</v>
      </c>
      <c r="H74" s="912">
        <f>'25'!H74-'28b'!H74-'28c'!H74</f>
        <v>8293780</v>
      </c>
    </row>
    <row r="75" spans="1:8" x14ac:dyDescent="0.25">
      <c r="A75" s="910">
        <v>70</v>
      </c>
      <c r="B75" s="911" t="s">
        <v>72</v>
      </c>
      <c r="C75" s="912">
        <f>'25'!C75-'28b'!C75-'28c'!C75</f>
        <v>0</v>
      </c>
      <c r="D75" s="912">
        <f>'25'!D75-'28b'!D75-'28c'!D75</f>
        <v>0</v>
      </c>
      <c r="E75" s="912">
        <f>'25'!E75-'28b'!E75-'28c'!E75</f>
        <v>0</v>
      </c>
      <c r="F75" s="912">
        <f>'25'!F75-'28b'!F75-'28c'!F75</f>
        <v>0</v>
      </c>
      <c r="G75" s="912">
        <f>'25'!G75-'28b'!G75-'28c'!G75</f>
        <v>0</v>
      </c>
      <c r="H75" s="912">
        <f>'25'!H75-'28b'!H75-'28c'!H75</f>
        <v>0</v>
      </c>
    </row>
    <row r="76" spans="1:8" x14ac:dyDescent="0.25">
      <c r="A76" s="910">
        <v>71</v>
      </c>
      <c r="B76" s="911" t="s">
        <v>306</v>
      </c>
      <c r="C76" s="912">
        <f>'25'!C76-'28b'!C76-'28c'!C76</f>
        <v>546264981</v>
      </c>
      <c r="D76" s="912">
        <f>'25'!D76-'28b'!D76-'28c'!D76</f>
        <v>0</v>
      </c>
      <c r="E76" s="912">
        <f>'25'!E76-'28b'!E76-'28c'!E76</f>
        <v>215812469</v>
      </c>
      <c r="F76" s="912">
        <f>'25'!F76-'28b'!F76-'28c'!F76</f>
        <v>131719261</v>
      </c>
      <c r="G76" s="912">
        <f>'25'!G76-'28b'!G76-'28c'!G76</f>
        <v>62464401</v>
      </c>
      <c r="H76" s="912">
        <f>'25'!H76-'28b'!H76-'28c'!H76</f>
        <v>136268850</v>
      </c>
    </row>
    <row r="77" spans="1:8" x14ac:dyDescent="0.25">
      <c r="A77" s="910">
        <v>72</v>
      </c>
      <c r="B77" s="911" t="s">
        <v>73</v>
      </c>
      <c r="C77" s="912">
        <f>'25'!C77-'28b'!C77-'28c'!C77</f>
        <v>1339451922</v>
      </c>
      <c r="D77" s="912">
        <f>'25'!D77-'28b'!D77-'28c'!D77</f>
        <v>737734993</v>
      </c>
      <c r="E77" s="912">
        <f>'25'!E77-'28b'!E77-'28c'!E77</f>
        <v>228300148</v>
      </c>
      <c r="F77" s="912">
        <f>'25'!F77-'28b'!F77-'28c'!F77</f>
        <v>156603995</v>
      </c>
      <c r="G77" s="912">
        <f>'25'!G77-'28b'!G77-'28c'!G77</f>
        <v>72250156</v>
      </c>
      <c r="H77" s="912">
        <f>'25'!H77-'28b'!H77-'28c'!H77</f>
        <v>144562630</v>
      </c>
    </row>
    <row r="78" spans="1:8" ht="13.8" thickBot="1" x14ac:dyDescent="0.3">
      <c r="A78" s="910">
        <v>73</v>
      </c>
      <c r="B78" s="720" t="s">
        <v>74</v>
      </c>
      <c r="C78" s="912">
        <f>'25'!C78-'28b'!C78-'28c'!C78</f>
        <v>1339451922</v>
      </c>
      <c r="D78" s="912">
        <f>'25'!D78-'28b'!D78-'28c'!D78</f>
        <v>737734993</v>
      </c>
      <c r="E78" s="912">
        <f>'25'!E78-'28b'!E78-'28c'!E78</f>
        <v>228300148</v>
      </c>
      <c r="F78" s="912">
        <f>'25'!F78-'28b'!F78-'28c'!F78</f>
        <v>156603995</v>
      </c>
      <c r="G78" s="912">
        <f>'25'!G78-'28b'!G78-'28c'!G78</f>
        <v>72250156</v>
      </c>
      <c r="H78" s="912">
        <f>'25'!H78-'28b'!H78-'28c'!H78</f>
        <v>144562630</v>
      </c>
    </row>
    <row r="79" spans="1:8" ht="13.8" thickBot="1" x14ac:dyDescent="0.3">
      <c r="A79" s="910">
        <v>74</v>
      </c>
      <c r="B79" s="149" t="s">
        <v>37</v>
      </c>
      <c r="C79" s="153">
        <f>'25'!C79-'28b'!C79-'28c'!C79</f>
        <v>2305011924</v>
      </c>
      <c r="D79" s="153">
        <f>'25'!D79-'28b'!D79-'28c'!D79</f>
        <v>1646481328</v>
      </c>
      <c r="E79" s="153">
        <f>'25'!E79-'28b'!E79-'28c'!E79</f>
        <v>230128948</v>
      </c>
      <c r="F79" s="153">
        <f>'25'!F79-'28b'!F79-'28c'!F79</f>
        <v>196880374</v>
      </c>
      <c r="G79" s="153">
        <f>'25'!G79-'28b'!G79-'28c'!G79</f>
        <v>73300156</v>
      </c>
      <c r="H79" s="153">
        <f>'25'!H79-'28b'!H79-'28c'!H79</f>
        <v>158221118</v>
      </c>
    </row>
    <row r="80" spans="1:8" ht="13.8" thickTop="1" x14ac:dyDescent="0.25">
      <c r="A80" s="910">
        <v>75</v>
      </c>
      <c r="B80" s="949" t="s">
        <v>3</v>
      </c>
      <c r="C80" s="950">
        <f>'26'!C6-'28b'!C80-'28c'!C80</f>
        <v>434590790</v>
      </c>
      <c r="D80" s="950">
        <f>'26'!D6-'28b'!D80-'28c'!D80</f>
        <v>57171623</v>
      </c>
      <c r="E80" s="950">
        <f>'26'!E6-'28b'!E80-'28c'!E80</f>
        <v>153949696</v>
      </c>
      <c r="F80" s="950">
        <f>'26'!F6-'28b'!F80-'28c'!F80</f>
        <v>102471957</v>
      </c>
      <c r="G80" s="950">
        <f>'26'!G6-'28b'!G80-'28c'!G80</f>
        <v>28189792</v>
      </c>
      <c r="H80" s="950">
        <f>'26'!H6-'28b'!H80-'28c'!H80</f>
        <v>92807722</v>
      </c>
    </row>
    <row r="81" spans="1:8" ht="26.4" x14ac:dyDescent="0.25">
      <c r="A81" s="910">
        <v>76</v>
      </c>
      <c r="B81" s="931" t="s">
        <v>4</v>
      </c>
      <c r="C81" s="950">
        <f>'26'!C7-'28b'!C81-'28c'!C81</f>
        <v>72534316</v>
      </c>
      <c r="D81" s="950">
        <f>'26'!D7-'28b'!D81-'28c'!D81</f>
        <v>9479948</v>
      </c>
      <c r="E81" s="950">
        <f>'26'!E7-'28b'!E81-'28c'!E81</f>
        <v>28176823</v>
      </c>
      <c r="F81" s="950">
        <f>'26'!F7-'28b'!F81-'28c'!F81</f>
        <v>15687236</v>
      </c>
      <c r="G81" s="950">
        <f>'26'!G7-'28b'!G81-'28c'!G81</f>
        <v>4416017</v>
      </c>
      <c r="H81" s="950">
        <f>'26'!H7-'28b'!H81-'28c'!H81</f>
        <v>14774292</v>
      </c>
    </row>
    <row r="82" spans="1:8" x14ac:dyDescent="0.25">
      <c r="A82" s="910">
        <v>77</v>
      </c>
      <c r="B82" s="931" t="s">
        <v>5</v>
      </c>
      <c r="C82" s="950">
        <f>'26'!C8-'28b'!C82-'28c'!C82</f>
        <v>325691950</v>
      </c>
      <c r="D82" s="950">
        <f>'26'!D8-'28b'!D82-'28c'!D82</f>
        <v>130235499</v>
      </c>
      <c r="E82" s="950">
        <f>'26'!E8-'28b'!E82-'28c'!E82</f>
        <v>39032429</v>
      </c>
      <c r="F82" s="950">
        <f>'26'!F8-'28b'!F82-'28c'!F82</f>
        <v>73489260</v>
      </c>
      <c r="G82" s="950">
        <f>'26'!G8-'28b'!G82-'28c'!G82</f>
        <v>34454658</v>
      </c>
      <c r="H82" s="950">
        <f>'26'!H8-'28b'!H82-'28c'!H82</f>
        <v>48480104</v>
      </c>
    </row>
    <row r="83" spans="1:8" x14ac:dyDescent="0.25">
      <c r="A83" s="910">
        <v>78</v>
      </c>
      <c r="B83" s="933" t="s">
        <v>6</v>
      </c>
      <c r="C83" s="950">
        <f>'26'!C9-'28b'!C83-'28c'!C83</f>
        <v>0</v>
      </c>
      <c r="D83" s="950">
        <f>'26'!D9-'28b'!D83-'28c'!D83</f>
        <v>0</v>
      </c>
      <c r="E83" s="950">
        <f>'26'!E9-'28b'!E83-'28c'!E83</f>
        <v>0</v>
      </c>
      <c r="F83" s="950">
        <f>'26'!F9-'28b'!F83-'28c'!F83</f>
        <v>0</v>
      </c>
      <c r="G83" s="950">
        <f>'26'!G9-'28b'!G83-'28c'!G83</f>
        <v>0</v>
      </c>
      <c r="H83" s="950">
        <f>'26'!H9-'28b'!H83-'28c'!H83</f>
        <v>0</v>
      </c>
    </row>
    <row r="84" spans="1:8" ht="26.4" x14ac:dyDescent="0.25">
      <c r="A84" s="910">
        <v>79</v>
      </c>
      <c r="B84" s="933" t="s">
        <v>7</v>
      </c>
      <c r="C84" s="950">
        <f>'26'!C10-'28b'!C84-'28c'!C84</f>
        <v>0</v>
      </c>
      <c r="D84" s="950">
        <f>'26'!D10-'28b'!D84-'28c'!D84</f>
        <v>0</v>
      </c>
      <c r="E84" s="950">
        <f>'26'!E10-'28b'!E84-'28c'!E84</f>
        <v>0</v>
      </c>
      <c r="F84" s="950">
        <f>'26'!F10-'28b'!F84-'28c'!F84</f>
        <v>0</v>
      </c>
      <c r="G84" s="950">
        <f>'26'!G10-'28b'!G84-'28c'!G84</f>
        <v>0</v>
      </c>
      <c r="H84" s="950">
        <f>'26'!H10-'28b'!H84-'28c'!H84</f>
        <v>0</v>
      </c>
    </row>
    <row r="85" spans="1:8" x14ac:dyDescent="0.25">
      <c r="A85" s="910">
        <v>80</v>
      </c>
      <c r="B85" s="933" t="s">
        <v>8</v>
      </c>
      <c r="C85" s="950">
        <f>'26'!C11-'28b'!C85-'28c'!C85</f>
        <v>0</v>
      </c>
      <c r="D85" s="950">
        <f>'26'!D11-'28b'!D85-'28c'!D85</f>
        <v>0</v>
      </c>
      <c r="E85" s="950">
        <f>'26'!E11-'28b'!E85-'28c'!E85</f>
        <v>0</v>
      </c>
      <c r="F85" s="950">
        <f>'26'!F11-'28b'!F85-'28c'!F85</f>
        <v>0</v>
      </c>
      <c r="G85" s="950">
        <f>'26'!G11-'28b'!G85-'28c'!G85</f>
        <v>0</v>
      </c>
      <c r="H85" s="950">
        <f>'26'!H11-'28b'!H85-'28c'!H85</f>
        <v>0</v>
      </c>
    </row>
    <row r="86" spans="1:8" x14ac:dyDescent="0.25">
      <c r="A86" s="910">
        <v>81</v>
      </c>
      <c r="B86" s="933" t="s">
        <v>9</v>
      </c>
      <c r="C86" s="950">
        <f>'26'!C12-'28b'!C86-'28c'!C86</f>
        <v>0</v>
      </c>
      <c r="D86" s="950">
        <f>'26'!D12-'28b'!D86-'28c'!D86</f>
        <v>0</v>
      </c>
      <c r="E86" s="950">
        <f>'26'!E12-'28b'!E86-'28c'!E86</f>
        <v>0</v>
      </c>
      <c r="F86" s="950">
        <f>'26'!F12-'28b'!F86-'28c'!F86</f>
        <v>0</v>
      </c>
      <c r="G86" s="950">
        <f>'26'!G12-'28b'!G86-'28c'!G86</f>
        <v>0</v>
      </c>
      <c r="H86" s="950">
        <f>'26'!H12-'28b'!H86-'28c'!H86</f>
        <v>0</v>
      </c>
    </row>
    <row r="87" spans="1:8" x14ac:dyDescent="0.25">
      <c r="A87" s="910">
        <v>82</v>
      </c>
      <c r="B87" s="933" t="s">
        <v>10</v>
      </c>
      <c r="C87" s="950">
        <f>'26'!C13-'28b'!C87-'28c'!C87</f>
        <v>8250000</v>
      </c>
      <c r="D87" s="950">
        <f>'26'!D13-'28b'!D87-'28c'!D87</f>
        <v>8250000</v>
      </c>
      <c r="E87" s="950">
        <f>'26'!E13-'28b'!E87-'28c'!E87</f>
        <v>0</v>
      </c>
      <c r="F87" s="950">
        <f>'26'!F13-'28b'!F87-'28c'!F87</f>
        <v>0</v>
      </c>
      <c r="G87" s="950">
        <f>'26'!G13-'28b'!G87-'28c'!G87</f>
        <v>0</v>
      </c>
      <c r="H87" s="950">
        <f>'26'!H13-'28b'!H87-'28c'!H87</f>
        <v>0</v>
      </c>
    </row>
    <row r="88" spans="1:8" x14ac:dyDescent="0.25">
      <c r="A88" s="910">
        <v>83</v>
      </c>
      <c r="B88" s="933" t="s">
        <v>11</v>
      </c>
      <c r="C88" s="950">
        <f>'26'!C14-'28b'!C88-'28c'!C88</f>
        <v>0</v>
      </c>
      <c r="D88" s="950">
        <f>'26'!D14-'28b'!D88-'28c'!D88</f>
        <v>0</v>
      </c>
      <c r="E88" s="950">
        <f>'26'!E14-'28b'!E88-'28c'!E88</f>
        <v>0</v>
      </c>
      <c r="F88" s="950">
        <f>'26'!F14-'28b'!F88-'28c'!F88</f>
        <v>0</v>
      </c>
      <c r="G88" s="950">
        <f>'26'!G14-'28b'!G88-'28c'!G88</f>
        <v>0</v>
      </c>
      <c r="H88" s="950">
        <f>'26'!H14-'28b'!H88-'28c'!H88</f>
        <v>0</v>
      </c>
    </row>
    <row r="89" spans="1:8" x14ac:dyDescent="0.25">
      <c r="A89" s="910">
        <v>84</v>
      </c>
      <c r="B89" s="933" t="s">
        <v>12</v>
      </c>
      <c r="C89" s="950">
        <f>'26'!C15-'28b'!C89-'28c'!C89</f>
        <v>8250000</v>
      </c>
      <c r="D89" s="950">
        <f>'26'!D15-'28b'!D89-'28c'!D89</f>
        <v>8250000</v>
      </c>
      <c r="E89" s="950">
        <f>'26'!E15-'28b'!E89-'28c'!E89</f>
        <v>0</v>
      </c>
      <c r="F89" s="950">
        <f>'26'!F15-'28b'!F89-'28c'!F89</f>
        <v>0</v>
      </c>
      <c r="G89" s="950">
        <f>'26'!G15-'28b'!G89-'28c'!G89</f>
        <v>0</v>
      </c>
      <c r="H89" s="950">
        <f>'26'!H15-'28b'!H89-'28c'!H89</f>
        <v>0</v>
      </c>
    </row>
    <row r="90" spans="1:8" x14ac:dyDescent="0.25">
      <c r="A90" s="910">
        <v>85</v>
      </c>
      <c r="B90" s="936" t="s">
        <v>13</v>
      </c>
      <c r="C90" s="950">
        <f>'26'!C16-'28b'!C90-'28c'!C90</f>
        <v>8250000</v>
      </c>
      <c r="D90" s="950">
        <f>'26'!D16-'28b'!D90-'28c'!D90</f>
        <v>8250000</v>
      </c>
      <c r="E90" s="950">
        <f>'26'!E16-'28b'!E90-'28c'!E90</f>
        <v>0</v>
      </c>
      <c r="F90" s="950">
        <f>'26'!F16-'28b'!F90-'28c'!F90</f>
        <v>0</v>
      </c>
      <c r="G90" s="950">
        <f>'26'!G16-'28b'!G90-'28c'!G90</f>
        <v>0</v>
      </c>
      <c r="H90" s="950">
        <f>'26'!H16-'28b'!H90-'28c'!H90</f>
        <v>0</v>
      </c>
    </row>
    <row r="91" spans="1:8" x14ac:dyDescent="0.25">
      <c r="A91" s="910">
        <v>86</v>
      </c>
      <c r="B91" s="933" t="s">
        <v>14</v>
      </c>
      <c r="C91" s="950">
        <f>'26'!C17-'28b'!C91-'28c'!C91</f>
        <v>46333688</v>
      </c>
      <c r="D91" s="950">
        <f>'26'!D17-'28b'!D91-'28c'!D91</f>
        <v>46333688</v>
      </c>
      <c r="E91" s="950">
        <f>'26'!E17-'28b'!E91-'28c'!E91</f>
        <v>0</v>
      </c>
      <c r="F91" s="950">
        <f>'26'!F17-'28b'!F91-'28c'!F91</f>
        <v>0</v>
      </c>
      <c r="G91" s="950">
        <f>'26'!G17-'28b'!G91-'28c'!G91</f>
        <v>0</v>
      </c>
      <c r="H91" s="950">
        <f>'26'!H17-'28b'!H91-'28c'!H91</f>
        <v>0</v>
      </c>
    </row>
    <row r="92" spans="1:8" ht="26.4" x14ac:dyDescent="0.25">
      <c r="A92" s="910">
        <v>87</v>
      </c>
      <c r="B92" s="933" t="s">
        <v>15</v>
      </c>
      <c r="C92" s="950">
        <f>'26'!C18-'28b'!C92-'28c'!C92</f>
        <v>199009893</v>
      </c>
      <c r="D92" s="950">
        <f>'26'!D18-'28b'!D92-'28c'!D92</f>
        <v>199009893</v>
      </c>
      <c r="E92" s="950">
        <f>'26'!E18-'28b'!E92-'28c'!E92</f>
        <v>0</v>
      </c>
      <c r="F92" s="950">
        <f>'26'!F18-'28b'!F92-'28c'!F92</f>
        <v>0</v>
      </c>
      <c r="G92" s="950">
        <f>'26'!G18-'28b'!G92-'28c'!G92</f>
        <v>0</v>
      </c>
      <c r="H92" s="950">
        <f>'26'!H18-'28b'!H92-'28c'!H92</f>
        <v>0</v>
      </c>
    </row>
    <row r="93" spans="1:8" x14ac:dyDescent="0.25">
      <c r="A93" s="910">
        <v>88</v>
      </c>
      <c r="B93" s="933" t="s">
        <v>319</v>
      </c>
      <c r="C93" s="950">
        <f>'26'!C19-'28b'!C93-'28c'!C93</f>
        <v>1000000</v>
      </c>
      <c r="D93" s="950">
        <f>'26'!D19-'28b'!D93-'28c'!D93</f>
        <v>1000000</v>
      </c>
      <c r="E93" s="950">
        <f>'26'!E19-'28b'!E93-'28c'!E93</f>
        <v>0</v>
      </c>
      <c r="F93" s="950">
        <f>'26'!F19-'28b'!F93-'28c'!F93</f>
        <v>0</v>
      </c>
      <c r="G93" s="950">
        <f>'26'!G19-'28b'!G93-'28c'!G93</f>
        <v>0</v>
      </c>
      <c r="H93" s="950">
        <f>'26'!H19-'28b'!H93-'28c'!H93</f>
        <v>0</v>
      </c>
    </row>
    <row r="94" spans="1:8" x14ac:dyDescent="0.25">
      <c r="A94" s="910">
        <v>89</v>
      </c>
      <c r="B94" s="933" t="s">
        <v>16</v>
      </c>
      <c r="C94" s="950">
        <f>'26'!C20-'28b'!C94-'28c'!C94</f>
        <v>0</v>
      </c>
      <c r="D94" s="950">
        <f>'26'!D20-'28b'!D94-'28c'!D94</f>
        <v>0</v>
      </c>
      <c r="E94" s="950">
        <f>'26'!E20-'28b'!E94-'28c'!E94</f>
        <v>0</v>
      </c>
      <c r="F94" s="950">
        <f>'26'!F20-'28b'!F94-'28c'!F94</f>
        <v>0</v>
      </c>
      <c r="G94" s="950">
        <f>'26'!G20-'28b'!G94-'28c'!G94</f>
        <v>0</v>
      </c>
      <c r="H94" s="950">
        <f>'26'!H20-'28b'!H94-'28c'!H94</f>
        <v>0</v>
      </c>
    </row>
    <row r="95" spans="1:8" x14ac:dyDescent="0.25">
      <c r="A95" s="910">
        <v>90</v>
      </c>
      <c r="B95" s="933" t="s">
        <v>17</v>
      </c>
      <c r="C95" s="950">
        <f>'26'!C21-'28b'!C95-'28c'!C95</f>
        <v>0</v>
      </c>
      <c r="D95" s="950">
        <f>'26'!D21-'28b'!D95-'28c'!D95</f>
        <v>0</v>
      </c>
      <c r="E95" s="950">
        <f>'26'!E21-'28b'!E95-'28c'!E95</f>
        <v>0</v>
      </c>
      <c r="F95" s="950">
        <f>'26'!F21-'28b'!F95-'28c'!F95</f>
        <v>0</v>
      </c>
      <c r="G95" s="950">
        <f>'26'!G21-'28b'!G95-'28c'!G95</f>
        <v>0</v>
      </c>
      <c r="H95" s="950">
        <f>'26'!H21-'28b'!H95-'28c'!H95</f>
        <v>0</v>
      </c>
    </row>
    <row r="96" spans="1:8" x14ac:dyDescent="0.25">
      <c r="A96" s="910">
        <v>91</v>
      </c>
      <c r="B96" s="933" t="s">
        <v>18</v>
      </c>
      <c r="C96" s="950">
        <f>'26'!C22-'28b'!C96-'28c'!C96</f>
        <v>198009893</v>
      </c>
      <c r="D96" s="950">
        <f>'26'!D22-'28b'!D96-'28c'!D96</f>
        <v>198009893</v>
      </c>
      <c r="E96" s="950">
        <f>'26'!E22-'28b'!E96-'28c'!E96</f>
        <v>0</v>
      </c>
      <c r="F96" s="950">
        <f>'26'!F22-'28b'!F96-'28c'!F96</f>
        <v>0</v>
      </c>
      <c r="G96" s="950">
        <f>'26'!G22-'28b'!G96-'28c'!G96</f>
        <v>0</v>
      </c>
      <c r="H96" s="950">
        <f>'26'!H22-'28b'!H96-'28c'!H96</f>
        <v>0</v>
      </c>
    </row>
    <row r="97" spans="1:8" ht="26.4" x14ac:dyDescent="0.25">
      <c r="A97" s="910">
        <v>92</v>
      </c>
      <c r="B97" s="933" t="s">
        <v>320</v>
      </c>
      <c r="C97" s="950">
        <f>'26'!C23-'28b'!C97-'28c'!C97</f>
        <v>31162186</v>
      </c>
      <c r="D97" s="950">
        <f>'26'!D23-'28b'!D97-'28c'!D97</f>
        <v>31162186</v>
      </c>
      <c r="E97" s="950">
        <f>'26'!E23-'28b'!E97-'28c'!E97</f>
        <v>0</v>
      </c>
      <c r="F97" s="950">
        <f>'26'!F23-'28b'!F97-'28c'!F97</f>
        <v>0</v>
      </c>
      <c r="G97" s="950">
        <f>'26'!G23-'28b'!G97-'28c'!G97</f>
        <v>0</v>
      </c>
      <c r="H97" s="950">
        <f>'26'!H23-'28b'!H97-'28c'!H97</f>
        <v>0</v>
      </c>
    </row>
    <row r="98" spans="1:8" x14ac:dyDescent="0.25">
      <c r="A98" s="910">
        <v>93</v>
      </c>
      <c r="B98" s="933" t="s">
        <v>321</v>
      </c>
      <c r="C98" s="950">
        <f>'26'!C24-'28b'!C98-'28c'!C98</f>
        <v>0</v>
      </c>
      <c r="D98" s="950">
        <f>'26'!D24-'28b'!D98-'28c'!D98</f>
        <v>0</v>
      </c>
      <c r="E98" s="950">
        <f>'26'!E24-'28b'!E98-'28c'!E98</f>
        <v>0</v>
      </c>
      <c r="F98" s="950">
        <f>'26'!F24-'28b'!F98-'28c'!F98</f>
        <v>0</v>
      </c>
      <c r="G98" s="950">
        <f>'26'!G24-'28b'!G98-'28c'!G98</f>
        <v>0</v>
      </c>
      <c r="H98" s="950">
        <f>'26'!H24-'28b'!H98-'28c'!H98</f>
        <v>0</v>
      </c>
    </row>
    <row r="99" spans="1:8" x14ac:dyDescent="0.25">
      <c r="A99" s="910">
        <v>94</v>
      </c>
      <c r="B99" s="933" t="s">
        <v>19</v>
      </c>
      <c r="C99" s="950">
        <f>'26'!C25-'28b'!C99-'28c'!C99</f>
        <v>92297572</v>
      </c>
      <c r="D99" s="950">
        <f>'26'!D25-'28b'!D99-'28c'!D99</f>
        <v>92297572</v>
      </c>
      <c r="E99" s="950">
        <f>'26'!E25-'28b'!E99-'28c'!E99</f>
        <v>0</v>
      </c>
      <c r="F99" s="950">
        <f>'26'!F25-'28b'!F99-'28c'!F99</f>
        <v>0</v>
      </c>
      <c r="G99" s="950">
        <f>'26'!G25-'28b'!G99-'28c'!G99</f>
        <v>0</v>
      </c>
      <c r="H99" s="950">
        <f>'26'!H25-'28b'!H99-'28c'!H99</f>
        <v>0</v>
      </c>
    </row>
    <row r="100" spans="1:8" x14ac:dyDescent="0.25">
      <c r="A100" s="910">
        <v>95</v>
      </c>
      <c r="B100" s="936" t="s">
        <v>20</v>
      </c>
      <c r="C100" s="950">
        <f>'26'!C26-'28b'!C100-'28c'!C100</f>
        <v>368803339</v>
      </c>
      <c r="D100" s="950">
        <f>'26'!D26-'28b'!D100-'28c'!D100</f>
        <v>368803339</v>
      </c>
      <c r="E100" s="950">
        <f>'26'!E26-'28b'!E100-'28c'!E100</f>
        <v>0</v>
      </c>
      <c r="F100" s="950">
        <f>'26'!F26-'28b'!F100-'28c'!F100</f>
        <v>0</v>
      </c>
      <c r="G100" s="950">
        <f>'26'!G26-'28b'!G100-'28c'!G100</f>
        <v>0</v>
      </c>
      <c r="H100" s="950">
        <f>'26'!H26-'28b'!H100-'28c'!H100</f>
        <v>0</v>
      </c>
    </row>
    <row r="101" spans="1:8" x14ac:dyDescent="0.25">
      <c r="A101" s="910">
        <v>96</v>
      </c>
      <c r="B101" s="933" t="s">
        <v>21</v>
      </c>
      <c r="C101" s="950">
        <f>'26'!C27-'28b'!C101-'28c'!C101</f>
        <v>480000</v>
      </c>
      <c r="D101" s="950">
        <f>'26'!D27-'28b'!D101-'28c'!D101</f>
        <v>130000</v>
      </c>
      <c r="E101" s="950">
        <f>'26'!E27-'28b'!E101-'28c'!E101</f>
        <v>300000</v>
      </c>
      <c r="F101" s="950">
        <f>'26'!F27-'28b'!F101-'28c'!F101</f>
        <v>0</v>
      </c>
      <c r="G101" s="950">
        <f>'26'!G27-'28b'!G101-'28c'!G101</f>
        <v>50000</v>
      </c>
      <c r="H101" s="950">
        <f>'26'!H27-'28b'!H101-'28c'!H101</f>
        <v>0</v>
      </c>
    </row>
    <row r="102" spans="1:8" x14ac:dyDescent="0.25">
      <c r="A102" s="910">
        <v>97</v>
      </c>
      <c r="B102" s="933" t="s">
        <v>22</v>
      </c>
      <c r="C102" s="950">
        <f>'26'!C28-'28b'!C102-'28c'!C102</f>
        <v>297241669</v>
      </c>
      <c r="D102" s="950">
        <f>'26'!D28-'28b'!D102-'28c'!D102</f>
        <v>297241669</v>
      </c>
      <c r="E102" s="950">
        <f>'26'!E28-'28b'!E102-'28c'!E102</f>
        <v>0</v>
      </c>
      <c r="F102" s="950">
        <f>'26'!F28-'28b'!F102-'28c'!F102</f>
        <v>0</v>
      </c>
      <c r="G102" s="950">
        <f>'26'!G28-'28b'!G102-'28c'!G102</f>
        <v>0</v>
      </c>
      <c r="H102" s="950">
        <f>'26'!H28-'28b'!H102-'28c'!H102</f>
        <v>0</v>
      </c>
    </row>
    <row r="103" spans="1:8" x14ac:dyDescent="0.25">
      <c r="A103" s="910">
        <v>98</v>
      </c>
      <c r="B103" s="933" t="s">
        <v>23</v>
      </c>
      <c r="C103" s="950">
        <f>'26'!C29-'28b'!C103-'28c'!C103</f>
        <v>3812598</v>
      </c>
      <c r="D103" s="950">
        <f>'26'!D29-'28b'!D103-'28c'!D103</f>
        <v>198110</v>
      </c>
      <c r="E103" s="950">
        <f>'26'!E29-'28b'!E103-'28c'!E103</f>
        <v>2562992</v>
      </c>
      <c r="F103" s="950">
        <f>'26'!F29-'28b'!F103-'28c'!F103</f>
        <v>470000</v>
      </c>
      <c r="G103" s="950">
        <f>'26'!G29-'28b'!G103-'28c'!G103</f>
        <v>31496</v>
      </c>
      <c r="H103" s="950">
        <f>'26'!H29-'28b'!H103-'28c'!H103</f>
        <v>550000</v>
      </c>
    </row>
    <row r="104" spans="1:8" x14ac:dyDescent="0.25">
      <c r="A104" s="910">
        <v>99</v>
      </c>
      <c r="B104" s="933" t="s">
        <v>24</v>
      </c>
      <c r="C104" s="950">
        <f>'26'!C30-'28b'!C104-'28c'!C104</f>
        <v>45298122</v>
      </c>
      <c r="D104" s="950">
        <f>'26'!D30-'28b'!D104-'28c'!D104</f>
        <v>32695122</v>
      </c>
      <c r="E104" s="950">
        <f>'26'!E30-'28b'!E104-'28c'!E104</f>
        <v>4000000</v>
      </c>
      <c r="F104" s="950">
        <f>'26'!F30-'28b'!F104-'28c'!F104</f>
        <v>3649623</v>
      </c>
      <c r="G104" s="950">
        <f>'26'!G30-'28b'!G104-'28c'!G104</f>
        <v>3803377</v>
      </c>
      <c r="H104" s="950">
        <f>'26'!H30-'28b'!H104-'28c'!H104</f>
        <v>1150000</v>
      </c>
    </row>
    <row r="105" spans="1:8" ht="26.4" x14ac:dyDescent="0.25">
      <c r="A105" s="910">
        <v>100</v>
      </c>
      <c r="B105" s="933" t="s">
        <v>25</v>
      </c>
      <c r="C105" s="950">
        <f>'26'!C31-'28b'!C105-'28c'!C105</f>
        <v>25924981</v>
      </c>
      <c r="D105" s="950">
        <f>'26'!D31-'28b'!D105-'28c'!D105</f>
        <v>21733359</v>
      </c>
      <c r="E105" s="950">
        <f>'26'!E31-'28b'!E105-'28c'!E105</f>
        <v>1853008</v>
      </c>
      <c r="F105" s="950">
        <f>'26'!F31-'28b'!F105-'28c'!F105</f>
        <v>1112298</v>
      </c>
      <c r="G105" s="950">
        <f>'26'!G31-'28b'!G105-'28c'!G105</f>
        <v>767316</v>
      </c>
      <c r="H105" s="950">
        <f>'26'!H31-'28b'!H105-'28c'!H105</f>
        <v>459000</v>
      </c>
    </row>
    <row r="106" spans="1:8" x14ac:dyDescent="0.25">
      <c r="A106" s="910">
        <v>101</v>
      </c>
      <c r="B106" s="936" t="s">
        <v>26</v>
      </c>
      <c r="C106" s="950">
        <f>'26'!C32-'28b'!C106-'28c'!C106</f>
        <v>372757370</v>
      </c>
      <c r="D106" s="950">
        <f>'26'!D32-'28b'!D106-'28c'!D106</f>
        <v>351998260</v>
      </c>
      <c r="E106" s="950">
        <f>'26'!E32-'28b'!E106-'28c'!E106</f>
        <v>8716000</v>
      </c>
      <c r="F106" s="950">
        <f>'26'!F32-'28b'!F106-'28c'!F106</f>
        <v>5231921</v>
      </c>
      <c r="G106" s="950">
        <f>'26'!G32-'28b'!G106-'28c'!G106</f>
        <v>4652189</v>
      </c>
      <c r="H106" s="950">
        <f>'26'!H32-'28b'!H106-'28c'!H106</f>
        <v>2159000</v>
      </c>
    </row>
    <row r="107" spans="1:8" x14ac:dyDescent="0.25">
      <c r="A107" s="910">
        <v>102</v>
      </c>
      <c r="B107" s="933" t="s">
        <v>27</v>
      </c>
      <c r="C107" s="950">
        <f>'26'!C33-'28b'!C107-'28c'!C107</f>
        <v>102202454</v>
      </c>
      <c r="D107" s="950">
        <f>'26'!D33-'28b'!D107-'28c'!D107</f>
        <v>102202454</v>
      </c>
      <c r="E107" s="950">
        <f>'26'!E33-'28b'!E107-'28c'!E107</f>
        <v>0</v>
      </c>
      <c r="F107" s="950">
        <f>'26'!F33-'28b'!F107-'28c'!F107</f>
        <v>0</v>
      </c>
      <c r="G107" s="950">
        <f>'26'!G33-'28b'!G107-'28c'!G107</f>
        <v>0</v>
      </c>
      <c r="H107" s="950">
        <f>'26'!H33-'28b'!H107-'28c'!H107</f>
        <v>0</v>
      </c>
    </row>
    <row r="108" spans="1:8" x14ac:dyDescent="0.25">
      <c r="A108" s="910">
        <v>103</v>
      </c>
      <c r="B108" s="933" t="s">
        <v>322</v>
      </c>
      <c r="C108" s="950">
        <f>'26'!C34-'28b'!C108-'28c'!C108</f>
        <v>278740</v>
      </c>
      <c r="D108" s="950">
        <f>'26'!D34-'28b'!D108-'28c'!D108</f>
        <v>78740</v>
      </c>
      <c r="E108" s="950">
        <f>'26'!E34-'28b'!E108-'28c'!E108</f>
        <v>200000</v>
      </c>
      <c r="F108" s="950">
        <f>'26'!F34-'28b'!F108-'28c'!F108</f>
        <v>0</v>
      </c>
      <c r="G108" s="950">
        <f>'26'!G34-'28b'!G108-'28c'!G108</f>
        <v>0</v>
      </c>
      <c r="H108" s="950">
        <f>'26'!H34-'28b'!H108-'28c'!H108</f>
        <v>0</v>
      </c>
    </row>
    <row r="109" spans="1:8" x14ac:dyDescent="0.25">
      <c r="A109" s="910">
        <v>104</v>
      </c>
      <c r="B109" s="933" t="s">
        <v>28</v>
      </c>
      <c r="C109" s="950">
        <f>'26'!C35-'28b'!C109-'28c'!C109</f>
        <v>0</v>
      </c>
      <c r="D109" s="950">
        <f>'26'!D35-'28b'!D109-'28c'!D109</f>
        <v>0</v>
      </c>
      <c r="E109" s="950">
        <f>'26'!E35-'28b'!E109-'28c'!E109</f>
        <v>0</v>
      </c>
      <c r="F109" s="950">
        <f>'26'!F35-'28b'!F109-'28c'!F109</f>
        <v>0</v>
      </c>
      <c r="G109" s="950">
        <f>'26'!G35-'28b'!G109-'28c'!G109</f>
        <v>0</v>
      </c>
      <c r="H109" s="950">
        <f>'26'!H35-'28b'!H109-'28c'!H109</f>
        <v>0</v>
      </c>
    </row>
    <row r="110" spans="1:8" ht="26.4" x14ac:dyDescent="0.25">
      <c r="A110" s="910">
        <v>105</v>
      </c>
      <c r="B110" s="933" t="s">
        <v>29</v>
      </c>
      <c r="C110" s="950">
        <f>'26'!C36-'28b'!C110-'28c'!C110</f>
        <v>13888123</v>
      </c>
      <c r="D110" s="950">
        <f>'26'!D36-'28b'!D110-'28c'!D110</f>
        <v>13834123</v>
      </c>
      <c r="E110" s="950">
        <f>'26'!E36-'28b'!E110-'28c'!E110</f>
        <v>54000</v>
      </c>
      <c r="F110" s="950">
        <f>'26'!F36-'28b'!F110-'28c'!F110</f>
        <v>0</v>
      </c>
      <c r="G110" s="950">
        <f>'26'!G36-'28b'!G110-'28c'!G110</f>
        <v>0</v>
      </c>
      <c r="H110" s="950">
        <f>'26'!H36-'28b'!H110-'28c'!H110</f>
        <v>0</v>
      </c>
    </row>
    <row r="111" spans="1:8" x14ac:dyDescent="0.25">
      <c r="A111" s="910">
        <v>106</v>
      </c>
      <c r="B111" s="936" t="s">
        <v>30</v>
      </c>
      <c r="C111" s="950">
        <f>'26'!C37-'28b'!C111-'28c'!C111</f>
        <v>116369317</v>
      </c>
      <c r="D111" s="950">
        <f>'26'!D37-'28b'!D111-'28c'!D111</f>
        <v>116115317</v>
      </c>
      <c r="E111" s="950">
        <f>'26'!E37-'28b'!E111-'28c'!E111</f>
        <v>254000</v>
      </c>
      <c r="F111" s="950">
        <f>'26'!F37-'28b'!F111-'28c'!F111</f>
        <v>0</v>
      </c>
      <c r="G111" s="950">
        <f>'26'!G37-'28b'!G111-'28c'!G111</f>
        <v>0</v>
      </c>
      <c r="H111" s="950">
        <f>'26'!H37-'28b'!H111-'28c'!H111</f>
        <v>0</v>
      </c>
    </row>
    <row r="112" spans="1:8" ht="26.4" x14ac:dyDescent="0.25">
      <c r="A112" s="910">
        <v>107</v>
      </c>
      <c r="B112" s="933" t="s">
        <v>362</v>
      </c>
      <c r="C112" s="500">
        <f>SUM(D112:H112)</f>
        <v>7516495</v>
      </c>
      <c r="D112" s="934">
        <v>7516495</v>
      </c>
      <c r="E112" s="950">
        <f>'26'!E38-'28b'!E112-'28c'!E112</f>
        <v>0</v>
      </c>
      <c r="F112" s="950">
        <f>'26'!F38-'28b'!F112-'28c'!F112</f>
        <v>0</v>
      </c>
      <c r="G112" s="950">
        <f>'26'!G38-'28b'!G112-'28c'!G112</f>
        <v>0</v>
      </c>
      <c r="H112" s="950">
        <f>'26'!H38-'28b'!H112-'28c'!H112</f>
        <v>0</v>
      </c>
    </row>
    <row r="113" spans="1:8" x14ac:dyDescent="0.25">
      <c r="A113" s="910">
        <v>108</v>
      </c>
      <c r="B113" s="933" t="s">
        <v>363</v>
      </c>
      <c r="C113" s="500">
        <f t="shared" ref="C113:C114" si="0">SUM(D113:H113)</f>
        <v>7500000</v>
      </c>
      <c r="D113" s="935">
        <f>SUM(D114:D115)</f>
        <v>7500000</v>
      </c>
      <c r="E113" s="950">
        <f>'26'!E39-'28b'!E113-'28c'!E113</f>
        <v>0</v>
      </c>
      <c r="F113" s="950">
        <f>'26'!F39-'28b'!F113-'28c'!F113</f>
        <v>0</v>
      </c>
      <c r="G113" s="950">
        <f>'26'!G39-'28b'!G113-'28c'!G113</f>
        <v>0</v>
      </c>
      <c r="H113" s="950">
        <f>'26'!H39-'28b'!H113-'28c'!H113</f>
        <v>0</v>
      </c>
    </row>
    <row r="114" spans="1:8" ht="26.4" x14ac:dyDescent="0.25">
      <c r="A114" s="910">
        <v>109</v>
      </c>
      <c r="B114" s="933" t="s">
        <v>323</v>
      </c>
      <c r="C114" s="500">
        <f t="shared" si="0"/>
        <v>7500000</v>
      </c>
      <c r="D114" s="935">
        <v>7500000</v>
      </c>
      <c r="E114" s="950">
        <f>'26'!E40-'28b'!E114-'28c'!E114</f>
        <v>0</v>
      </c>
      <c r="F114" s="950">
        <f>'26'!F40-'28b'!F114-'28c'!F114</f>
        <v>0</v>
      </c>
      <c r="G114" s="950">
        <f>'26'!G40-'28b'!G114-'28c'!G114</f>
        <v>0</v>
      </c>
      <c r="H114" s="950">
        <f>'26'!H40-'28b'!H114-'28c'!H114</f>
        <v>0</v>
      </c>
    </row>
    <row r="115" spans="1:8" x14ac:dyDescent="0.25">
      <c r="A115" s="910">
        <v>110</v>
      </c>
      <c r="B115" s="933" t="s">
        <v>324</v>
      </c>
      <c r="C115" s="950">
        <f>'26'!C41-'28b'!C115-'28c'!C115</f>
        <v>0</v>
      </c>
      <c r="D115" s="950">
        <f>'26'!D41-'28b'!D115-'28c'!D115</f>
        <v>0</v>
      </c>
      <c r="E115" s="950">
        <f>'26'!E41-'28b'!E115-'28c'!E115</f>
        <v>0</v>
      </c>
      <c r="F115" s="950">
        <f>'26'!F41-'28b'!F115-'28c'!F115</f>
        <v>0</v>
      </c>
      <c r="G115" s="950">
        <f>'26'!G41-'28b'!G115-'28c'!G115</f>
        <v>0</v>
      </c>
      <c r="H115" s="950">
        <f>'26'!H41-'28b'!H115-'28c'!H115</f>
        <v>0</v>
      </c>
    </row>
    <row r="116" spans="1:8" x14ac:dyDescent="0.25">
      <c r="A116" s="910">
        <v>111</v>
      </c>
      <c r="B116" s="936" t="s">
        <v>31</v>
      </c>
      <c r="C116" s="950">
        <f>'26'!C42-'28b'!C116-'28c'!C116</f>
        <v>34733152</v>
      </c>
      <c r="D116" s="950">
        <f>'26'!D42-'28b'!D116-'28c'!D116</f>
        <v>34733152</v>
      </c>
      <c r="E116" s="950">
        <f>'26'!E42-'28b'!E116-'28c'!E116</f>
        <v>0</v>
      </c>
      <c r="F116" s="950">
        <f>'26'!F42-'28b'!F116-'28c'!F116</f>
        <v>0</v>
      </c>
      <c r="G116" s="950">
        <f>'26'!G42-'28b'!G116-'28c'!G116</f>
        <v>0</v>
      </c>
      <c r="H116" s="950">
        <f>'26'!H42-'28b'!H116-'28c'!H116</f>
        <v>0</v>
      </c>
    </row>
    <row r="117" spans="1:8" x14ac:dyDescent="0.25">
      <c r="A117" s="910">
        <v>112</v>
      </c>
      <c r="B117" s="940" t="s">
        <v>32</v>
      </c>
      <c r="C117" s="950">
        <f>'26'!C43-'28b'!C117-'28c'!C117</f>
        <v>1733730234</v>
      </c>
      <c r="D117" s="950">
        <f>'26'!D43-'28b'!D117-'28c'!D117</f>
        <v>1076787138</v>
      </c>
      <c r="E117" s="950">
        <f>'26'!E43-'28b'!E117-'28c'!E117</f>
        <v>230128948</v>
      </c>
      <c r="F117" s="950">
        <f>'26'!F43-'28b'!F117-'28c'!F117</f>
        <v>196880374</v>
      </c>
      <c r="G117" s="950">
        <f>'26'!G43-'28b'!G117-'28c'!G117</f>
        <v>71712656</v>
      </c>
      <c r="H117" s="950">
        <f>'26'!H43-'28b'!H117-'28c'!H117</f>
        <v>158221118</v>
      </c>
    </row>
    <row r="118" spans="1:8" ht="26.4" x14ac:dyDescent="0.25">
      <c r="A118" s="910">
        <v>113</v>
      </c>
      <c r="B118" s="933" t="s">
        <v>33</v>
      </c>
      <c r="C118" s="950">
        <f>'26'!C44-'28b'!C118-'28c'!C118</f>
        <v>18237164</v>
      </c>
      <c r="D118" s="950">
        <f>'26'!D44-'28b'!D118-'28c'!D118</f>
        <v>18237164</v>
      </c>
      <c r="E118" s="950">
        <f>'26'!E44-'28b'!E118-'28c'!E118</f>
        <v>0</v>
      </c>
      <c r="F118" s="950">
        <f>'26'!F44-'28b'!F118-'28c'!F118</f>
        <v>0</v>
      </c>
      <c r="G118" s="950">
        <f>'26'!G44-'28b'!G118-'28c'!G118</f>
        <v>0</v>
      </c>
      <c r="H118" s="950">
        <f>'26'!H44-'28b'!H118-'28c'!H118</f>
        <v>0</v>
      </c>
    </row>
    <row r="119" spans="1:8" x14ac:dyDescent="0.25">
      <c r="A119" s="910">
        <v>114</v>
      </c>
      <c r="B119" s="933" t="s">
        <v>34</v>
      </c>
      <c r="C119" s="950">
        <f>'26'!C45-'28b'!C119-'28c'!C119</f>
        <v>550504151</v>
      </c>
      <c r="D119" s="950">
        <f>'26'!D45-'28b'!D119-'28c'!D119</f>
        <v>550504151</v>
      </c>
      <c r="E119" s="950">
        <f>'26'!E45-'28b'!E119-'28c'!E119</f>
        <v>0</v>
      </c>
      <c r="F119" s="950">
        <f>'26'!F45-'28b'!F119-'28c'!F119</f>
        <v>0</v>
      </c>
      <c r="G119" s="950">
        <f>'26'!G45-'28b'!G119-'28c'!G119</f>
        <v>0</v>
      </c>
      <c r="H119" s="950">
        <f>'26'!H45-'28b'!H119-'28c'!H119</f>
        <v>0</v>
      </c>
    </row>
    <row r="120" spans="1:8" x14ac:dyDescent="0.25">
      <c r="A120" s="910">
        <v>115</v>
      </c>
      <c r="B120" s="933" t="s">
        <v>35</v>
      </c>
      <c r="C120" s="950">
        <f>'26'!C46-'28b'!C120-'28c'!C120</f>
        <v>568741315</v>
      </c>
      <c r="D120" s="950">
        <f>'26'!D46-'28b'!D120-'28c'!D120</f>
        <v>568741315</v>
      </c>
      <c r="E120" s="950">
        <f>'26'!E46-'28b'!E120-'28c'!E120</f>
        <v>0</v>
      </c>
      <c r="F120" s="950">
        <f>'26'!F46-'28b'!F120-'28c'!F120</f>
        <v>0</v>
      </c>
      <c r="G120" s="950">
        <f>'26'!G46-'28b'!G120-'28c'!G120</f>
        <v>0</v>
      </c>
      <c r="H120" s="950">
        <f>'26'!H46-'28b'!H120-'28c'!H120</f>
        <v>0</v>
      </c>
    </row>
    <row r="121" spans="1:8" ht="13.8" thickBot="1" x14ac:dyDescent="0.3">
      <c r="A121" s="910">
        <v>116</v>
      </c>
      <c r="B121" s="740" t="s">
        <v>36</v>
      </c>
      <c r="C121" s="950">
        <f>'26'!C47-'28b'!C121-'28c'!C121</f>
        <v>568741315</v>
      </c>
      <c r="D121" s="950">
        <f>'26'!D47-'28b'!D121-'28c'!D121</f>
        <v>568741315</v>
      </c>
      <c r="E121" s="950">
        <f>'26'!E47-'28b'!E121-'28c'!E121</f>
        <v>0</v>
      </c>
      <c r="F121" s="950">
        <f>'26'!F47-'28b'!F121-'28c'!F121</f>
        <v>0</v>
      </c>
      <c r="G121" s="950">
        <f>'26'!G47-'28b'!G121-'28c'!G121</f>
        <v>0</v>
      </c>
      <c r="H121" s="950">
        <f>'26'!H47-'28b'!H121-'28c'!H121</f>
        <v>0</v>
      </c>
    </row>
    <row r="122" spans="1:8" ht="14.4" thickTop="1" thickBot="1" x14ac:dyDescent="0.3">
      <c r="A122" s="910">
        <v>117</v>
      </c>
      <c r="B122" s="5" t="s">
        <v>37</v>
      </c>
      <c r="C122" s="153">
        <f>'26'!C48-'28b'!C122-'28c'!C122</f>
        <v>2302471549</v>
      </c>
      <c r="D122" s="153">
        <f>'26'!D48-'28b'!D122-'28c'!D122</f>
        <v>1645528453</v>
      </c>
      <c r="E122" s="153">
        <f>'26'!E48-'28b'!E122-'28c'!E122</f>
        <v>230128948</v>
      </c>
      <c r="F122" s="153">
        <f>'26'!F48-'28b'!F122-'28c'!F122</f>
        <v>196880374</v>
      </c>
      <c r="G122" s="153">
        <f>'26'!G48-'28b'!G122-'28c'!G122</f>
        <v>71712656</v>
      </c>
      <c r="H122" s="153">
        <f>'26'!H48-'28b'!H122-'28c'!H122</f>
        <v>158221118</v>
      </c>
    </row>
    <row r="123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123"/>
  <sheetViews>
    <sheetView workbookViewId="0">
      <pane ySplit="6" topLeftCell="A85" activePane="bottomLeft" state="frozen"/>
      <selection activeCell="F3" sqref="F3"/>
      <selection pane="bottomLeft" activeCell="F1" sqref="F1"/>
    </sheetView>
  </sheetViews>
  <sheetFormatPr defaultRowHeight="13.2" x14ac:dyDescent="0.25"/>
  <cols>
    <col min="1" max="1" width="5.6640625" style="645" customWidth="1"/>
    <col min="2" max="2" width="50" style="645" customWidth="1"/>
    <col min="3" max="3" width="14.6640625" style="645" customWidth="1"/>
    <col min="4" max="8" width="12.6640625" style="645" customWidth="1"/>
    <col min="9" max="255" width="9.109375" style="645"/>
    <col min="256" max="256" width="5.6640625" style="645" customWidth="1"/>
    <col min="257" max="257" width="50" style="645" customWidth="1"/>
    <col min="258" max="258" width="28.88671875" style="645" customWidth="1"/>
    <col min="259" max="511" width="9.109375" style="645"/>
    <col min="512" max="512" width="5.6640625" style="645" customWidth="1"/>
    <col min="513" max="513" width="50" style="645" customWidth="1"/>
    <col min="514" max="514" width="28.88671875" style="645" customWidth="1"/>
    <col min="515" max="767" width="9.109375" style="645"/>
    <col min="768" max="768" width="5.6640625" style="645" customWidth="1"/>
    <col min="769" max="769" width="50" style="645" customWidth="1"/>
    <col min="770" max="770" width="28.88671875" style="645" customWidth="1"/>
    <col min="771" max="1023" width="9.109375" style="645"/>
    <col min="1024" max="1024" width="5.6640625" style="645" customWidth="1"/>
    <col min="1025" max="1025" width="50" style="645" customWidth="1"/>
    <col min="1026" max="1026" width="28.88671875" style="645" customWidth="1"/>
    <col min="1027" max="1279" width="9.109375" style="645"/>
    <col min="1280" max="1280" width="5.6640625" style="645" customWidth="1"/>
    <col min="1281" max="1281" width="50" style="645" customWidth="1"/>
    <col min="1282" max="1282" width="28.88671875" style="645" customWidth="1"/>
    <col min="1283" max="1535" width="9.109375" style="645"/>
    <col min="1536" max="1536" width="5.6640625" style="645" customWidth="1"/>
    <col min="1537" max="1537" width="50" style="645" customWidth="1"/>
    <col min="1538" max="1538" width="28.88671875" style="645" customWidth="1"/>
    <col min="1539" max="1791" width="9.109375" style="645"/>
    <col min="1792" max="1792" width="5.6640625" style="645" customWidth="1"/>
    <col min="1793" max="1793" width="50" style="645" customWidth="1"/>
    <col min="1794" max="1794" width="28.88671875" style="645" customWidth="1"/>
    <col min="1795" max="2047" width="9.109375" style="645"/>
    <col min="2048" max="2048" width="5.6640625" style="645" customWidth="1"/>
    <col min="2049" max="2049" width="50" style="645" customWidth="1"/>
    <col min="2050" max="2050" width="28.88671875" style="645" customWidth="1"/>
    <col min="2051" max="2303" width="9.109375" style="645"/>
    <col min="2304" max="2304" width="5.6640625" style="645" customWidth="1"/>
    <col min="2305" max="2305" width="50" style="645" customWidth="1"/>
    <col min="2306" max="2306" width="28.88671875" style="645" customWidth="1"/>
    <col min="2307" max="2559" width="9.109375" style="645"/>
    <col min="2560" max="2560" width="5.6640625" style="645" customWidth="1"/>
    <col min="2561" max="2561" width="50" style="645" customWidth="1"/>
    <col min="2562" max="2562" width="28.88671875" style="645" customWidth="1"/>
    <col min="2563" max="2815" width="9.109375" style="645"/>
    <col min="2816" max="2816" width="5.6640625" style="645" customWidth="1"/>
    <col min="2817" max="2817" width="50" style="645" customWidth="1"/>
    <col min="2818" max="2818" width="28.88671875" style="645" customWidth="1"/>
    <col min="2819" max="3071" width="9.109375" style="645"/>
    <col min="3072" max="3072" width="5.6640625" style="645" customWidth="1"/>
    <col min="3073" max="3073" width="50" style="645" customWidth="1"/>
    <col min="3074" max="3074" width="28.88671875" style="645" customWidth="1"/>
    <col min="3075" max="3327" width="9.109375" style="645"/>
    <col min="3328" max="3328" width="5.6640625" style="645" customWidth="1"/>
    <col min="3329" max="3329" width="50" style="645" customWidth="1"/>
    <col min="3330" max="3330" width="28.88671875" style="645" customWidth="1"/>
    <col min="3331" max="3583" width="9.109375" style="645"/>
    <col min="3584" max="3584" width="5.6640625" style="645" customWidth="1"/>
    <col min="3585" max="3585" width="50" style="645" customWidth="1"/>
    <col min="3586" max="3586" width="28.88671875" style="645" customWidth="1"/>
    <col min="3587" max="3839" width="9.109375" style="645"/>
    <col min="3840" max="3840" width="5.6640625" style="645" customWidth="1"/>
    <col min="3841" max="3841" width="50" style="645" customWidth="1"/>
    <col min="3842" max="3842" width="28.88671875" style="645" customWidth="1"/>
    <col min="3843" max="4095" width="9.109375" style="645"/>
    <col min="4096" max="4096" width="5.6640625" style="645" customWidth="1"/>
    <col min="4097" max="4097" width="50" style="645" customWidth="1"/>
    <col min="4098" max="4098" width="28.88671875" style="645" customWidth="1"/>
    <col min="4099" max="4351" width="9.109375" style="645"/>
    <col min="4352" max="4352" width="5.6640625" style="645" customWidth="1"/>
    <col min="4353" max="4353" width="50" style="645" customWidth="1"/>
    <col min="4354" max="4354" width="28.88671875" style="645" customWidth="1"/>
    <col min="4355" max="4607" width="9.109375" style="645"/>
    <col min="4608" max="4608" width="5.6640625" style="645" customWidth="1"/>
    <col min="4609" max="4609" width="50" style="645" customWidth="1"/>
    <col min="4610" max="4610" width="28.88671875" style="645" customWidth="1"/>
    <col min="4611" max="4863" width="9.109375" style="645"/>
    <col min="4864" max="4864" width="5.6640625" style="645" customWidth="1"/>
    <col min="4865" max="4865" width="50" style="645" customWidth="1"/>
    <col min="4866" max="4866" width="28.88671875" style="645" customWidth="1"/>
    <col min="4867" max="5119" width="9.109375" style="645"/>
    <col min="5120" max="5120" width="5.6640625" style="645" customWidth="1"/>
    <col min="5121" max="5121" width="50" style="645" customWidth="1"/>
    <col min="5122" max="5122" width="28.88671875" style="645" customWidth="1"/>
    <col min="5123" max="5375" width="9.109375" style="645"/>
    <col min="5376" max="5376" width="5.6640625" style="645" customWidth="1"/>
    <col min="5377" max="5377" width="50" style="645" customWidth="1"/>
    <col min="5378" max="5378" width="28.88671875" style="645" customWidth="1"/>
    <col min="5379" max="5631" width="9.109375" style="645"/>
    <col min="5632" max="5632" width="5.6640625" style="645" customWidth="1"/>
    <col min="5633" max="5633" width="50" style="645" customWidth="1"/>
    <col min="5634" max="5634" width="28.88671875" style="645" customWidth="1"/>
    <col min="5635" max="5887" width="9.109375" style="645"/>
    <col min="5888" max="5888" width="5.6640625" style="645" customWidth="1"/>
    <col min="5889" max="5889" width="50" style="645" customWidth="1"/>
    <col min="5890" max="5890" width="28.88671875" style="645" customWidth="1"/>
    <col min="5891" max="6143" width="9.109375" style="645"/>
    <col min="6144" max="6144" width="5.6640625" style="645" customWidth="1"/>
    <col min="6145" max="6145" width="50" style="645" customWidth="1"/>
    <col min="6146" max="6146" width="28.88671875" style="645" customWidth="1"/>
    <col min="6147" max="6399" width="9.109375" style="645"/>
    <col min="6400" max="6400" width="5.6640625" style="645" customWidth="1"/>
    <col min="6401" max="6401" width="50" style="645" customWidth="1"/>
    <col min="6402" max="6402" width="28.88671875" style="645" customWidth="1"/>
    <col min="6403" max="6655" width="9.109375" style="645"/>
    <col min="6656" max="6656" width="5.6640625" style="645" customWidth="1"/>
    <col min="6657" max="6657" width="50" style="645" customWidth="1"/>
    <col min="6658" max="6658" width="28.88671875" style="645" customWidth="1"/>
    <col min="6659" max="6911" width="9.109375" style="645"/>
    <col min="6912" max="6912" width="5.6640625" style="645" customWidth="1"/>
    <col min="6913" max="6913" width="50" style="645" customWidth="1"/>
    <col min="6914" max="6914" width="28.88671875" style="645" customWidth="1"/>
    <col min="6915" max="7167" width="9.109375" style="645"/>
    <col min="7168" max="7168" width="5.6640625" style="645" customWidth="1"/>
    <col min="7169" max="7169" width="50" style="645" customWidth="1"/>
    <col min="7170" max="7170" width="28.88671875" style="645" customWidth="1"/>
    <col min="7171" max="7423" width="9.109375" style="645"/>
    <col min="7424" max="7424" width="5.6640625" style="645" customWidth="1"/>
    <col min="7425" max="7425" width="50" style="645" customWidth="1"/>
    <col min="7426" max="7426" width="28.88671875" style="645" customWidth="1"/>
    <col min="7427" max="7679" width="9.109375" style="645"/>
    <col min="7680" max="7680" width="5.6640625" style="645" customWidth="1"/>
    <col min="7681" max="7681" width="50" style="645" customWidth="1"/>
    <col min="7682" max="7682" width="28.88671875" style="645" customWidth="1"/>
    <col min="7683" max="7935" width="9.109375" style="645"/>
    <col min="7936" max="7936" width="5.6640625" style="645" customWidth="1"/>
    <col min="7937" max="7937" width="50" style="645" customWidth="1"/>
    <col min="7938" max="7938" width="28.88671875" style="645" customWidth="1"/>
    <col min="7939" max="8191" width="9.109375" style="645"/>
    <col min="8192" max="8192" width="5.6640625" style="645" customWidth="1"/>
    <col min="8193" max="8193" width="50" style="645" customWidth="1"/>
    <col min="8194" max="8194" width="28.88671875" style="645" customWidth="1"/>
    <col min="8195" max="8447" width="9.109375" style="645"/>
    <col min="8448" max="8448" width="5.6640625" style="645" customWidth="1"/>
    <col min="8449" max="8449" width="50" style="645" customWidth="1"/>
    <col min="8450" max="8450" width="28.88671875" style="645" customWidth="1"/>
    <col min="8451" max="8703" width="9.109375" style="645"/>
    <col min="8704" max="8704" width="5.6640625" style="645" customWidth="1"/>
    <col min="8705" max="8705" width="50" style="645" customWidth="1"/>
    <col min="8706" max="8706" width="28.88671875" style="645" customWidth="1"/>
    <col min="8707" max="8959" width="9.109375" style="645"/>
    <col min="8960" max="8960" width="5.6640625" style="645" customWidth="1"/>
    <col min="8961" max="8961" width="50" style="645" customWidth="1"/>
    <col min="8962" max="8962" width="28.88671875" style="645" customWidth="1"/>
    <col min="8963" max="9215" width="9.109375" style="645"/>
    <col min="9216" max="9216" width="5.6640625" style="645" customWidth="1"/>
    <col min="9217" max="9217" width="50" style="645" customWidth="1"/>
    <col min="9218" max="9218" width="28.88671875" style="645" customWidth="1"/>
    <col min="9219" max="9471" width="9.109375" style="645"/>
    <col min="9472" max="9472" width="5.6640625" style="645" customWidth="1"/>
    <col min="9473" max="9473" width="50" style="645" customWidth="1"/>
    <col min="9474" max="9474" width="28.88671875" style="645" customWidth="1"/>
    <col min="9475" max="9727" width="9.109375" style="645"/>
    <col min="9728" max="9728" width="5.6640625" style="645" customWidth="1"/>
    <col min="9729" max="9729" width="50" style="645" customWidth="1"/>
    <col min="9730" max="9730" width="28.88671875" style="645" customWidth="1"/>
    <col min="9731" max="9983" width="9.109375" style="645"/>
    <col min="9984" max="9984" width="5.6640625" style="645" customWidth="1"/>
    <col min="9985" max="9985" width="50" style="645" customWidth="1"/>
    <col min="9986" max="9986" width="28.88671875" style="645" customWidth="1"/>
    <col min="9987" max="10239" width="9.109375" style="645"/>
    <col min="10240" max="10240" width="5.6640625" style="645" customWidth="1"/>
    <col min="10241" max="10241" width="50" style="645" customWidth="1"/>
    <col min="10242" max="10242" width="28.88671875" style="645" customWidth="1"/>
    <col min="10243" max="10495" width="9.109375" style="645"/>
    <col min="10496" max="10496" width="5.6640625" style="645" customWidth="1"/>
    <col min="10497" max="10497" width="50" style="645" customWidth="1"/>
    <col min="10498" max="10498" width="28.88671875" style="645" customWidth="1"/>
    <col min="10499" max="10751" width="9.109375" style="645"/>
    <col min="10752" max="10752" width="5.6640625" style="645" customWidth="1"/>
    <col min="10753" max="10753" width="50" style="645" customWidth="1"/>
    <col min="10754" max="10754" width="28.88671875" style="645" customWidth="1"/>
    <col min="10755" max="11007" width="9.109375" style="645"/>
    <col min="11008" max="11008" width="5.6640625" style="645" customWidth="1"/>
    <col min="11009" max="11009" width="50" style="645" customWidth="1"/>
    <col min="11010" max="11010" width="28.88671875" style="645" customWidth="1"/>
    <col min="11011" max="11263" width="9.109375" style="645"/>
    <col min="11264" max="11264" width="5.6640625" style="645" customWidth="1"/>
    <col min="11265" max="11265" width="50" style="645" customWidth="1"/>
    <col min="11266" max="11266" width="28.88671875" style="645" customWidth="1"/>
    <col min="11267" max="11519" width="9.109375" style="645"/>
    <col min="11520" max="11520" width="5.6640625" style="645" customWidth="1"/>
    <col min="11521" max="11521" width="50" style="645" customWidth="1"/>
    <col min="11522" max="11522" width="28.88671875" style="645" customWidth="1"/>
    <col min="11523" max="11775" width="9.109375" style="645"/>
    <col min="11776" max="11776" width="5.6640625" style="645" customWidth="1"/>
    <col min="11777" max="11777" width="50" style="645" customWidth="1"/>
    <col min="11778" max="11778" width="28.88671875" style="645" customWidth="1"/>
    <col min="11779" max="12031" width="9.109375" style="645"/>
    <col min="12032" max="12032" width="5.6640625" style="645" customWidth="1"/>
    <col min="12033" max="12033" width="50" style="645" customWidth="1"/>
    <col min="12034" max="12034" width="28.88671875" style="645" customWidth="1"/>
    <col min="12035" max="12287" width="9.109375" style="645"/>
    <col min="12288" max="12288" width="5.6640625" style="645" customWidth="1"/>
    <col min="12289" max="12289" width="50" style="645" customWidth="1"/>
    <col min="12290" max="12290" width="28.88671875" style="645" customWidth="1"/>
    <col min="12291" max="12543" width="9.109375" style="645"/>
    <col min="12544" max="12544" width="5.6640625" style="645" customWidth="1"/>
    <col min="12545" max="12545" width="50" style="645" customWidth="1"/>
    <col min="12546" max="12546" width="28.88671875" style="645" customWidth="1"/>
    <col min="12547" max="12799" width="9.109375" style="645"/>
    <col min="12800" max="12800" width="5.6640625" style="645" customWidth="1"/>
    <col min="12801" max="12801" width="50" style="645" customWidth="1"/>
    <col min="12802" max="12802" width="28.88671875" style="645" customWidth="1"/>
    <col min="12803" max="13055" width="9.109375" style="645"/>
    <col min="13056" max="13056" width="5.6640625" style="645" customWidth="1"/>
    <col min="13057" max="13057" width="50" style="645" customWidth="1"/>
    <col min="13058" max="13058" width="28.88671875" style="645" customWidth="1"/>
    <col min="13059" max="13311" width="9.109375" style="645"/>
    <col min="13312" max="13312" width="5.6640625" style="645" customWidth="1"/>
    <col min="13313" max="13313" width="50" style="645" customWidth="1"/>
    <col min="13314" max="13314" width="28.88671875" style="645" customWidth="1"/>
    <col min="13315" max="13567" width="9.109375" style="645"/>
    <col min="13568" max="13568" width="5.6640625" style="645" customWidth="1"/>
    <col min="13569" max="13569" width="50" style="645" customWidth="1"/>
    <col min="13570" max="13570" width="28.88671875" style="645" customWidth="1"/>
    <col min="13571" max="13823" width="9.109375" style="645"/>
    <col min="13824" max="13824" width="5.6640625" style="645" customWidth="1"/>
    <col min="13825" max="13825" width="50" style="645" customWidth="1"/>
    <col min="13826" max="13826" width="28.88671875" style="645" customWidth="1"/>
    <col min="13827" max="14079" width="9.109375" style="645"/>
    <col min="14080" max="14080" width="5.6640625" style="645" customWidth="1"/>
    <col min="14081" max="14081" width="50" style="645" customWidth="1"/>
    <col min="14082" max="14082" width="28.88671875" style="645" customWidth="1"/>
    <col min="14083" max="14335" width="9.109375" style="645"/>
    <col min="14336" max="14336" width="5.6640625" style="645" customWidth="1"/>
    <col min="14337" max="14337" width="50" style="645" customWidth="1"/>
    <col min="14338" max="14338" width="28.88671875" style="645" customWidth="1"/>
    <col min="14339" max="14591" width="9.109375" style="645"/>
    <col min="14592" max="14592" width="5.6640625" style="645" customWidth="1"/>
    <col min="14593" max="14593" width="50" style="645" customWidth="1"/>
    <col min="14594" max="14594" width="28.88671875" style="645" customWidth="1"/>
    <col min="14595" max="14847" width="9.109375" style="645"/>
    <col min="14848" max="14848" width="5.6640625" style="645" customWidth="1"/>
    <col min="14849" max="14849" width="50" style="645" customWidth="1"/>
    <col min="14850" max="14850" width="28.88671875" style="645" customWidth="1"/>
    <col min="14851" max="15103" width="9.109375" style="645"/>
    <col min="15104" max="15104" width="5.6640625" style="645" customWidth="1"/>
    <col min="15105" max="15105" width="50" style="645" customWidth="1"/>
    <col min="15106" max="15106" width="28.88671875" style="645" customWidth="1"/>
    <col min="15107" max="15359" width="9.109375" style="645"/>
    <col min="15360" max="15360" width="5.6640625" style="645" customWidth="1"/>
    <col min="15361" max="15361" width="50" style="645" customWidth="1"/>
    <col min="15362" max="15362" width="28.88671875" style="645" customWidth="1"/>
    <col min="15363" max="15615" width="9.109375" style="645"/>
    <col min="15616" max="15616" width="5.6640625" style="645" customWidth="1"/>
    <col min="15617" max="15617" width="50" style="645" customWidth="1"/>
    <col min="15618" max="15618" width="28.88671875" style="645" customWidth="1"/>
    <col min="15619" max="15871" width="9.109375" style="645"/>
    <col min="15872" max="15872" width="5.6640625" style="645" customWidth="1"/>
    <col min="15873" max="15873" width="50" style="645" customWidth="1"/>
    <col min="15874" max="15874" width="28.88671875" style="645" customWidth="1"/>
    <col min="15875" max="16127" width="9.109375" style="645"/>
    <col min="16128" max="16128" width="5.6640625" style="645" customWidth="1"/>
    <col min="16129" max="16129" width="50" style="645" customWidth="1"/>
    <col min="16130" max="16130" width="28.88671875" style="645" customWidth="1"/>
    <col min="16131" max="16384" width="9.109375" style="645"/>
  </cols>
  <sheetData>
    <row r="1" spans="1:8" x14ac:dyDescent="0.25">
      <c r="B1" s="122" t="s">
        <v>265</v>
      </c>
      <c r="F1" s="118" t="s">
        <v>1575</v>
      </c>
    </row>
    <row r="2" spans="1:8" x14ac:dyDescent="0.25">
      <c r="B2" s="51" t="s">
        <v>444</v>
      </c>
      <c r="C2" s="123"/>
      <c r="F2" s="118" t="s">
        <v>1525</v>
      </c>
    </row>
    <row r="3" spans="1:8" x14ac:dyDescent="0.25">
      <c r="C3" s="2"/>
      <c r="F3" s="645" t="s">
        <v>76</v>
      </c>
    </row>
    <row r="4" spans="1:8" x14ac:dyDescent="0.25">
      <c r="B4" s="124" t="s">
        <v>344</v>
      </c>
      <c r="C4" s="306" t="s">
        <v>327</v>
      </c>
    </row>
    <row r="5" spans="1:8" ht="39.6" x14ac:dyDescent="0.25">
      <c r="A5" s="907" t="s">
        <v>1</v>
      </c>
      <c r="B5" s="908" t="s">
        <v>2</v>
      </c>
      <c r="C5" s="909" t="s">
        <v>266</v>
      </c>
      <c r="D5" s="909" t="s">
        <v>39</v>
      </c>
      <c r="E5" s="909" t="s">
        <v>267</v>
      </c>
      <c r="F5" s="909" t="s">
        <v>41</v>
      </c>
      <c r="G5" s="909" t="s">
        <v>113</v>
      </c>
      <c r="H5" s="909" t="s">
        <v>42</v>
      </c>
    </row>
    <row r="6" spans="1:8" ht="26.4" x14ac:dyDescent="0.25">
      <c r="A6" s="910">
        <v>1</v>
      </c>
      <c r="B6" s="911" t="s">
        <v>43</v>
      </c>
      <c r="C6" s="912">
        <f>SUM(D6:H6)</f>
        <v>0</v>
      </c>
      <c r="D6" s="913"/>
      <c r="E6" s="913"/>
      <c r="F6" s="913"/>
      <c r="G6" s="913"/>
      <c r="H6" s="913"/>
    </row>
    <row r="7" spans="1:8" ht="26.4" x14ac:dyDescent="0.25">
      <c r="A7" s="910">
        <v>2</v>
      </c>
      <c r="B7" s="911" t="s">
        <v>268</v>
      </c>
      <c r="C7" s="912">
        <f t="shared" ref="C7:C71" si="0">SUM(D7:H7)</f>
        <v>0</v>
      </c>
      <c r="D7" s="913"/>
      <c r="E7" s="913"/>
      <c r="F7" s="913"/>
      <c r="G7" s="913"/>
      <c r="H7" s="913"/>
    </row>
    <row r="8" spans="1:8" ht="26.4" x14ac:dyDescent="0.25">
      <c r="A8" s="910">
        <v>3</v>
      </c>
      <c r="B8" s="911" t="s">
        <v>368</v>
      </c>
      <c r="C8" s="912">
        <f t="shared" si="0"/>
        <v>0</v>
      </c>
      <c r="D8" s="913"/>
      <c r="E8" s="913"/>
      <c r="F8" s="913"/>
      <c r="G8" s="913"/>
      <c r="H8" s="913"/>
    </row>
    <row r="9" spans="1:8" ht="18" customHeight="1" x14ac:dyDescent="0.25">
      <c r="A9" s="910">
        <v>4</v>
      </c>
      <c r="B9" s="911" t="s">
        <v>369</v>
      </c>
      <c r="C9" s="912"/>
      <c r="D9" s="913"/>
      <c r="E9" s="913"/>
      <c r="F9" s="913"/>
      <c r="G9" s="913"/>
      <c r="H9" s="913"/>
    </row>
    <row r="10" spans="1:8" ht="26.4" x14ac:dyDescent="0.25">
      <c r="A10" s="910">
        <v>5</v>
      </c>
      <c r="B10" s="911" t="s">
        <v>269</v>
      </c>
      <c r="C10" s="912">
        <f t="shared" si="0"/>
        <v>0</v>
      </c>
      <c r="D10" s="913"/>
      <c r="E10" s="913"/>
      <c r="F10" s="913"/>
      <c r="G10" s="913"/>
      <c r="H10" s="913"/>
    </row>
    <row r="11" spans="1:8" ht="26.4" x14ac:dyDescent="0.25">
      <c r="A11" s="910">
        <v>6</v>
      </c>
      <c r="B11" s="911" t="s">
        <v>270</v>
      </c>
      <c r="C11" s="912">
        <f t="shared" si="0"/>
        <v>0</v>
      </c>
      <c r="D11" s="913"/>
      <c r="E11" s="913"/>
      <c r="F11" s="913"/>
      <c r="G11" s="913"/>
      <c r="H11" s="913"/>
    </row>
    <row r="12" spans="1:8" x14ac:dyDescent="0.25">
      <c r="A12" s="910">
        <v>7</v>
      </c>
      <c r="B12" s="911" t="s">
        <v>271</v>
      </c>
      <c r="C12" s="912">
        <f t="shared" si="0"/>
        <v>0</v>
      </c>
      <c r="D12" s="913"/>
      <c r="E12" s="913"/>
      <c r="F12" s="913"/>
      <c r="G12" s="913"/>
      <c r="H12" s="913"/>
    </row>
    <row r="13" spans="1:8" x14ac:dyDescent="0.25">
      <c r="A13" s="910">
        <v>8</v>
      </c>
      <c r="B13" s="911" t="s">
        <v>44</v>
      </c>
      <c r="C13" s="912">
        <f t="shared" si="0"/>
        <v>0</v>
      </c>
      <c r="D13" s="914">
        <f>SUM(D6:D12)</f>
        <v>0</v>
      </c>
      <c r="E13" s="914">
        <f>SUM(E6:E12)</f>
        <v>0</v>
      </c>
      <c r="F13" s="914">
        <f>SUM(F6:F12)</f>
        <v>0</v>
      </c>
      <c r="G13" s="914">
        <f>SUM(G6:G12)</f>
        <v>0</v>
      </c>
      <c r="H13" s="914">
        <f>SUM(H6:H12)</f>
        <v>0</v>
      </c>
    </row>
    <row r="14" spans="1:8" s="125" customFormat="1" x14ac:dyDescent="0.25">
      <c r="A14" s="910">
        <v>9</v>
      </c>
      <c r="B14" s="915" t="s">
        <v>272</v>
      </c>
      <c r="C14" s="912">
        <f t="shared" si="0"/>
        <v>0</v>
      </c>
      <c r="D14" s="916"/>
      <c r="E14" s="916"/>
      <c r="F14" s="916"/>
      <c r="G14" s="916"/>
      <c r="H14" s="916"/>
    </row>
    <row r="15" spans="1:8" ht="26.4" x14ac:dyDescent="0.25">
      <c r="A15" s="910">
        <v>10</v>
      </c>
      <c r="B15" s="911" t="s">
        <v>45</v>
      </c>
      <c r="C15" s="912">
        <f t="shared" si="0"/>
        <v>0</v>
      </c>
      <c r="D15" s="914">
        <f>SUM(D16:D20)</f>
        <v>0</v>
      </c>
      <c r="E15" s="914">
        <f>SUM(E16:E20)</f>
        <v>0</v>
      </c>
      <c r="F15" s="914">
        <f>SUM(F16:F20)</f>
        <v>0</v>
      </c>
      <c r="G15" s="914">
        <f>SUM(G16:G20)</f>
        <v>0</v>
      </c>
      <c r="H15" s="914">
        <f>SUM(H16:H20)</f>
        <v>0</v>
      </c>
    </row>
    <row r="16" spans="1:8" x14ac:dyDescent="0.25">
      <c r="A16" s="910">
        <v>11</v>
      </c>
      <c r="B16" s="911" t="s">
        <v>273</v>
      </c>
      <c r="C16" s="912">
        <f t="shared" si="0"/>
        <v>0</v>
      </c>
      <c r="D16" s="913"/>
      <c r="E16" s="913"/>
      <c r="F16" s="913"/>
      <c r="G16" s="913"/>
      <c r="H16" s="913"/>
    </row>
    <row r="17" spans="1:8" x14ac:dyDescent="0.25">
      <c r="A17" s="910">
        <v>12</v>
      </c>
      <c r="B17" s="911" t="s">
        <v>274</v>
      </c>
      <c r="C17" s="912">
        <f t="shared" si="0"/>
        <v>0</v>
      </c>
      <c r="D17" s="913"/>
      <c r="E17" s="913"/>
      <c r="F17" s="913"/>
      <c r="G17" s="913"/>
      <c r="H17" s="913"/>
    </row>
    <row r="18" spans="1:8" x14ac:dyDescent="0.25">
      <c r="A18" s="910">
        <v>13</v>
      </c>
      <c r="B18" s="911" t="s">
        <v>275</v>
      </c>
      <c r="C18" s="912">
        <f t="shared" si="0"/>
        <v>0</v>
      </c>
      <c r="D18" s="913"/>
      <c r="E18" s="913"/>
      <c r="F18" s="913"/>
      <c r="G18" s="913"/>
      <c r="H18" s="913"/>
    </row>
    <row r="19" spans="1:8" x14ac:dyDescent="0.25">
      <c r="A19" s="910">
        <v>14</v>
      </c>
      <c r="B19" s="911" t="s">
        <v>276</v>
      </c>
      <c r="C19" s="912">
        <f t="shared" si="0"/>
        <v>0</v>
      </c>
      <c r="D19" s="913"/>
      <c r="E19" s="913"/>
      <c r="F19" s="913"/>
      <c r="G19" s="913"/>
      <c r="H19" s="913"/>
    </row>
    <row r="20" spans="1:8" x14ac:dyDescent="0.25">
      <c r="A20" s="910">
        <v>15</v>
      </c>
      <c r="B20" s="911" t="s">
        <v>277</v>
      </c>
      <c r="C20" s="912">
        <f t="shared" si="0"/>
        <v>0</v>
      </c>
      <c r="D20" s="913"/>
      <c r="E20" s="913"/>
      <c r="F20" s="913"/>
      <c r="G20" s="913"/>
      <c r="H20" s="913"/>
    </row>
    <row r="21" spans="1:8" ht="26.4" x14ac:dyDescent="0.25">
      <c r="A21" s="910">
        <v>16</v>
      </c>
      <c r="B21" s="917" t="s">
        <v>46</v>
      </c>
      <c r="C21" s="912">
        <f t="shared" si="0"/>
        <v>0</v>
      </c>
      <c r="D21" s="918">
        <f>D13+D15</f>
        <v>0</v>
      </c>
      <c r="E21" s="918">
        <f>E13+E15</f>
        <v>0</v>
      </c>
      <c r="F21" s="918">
        <f>F13+F15</f>
        <v>0</v>
      </c>
      <c r="G21" s="918">
        <f>G13+G15</f>
        <v>0</v>
      </c>
      <c r="H21" s="918">
        <f>H13+H15</f>
        <v>0</v>
      </c>
    </row>
    <row r="22" spans="1:8" x14ac:dyDescent="0.25">
      <c r="A22" s="910">
        <v>17</v>
      </c>
      <c r="B22" s="911" t="s">
        <v>47</v>
      </c>
      <c r="C22" s="912">
        <f t="shared" si="0"/>
        <v>0</v>
      </c>
      <c r="D22" s="919">
        <f>D23</f>
        <v>0</v>
      </c>
      <c r="E22" s="919">
        <f>E23</f>
        <v>0</v>
      </c>
      <c r="F22" s="919">
        <f>F23</f>
        <v>0</v>
      </c>
      <c r="G22" s="919">
        <f>G23</f>
        <v>0</v>
      </c>
      <c r="H22" s="919">
        <f>H23</f>
        <v>0</v>
      </c>
    </row>
    <row r="23" spans="1:8" x14ac:dyDescent="0.25">
      <c r="A23" s="910">
        <v>18</v>
      </c>
      <c r="B23" s="911" t="s">
        <v>278</v>
      </c>
      <c r="C23" s="912">
        <f t="shared" si="0"/>
        <v>0</v>
      </c>
      <c r="D23" s="921"/>
      <c r="E23" s="921"/>
      <c r="F23" s="921"/>
      <c r="G23" s="921"/>
      <c r="H23" s="921"/>
    </row>
    <row r="24" spans="1:8" x14ac:dyDescent="0.25">
      <c r="A24" s="910">
        <v>19</v>
      </c>
      <c r="B24" s="911" t="s">
        <v>279</v>
      </c>
      <c r="C24" s="912">
        <f t="shared" si="0"/>
        <v>0</v>
      </c>
      <c r="D24" s="919">
        <f>SUM(D25:D28)</f>
        <v>0</v>
      </c>
      <c r="E24" s="919">
        <f>SUM(E25:E28)</f>
        <v>0</v>
      </c>
      <c r="F24" s="919">
        <f>SUM(F25:F28)</f>
        <v>0</v>
      </c>
      <c r="G24" s="919">
        <f>SUM(G25:G28)</f>
        <v>0</v>
      </c>
      <c r="H24" s="919">
        <f>SUM(H25:H28)</f>
        <v>0</v>
      </c>
    </row>
    <row r="25" spans="1:8" x14ac:dyDescent="0.25">
      <c r="A25" s="910">
        <v>20</v>
      </c>
      <c r="B25" s="911" t="s">
        <v>280</v>
      </c>
      <c r="C25" s="912">
        <f t="shared" si="0"/>
        <v>0</v>
      </c>
      <c r="D25" s="909"/>
      <c r="E25" s="909"/>
      <c r="F25" s="909"/>
      <c r="G25" s="909"/>
      <c r="H25" s="909"/>
    </row>
    <row r="26" spans="1:8" x14ac:dyDescent="0.25">
      <c r="A26" s="910">
        <v>21</v>
      </c>
      <c r="B26" s="911" t="s">
        <v>281</v>
      </c>
      <c r="C26" s="912">
        <f t="shared" si="0"/>
        <v>0</v>
      </c>
      <c r="D26" s="909"/>
      <c r="E26" s="909"/>
      <c r="F26" s="909"/>
      <c r="G26" s="909"/>
      <c r="H26" s="909"/>
    </row>
    <row r="27" spans="1:8" x14ac:dyDescent="0.25">
      <c r="A27" s="910">
        <v>22</v>
      </c>
      <c r="B27" s="911" t="s">
        <v>282</v>
      </c>
      <c r="C27" s="912">
        <f t="shared" si="0"/>
        <v>0</v>
      </c>
      <c r="D27" s="909"/>
      <c r="E27" s="909"/>
      <c r="F27" s="909"/>
      <c r="G27" s="909"/>
      <c r="H27" s="909"/>
    </row>
    <row r="28" spans="1:8" x14ac:dyDescent="0.25">
      <c r="A28" s="910">
        <v>23</v>
      </c>
      <c r="B28" s="126" t="s">
        <v>283</v>
      </c>
      <c r="C28" s="912">
        <f t="shared" si="0"/>
        <v>0</v>
      </c>
      <c r="D28" s="909"/>
      <c r="E28" s="909"/>
      <c r="F28" s="909"/>
      <c r="G28" s="909"/>
      <c r="H28" s="909"/>
    </row>
    <row r="29" spans="1:8" ht="26.4" x14ac:dyDescent="0.25">
      <c r="A29" s="910">
        <v>24</v>
      </c>
      <c r="B29" s="917" t="s">
        <v>48</v>
      </c>
      <c r="C29" s="912">
        <f t="shared" si="0"/>
        <v>0</v>
      </c>
      <c r="D29" s="918">
        <f>D22+D24</f>
        <v>0</v>
      </c>
      <c r="E29" s="918">
        <f>E22+E24</f>
        <v>0</v>
      </c>
      <c r="F29" s="918">
        <f>F22+F24</f>
        <v>0</v>
      </c>
      <c r="G29" s="918">
        <f>G22+G24</f>
        <v>0</v>
      </c>
      <c r="H29" s="918">
        <f>H22+H24</f>
        <v>0</v>
      </c>
    </row>
    <row r="30" spans="1:8" x14ac:dyDescent="0.25">
      <c r="A30" s="910">
        <v>25</v>
      </c>
      <c r="B30" s="911" t="s">
        <v>49</v>
      </c>
      <c r="C30" s="912">
        <f t="shared" si="0"/>
        <v>0</v>
      </c>
      <c r="D30" s="914">
        <f>SUM(D31:D32)</f>
        <v>0</v>
      </c>
      <c r="E30" s="914">
        <f>SUM(E31:E32)</f>
        <v>0</v>
      </c>
      <c r="F30" s="914">
        <f>SUM(F31:F32)</f>
        <v>0</v>
      </c>
      <c r="G30" s="914">
        <f>SUM(G31:G32)</f>
        <v>0</v>
      </c>
      <c r="H30" s="914">
        <f>SUM(H31:H32)</f>
        <v>0</v>
      </c>
    </row>
    <row r="31" spans="1:8" x14ac:dyDescent="0.25">
      <c r="A31" s="910">
        <v>26</v>
      </c>
      <c r="B31" s="911" t="s">
        <v>50</v>
      </c>
      <c r="C31" s="912">
        <f t="shared" si="0"/>
        <v>0</v>
      </c>
      <c r="D31" s="913"/>
      <c r="E31" s="913"/>
      <c r="F31" s="913"/>
      <c r="G31" s="913"/>
      <c r="H31" s="913"/>
    </row>
    <row r="32" spans="1:8" ht="16.5" customHeight="1" x14ac:dyDescent="0.25">
      <c r="A32" s="910">
        <v>27</v>
      </c>
      <c r="B32" s="911" t="s">
        <v>51</v>
      </c>
      <c r="C32" s="912">
        <f t="shared" si="0"/>
        <v>0</v>
      </c>
      <c r="D32" s="913"/>
      <c r="E32" s="913"/>
      <c r="F32" s="913"/>
      <c r="G32" s="913"/>
      <c r="H32" s="913"/>
    </row>
    <row r="33" spans="1:8" ht="18.75" customHeight="1" x14ac:dyDescent="0.25">
      <c r="A33" s="910">
        <v>28</v>
      </c>
      <c r="B33" s="911" t="s">
        <v>52</v>
      </c>
      <c r="C33" s="912">
        <f t="shared" si="0"/>
        <v>8828300</v>
      </c>
      <c r="D33" s="913">
        <v>8828300</v>
      </c>
      <c r="E33" s="913"/>
      <c r="F33" s="913"/>
      <c r="G33" s="913"/>
      <c r="H33" s="913"/>
    </row>
    <row r="34" spans="1:8" x14ac:dyDescent="0.25">
      <c r="A34" s="910">
        <v>29</v>
      </c>
      <c r="B34" s="911" t="s">
        <v>284</v>
      </c>
      <c r="C34" s="912">
        <f t="shared" si="0"/>
        <v>0</v>
      </c>
      <c r="D34" s="913"/>
      <c r="E34" s="913"/>
      <c r="F34" s="913"/>
      <c r="G34" s="913"/>
      <c r="H34" s="913"/>
    </row>
    <row r="35" spans="1:8" ht="26.4" x14ac:dyDescent="0.25">
      <c r="A35" s="910">
        <v>30</v>
      </c>
      <c r="B35" s="911" t="s">
        <v>285</v>
      </c>
      <c r="C35" s="912">
        <f t="shared" si="0"/>
        <v>0</v>
      </c>
      <c r="D35" s="913"/>
      <c r="E35" s="913"/>
      <c r="F35" s="913"/>
      <c r="G35" s="913"/>
      <c r="H35" s="913"/>
    </row>
    <row r="36" spans="1:8" x14ac:dyDescent="0.25">
      <c r="A36" s="910">
        <v>31</v>
      </c>
      <c r="B36" s="911" t="s">
        <v>53</v>
      </c>
      <c r="C36" s="912">
        <f t="shared" si="0"/>
        <v>8828300</v>
      </c>
      <c r="D36" s="914">
        <f>SUM(D33:D35)</f>
        <v>8828300</v>
      </c>
      <c r="E36" s="914">
        <f>SUM(E33:E35)</f>
        <v>0</v>
      </c>
      <c r="F36" s="914">
        <f>SUM(F33:F35)</f>
        <v>0</v>
      </c>
      <c r="G36" s="914">
        <f>SUM(G33:G35)</f>
        <v>0</v>
      </c>
      <c r="H36" s="914">
        <f>SUM(H33:H35)</f>
        <v>0</v>
      </c>
    </row>
    <row r="37" spans="1:8" x14ac:dyDescent="0.25">
      <c r="A37" s="910">
        <v>32</v>
      </c>
      <c r="B37" s="911" t="s">
        <v>54</v>
      </c>
      <c r="C37" s="912">
        <f t="shared" si="0"/>
        <v>0</v>
      </c>
      <c r="D37" s="914">
        <f>SUM(D38:D39)</f>
        <v>0</v>
      </c>
      <c r="E37" s="914">
        <f>SUM(E38:E39)</f>
        <v>0</v>
      </c>
      <c r="F37" s="914">
        <f>SUM(F38:F39)</f>
        <v>0</v>
      </c>
      <c r="G37" s="914">
        <f>SUM(G38:G39)</f>
        <v>0</v>
      </c>
      <c r="H37" s="914">
        <f>SUM(H38:H39)</f>
        <v>0</v>
      </c>
    </row>
    <row r="38" spans="1:8" ht="39.6" x14ac:dyDescent="0.25">
      <c r="A38" s="910">
        <v>33</v>
      </c>
      <c r="B38" s="911" t="s">
        <v>286</v>
      </c>
      <c r="C38" s="912">
        <f t="shared" si="0"/>
        <v>0</v>
      </c>
      <c r="D38" s="913"/>
      <c r="E38" s="913"/>
      <c r="F38" s="913"/>
      <c r="G38" s="913"/>
      <c r="H38" s="913"/>
    </row>
    <row r="39" spans="1:8" x14ac:dyDescent="0.25">
      <c r="A39" s="910">
        <v>34</v>
      </c>
      <c r="B39" s="911" t="s">
        <v>287</v>
      </c>
      <c r="C39" s="912">
        <f t="shared" si="0"/>
        <v>0</v>
      </c>
      <c r="D39" s="913"/>
      <c r="E39" s="913"/>
      <c r="F39" s="913"/>
      <c r="G39" s="913"/>
      <c r="H39" s="913"/>
    </row>
    <row r="40" spans="1:8" x14ac:dyDescent="0.25">
      <c r="A40" s="910">
        <v>35</v>
      </c>
      <c r="B40" s="917" t="s">
        <v>55</v>
      </c>
      <c r="C40" s="912">
        <f t="shared" si="0"/>
        <v>8828300</v>
      </c>
      <c r="D40" s="918">
        <f>D30+D36+D37</f>
        <v>8828300</v>
      </c>
      <c r="E40" s="918">
        <f>E30+E36+E37</f>
        <v>0</v>
      </c>
      <c r="F40" s="918">
        <f>F30+F36+F37</f>
        <v>0</v>
      </c>
      <c r="G40" s="918">
        <f>G30+G36+G37</f>
        <v>0</v>
      </c>
      <c r="H40" s="918">
        <f>H30+H36+H37</f>
        <v>0</v>
      </c>
    </row>
    <row r="41" spans="1:8" x14ac:dyDescent="0.25">
      <c r="A41" s="910">
        <v>36</v>
      </c>
      <c r="B41" s="915" t="s">
        <v>288</v>
      </c>
      <c r="C41" s="912">
        <f t="shared" si="0"/>
        <v>0</v>
      </c>
      <c r="D41" s="922"/>
      <c r="E41" s="922"/>
      <c r="F41" s="922"/>
      <c r="G41" s="922"/>
      <c r="H41" s="922"/>
    </row>
    <row r="42" spans="1:8" x14ac:dyDescent="0.25">
      <c r="A42" s="910">
        <v>37</v>
      </c>
      <c r="B42" s="923" t="s">
        <v>56</v>
      </c>
      <c r="C42" s="912">
        <f t="shared" si="0"/>
        <v>0</v>
      </c>
      <c r="D42" s="924">
        <f>SUM(D43:D46)</f>
        <v>0</v>
      </c>
      <c r="E42" s="924">
        <f>SUM(E43:E46)</f>
        <v>0</v>
      </c>
      <c r="F42" s="924">
        <f>SUM(F43:F46)</f>
        <v>0</v>
      </c>
      <c r="G42" s="924">
        <f>SUM(G43:G46)</f>
        <v>0</v>
      </c>
      <c r="H42" s="924">
        <f>SUM(H43:H46)</f>
        <v>0</v>
      </c>
    </row>
    <row r="43" spans="1:8" x14ac:dyDescent="0.25">
      <c r="A43" s="910">
        <v>38</v>
      </c>
      <c r="B43" s="923" t="s">
        <v>289</v>
      </c>
      <c r="C43" s="912">
        <f t="shared" si="0"/>
        <v>0</v>
      </c>
      <c r="D43" s="920"/>
      <c r="E43" s="920"/>
      <c r="F43" s="920"/>
      <c r="G43" s="920"/>
      <c r="H43" s="920"/>
    </row>
    <row r="44" spans="1:8" x14ac:dyDescent="0.25">
      <c r="A44" s="910">
        <v>39</v>
      </c>
      <c r="B44" s="923" t="s">
        <v>57</v>
      </c>
      <c r="C44" s="912">
        <f t="shared" si="0"/>
        <v>0</v>
      </c>
      <c r="D44" s="925"/>
      <c r="E44" s="925"/>
      <c r="F44" s="925"/>
      <c r="G44" s="925"/>
      <c r="H44" s="925"/>
    </row>
    <row r="45" spans="1:8" x14ac:dyDescent="0.25">
      <c r="A45" s="910">
        <v>40</v>
      </c>
      <c r="B45" s="923" t="s">
        <v>290</v>
      </c>
      <c r="C45" s="912">
        <f t="shared" si="0"/>
        <v>0</v>
      </c>
      <c r="D45" s="925"/>
      <c r="E45" s="925"/>
      <c r="F45" s="925"/>
      <c r="G45" s="925"/>
      <c r="H45" s="925"/>
    </row>
    <row r="46" spans="1:8" x14ac:dyDescent="0.25">
      <c r="A46" s="910">
        <v>41</v>
      </c>
      <c r="B46" s="923" t="s">
        <v>291</v>
      </c>
      <c r="C46" s="912">
        <f t="shared" si="0"/>
        <v>0</v>
      </c>
      <c r="D46" s="925"/>
      <c r="E46" s="925"/>
      <c r="F46" s="925"/>
      <c r="G46" s="925"/>
      <c r="H46" s="925"/>
    </row>
    <row r="47" spans="1:8" x14ac:dyDescent="0.25">
      <c r="A47" s="910">
        <v>42</v>
      </c>
      <c r="B47" s="911" t="s">
        <v>58</v>
      </c>
      <c r="C47" s="912">
        <f t="shared" si="0"/>
        <v>1400000</v>
      </c>
      <c r="D47" s="924">
        <f>SUM(D48:D49)</f>
        <v>0</v>
      </c>
      <c r="E47" s="924">
        <f>SUM(E48:E49)</f>
        <v>0</v>
      </c>
      <c r="F47" s="924">
        <f>SUM(F48:F49)</f>
        <v>1400000</v>
      </c>
      <c r="G47" s="924">
        <f>SUM(G48:G49)</f>
        <v>0</v>
      </c>
      <c r="H47" s="924">
        <f>SUM(H48:H49)</f>
        <v>0</v>
      </c>
    </row>
    <row r="48" spans="1:8" x14ac:dyDescent="0.25">
      <c r="A48" s="910">
        <v>43</v>
      </c>
      <c r="B48" s="911" t="s">
        <v>59</v>
      </c>
      <c r="C48" s="912">
        <f t="shared" si="0"/>
        <v>0</v>
      </c>
      <c r="D48" s="913"/>
      <c r="E48" s="913"/>
      <c r="F48" s="913"/>
      <c r="G48" s="913"/>
      <c r="H48" s="913"/>
    </row>
    <row r="49" spans="1:8" x14ac:dyDescent="0.25">
      <c r="A49" s="910">
        <v>44</v>
      </c>
      <c r="B49" s="911" t="s">
        <v>60</v>
      </c>
      <c r="C49" s="912">
        <f t="shared" si="0"/>
        <v>1400000</v>
      </c>
      <c r="D49" s="913"/>
      <c r="E49" s="913"/>
      <c r="F49" s="913">
        <v>1400000</v>
      </c>
      <c r="G49" s="913"/>
      <c r="H49" s="913"/>
    </row>
    <row r="50" spans="1:8" x14ac:dyDescent="0.25">
      <c r="A50" s="910">
        <v>45</v>
      </c>
      <c r="B50" s="911" t="s">
        <v>292</v>
      </c>
      <c r="C50" s="912">
        <f t="shared" si="0"/>
        <v>13463000</v>
      </c>
      <c r="D50" s="924">
        <f>SUM(D51:D54)</f>
        <v>13463000</v>
      </c>
      <c r="E50" s="924">
        <f>SUM(E51:E54)</f>
        <v>0</v>
      </c>
      <c r="F50" s="924">
        <f>SUM(F51:F54)</f>
        <v>0</v>
      </c>
      <c r="G50" s="924">
        <f>SUM(G51:G54)</f>
        <v>0</v>
      </c>
      <c r="H50" s="924">
        <f>SUM(H51:H54)</f>
        <v>0</v>
      </c>
    </row>
    <row r="51" spans="1:8" ht="26.4" x14ac:dyDescent="0.25">
      <c r="A51" s="910">
        <v>46</v>
      </c>
      <c r="B51" s="911" t="s">
        <v>293</v>
      </c>
      <c r="C51" s="912">
        <f t="shared" si="0"/>
        <v>0</v>
      </c>
      <c r="D51" s="913"/>
      <c r="E51" s="913"/>
      <c r="F51" s="913"/>
      <c r="G51" s="913"/>
      <c r="H51" s="913"/>
    </row>
    <row r="52" spans="1:8" ht="26.4" x14ac:dyDescent="0.25">
      <c r="A52" s="910">
        <v>47</v>
      </c>
      <c r="B52" s="911" t="s">
        <v>61</v>
      </c>
      <c r="C52" s="912">
        <f t="shared" si="0"/>
        <v>0</v>
      </c>
      <c r="D52" s="913"/>
      <c r="E52" s="913"/>
      <c r="F52" s="913"/>
      <c r="G52" s="913"/>
      <c r="H52" s="913"/>
    </row>
    <row r="53" spans="1:8" x14ac:dyDescent="0.25">
      <c r="A53" s="910">
        <v>48</v>
      </c>
      <c r="B53" s="911" t="s">
        <v>294</v>
      </c>
      <c r="C53" s="912">
        <f t="shared" si="0"/>
        <v>8900000</v>
      </c>
      <c r="D53" s="913">
        <v>8900000</v>
      </c>
      <c r="E53" s="913"/>
      <c r="F53" s="913"/>
      <c r="G53" s="913"/>
      <c r="H53" s="913"/>
    </row>
    <row r="54" spans="1:8" x14ac:dyDescent="0.25">
      <c r="A54" s="910">
        <v>49</v>
      </c>
      <c r="B54" s="911" t="s">
        <v>62</v>
      </c>
      <c r="C54" s="912">
        <f t="shared" si="0"/>
        <v>4563000</v>
      </c>
      <c r="D54" s="913">
        <v>4563000</v>
      </c>
      <c r="E54" s="913"/>
      <c r="F54" s="913"/>
      <c r="G54" s="913"/>
      <c r="H54" s="913"/>
    </row>
    <row r="55" spans="1:8" x14ac:dyDescent="0.25">
      <c r="A55" s="910">
        <v>50</v>
      </c>
      <c r="B55" s="911" t="s">
        <v>295</v>
      </c>
      <c r="C55" s="912">
        <f t="shared" si="0"/>
        <v>0</v>
      </c>
      <c r="D55" s="913"/>
      <c r="E55" s="913"/>
      <c r="F55" s="913"/>
      <c r="G55" s="913"/>
      <c r="H55" s="913"/>
    </row>
    <row r="56" spans="1:8" x14ac:dyDescent="0.25">
      <c r="A56" s="910">
        <v>51</v>
      </c>
      <c r="B56" s="911" t="s">
        <v>296</v>
      </c>
      <c r="C56" s="912">
        <f t="shared" si="0"/>
        <v>3782700</v>
      </c>
      <c r="D56" s="951">
        <v>3404700</v>
      </c>
      <c r="E56" s="951"/>
      <c r="F56" s="951">
        <v>378000</v>
      </c>
      <c r="G56" s="951"/>
      <c r="H56" s="951"/>
    </row>
    <row r="57" spans="1:8" x14ac:dyDescent="0.25">
      <c r="A57" s="910">
        <v>52</v>
      </c>
      <c r="B57" s="911" t="s">
        <v>63</v>
      </c>
      <c r="C57" s="912">
        <f t="shared" si="0"/>
        <v>0</v>
      </c>
      <c r="D57" s="913"/>
      <c r="E57" s="913"/>
      <c r="F57" s="913"/>
      <c r="G57" s="913"/>
      <c r="H57" s="913"/>
    </row>
    <row r="58" spans="1:8" ht="26.4" x14ac:dyDescent="0.25">
      <c r="A58" s="910">
        <v>53</v>
      </c>
      <c r="B58" s="911" t="s">
        <v>297</v>
      </c>
      <c r="C58" s="912">
        <f t="shared" si="0"/>
        <v>0</v>
      </c>
      <c r="D58" s="913"/>
      <c r="E58" s="913"/>
      <c r="F58" s="913"/>
      <c r="G58" s="913"/>
      <c r="H58" s="913"/>
    </row>
    <row r="59" spans="1:8" x14ac:dyDescent="0.25">
      <c r="A59" s="910">
        <v>54</v>
      </c>
      <c r="B59" s="911" t="s">
        <v>298</v>
      </c>
      <c r="C59" s="912">
        <f t="shared" si="0"/>
        <v>0</v>
      </c>
      <c r="D59" s="913"/>
      <c r="E59" s="913"/>
      <c r="F59" s="913"/>
      <c r="G59" s="913"/>
      <c r="H59" s="913"/>
    </row>
    <row r="60" spans="1:8" x14ac:dyDescent="0.25">
      <c r="A60" s="910">
        <v>55</v>
      </c>
      <c r="B60" s="911" t="s">
        <v>64</v>
      </c>
      <c r="C60" s="912">
        <f t="shared" si="0"/>
        <v>0</v>
      </c>
      <c r="D60" s="913"/>
      <c r="E60" s="913"/>
      <c r="F60" s="913"/>
      <c r="G60" s="913"/>
      <c r="H60" s="913"/>
    </row>
    <row r="61" spans="1:8" x14ac:dyDescent="0.25">
      <c r="A61" s="910">
        <v>56</v>
      </c>
      <c r="B61" s="911" t="s">
        <v>299</v>
      </c>
      <c r="C61" s="912">
        <f t="shared" si="0"/>
        <v>1000</v>
      </c>
      <c r="D61" s="913"/>
      <c r="E61" s="913"/>
      <c r="F61" s="913">
        <v>1000</v>
      </c>
      <c r="G61" s="913"/>
      <c r="H61" s="909"/>
    </row>
    <row r="62" spans="1:8" x14ac:dyDescent="0.25">
      <c r="A62" s="910">
        <v>57</v>
      </c>
      <c r="B62" s="917" t="s">
        <v>65</v>
      </c>
      <c r="C62" s="912">
        <f t="shared" si="0"/>
        <v>18646700</v>
      </c>
      <c r="D62" s="918">
        <f>D41+D42+D47+D50+D55+D56+D57+D58+D59+D60+D61</f>
        <v>16867700</v>
      </c>
      <c r="E62" s="918">
        <f>E41+E42+E47+E50+E55+E56+E57+E58+E59+E60+E61</f>
        <v>0</v>
      </c>
      <c r="F62" s="918">
        <f>F41+F42+F47+F50+F55+F56+F57+F58+F59+F60+F61</f>
        <v>1779000</v>
      </c>
      <c r="G62" s="918">
        <f>G41+G42+G47+G50+G55+G56+G57+G58+G59+G60+G61</f>
        <v>0</v>
      </c>
      <c r="H62" s="918">
        <f>H41+H42+H47+H50+H55+H56+H57+H58+H59+H60+H61</f>
        <v>0</v>
      </c>
    </row>
    <row r="63" spans="1:8" x14ac:dyDescent="0.25">
      <c r="A63" s="910">
        <v>58</v>
      </c>
      <c r="B63" s="911" t="s">
        <v>300</v>
      </c>
      <c r="C63" s="912">
        <f t="shared" si="0"/>
        <v>8000000</v>
      </c>
      <c r="D63" s="913">
        <v>8000000</v>
      </c>
      <c r="E63" s="913"/>
      <c r="F63" s="913"/>
      <c r="G63" s="909"/>
      <c r="H63" s="909"/>
    </row>
    <row r="64" spans="1:8" x14ac:dyDescent="0.25">
      <c r="A64" s="910">
        <v>59</v>
      </c>
      <c r="B64" s="911" t="s">
        <v>301</v>
      </c>
      <c r="C64" s="912">
        <f t="shared" si="0"/>
        <v>0</v>
      </c>
      <c r="D64" s="913"/>
      <c r="E64" s="913"/>
      <c r="F64" s="913"/>
      <c r="G64" s="909"/>
      <c r="H64" s="909"/>
    </row>
    <row r="65" spans="1:8" x14ac:dyDescent="0.25">
      <c r="A65" s="910">
        <v>60</v>
      </c>
      <c r="B65" s="917" t="s">
        <v>66</v>
      </c>
      <c r="C65" s="912">
        <f t="shared" si="0"/>
        <v>8000000</v>
      </c>
      <c r="D65" s="918">
        <f>SUM(D63:D64)</f>
        <v>8000000</v>
      </c>
      <c r="E65" s="918">
        <f>SUM(E63:E64)</f>
        <v>0</v>
      </c>
      <c r="F65" s="918">
        <f>SUM(F63:F64)</f>
        <v>0</v>
      </c>
      <c r="G65" s="918">
        <f>SUM(G63:G64)</f>
        <v>0</v>
      </c>
      <c r="H65" s="918">
        <f>SUM(H63:H64)</f>
        <v>0</v>
      </c>
    </row>
    <row r="66" spans="1:8" x14ac:dyDescent="0.25">
      <c r="A66" s="910">
        <v>61</v>
      </c>
      <c r="B66" s="926" t="s">
        <v>302</v>
      </c>
      <c r="C66" s="912">
        <f t="shared" si="0"/>
        <v>0</v>
      </c>
      <c r="D66" s="920"/>
      <c r="E66" s="920"/>
      <c r="F66" s="920"/>
      <c r="G66" s="920"/>
      <c r="H66" s="920"/>
    </row>
    <row r="67" spans="1:8" x14ac:dyDescent="0.25">
      <c r="A67" s="910">
        <v>62</v>
      </c>
      <c r="B67" s="927" t="s">
        <v>303</v>
      </c>
      <c r="C67" s="912">
        <f t="shared" si="0"/>
        <v>0</v>
      </c>
      <c r="D67" s="918">
        <f>D66</f>
        <v>0</v>
      </c>
      <c r="E67" s="918">
        <f>E66</f>
        <v>0</v>
      </c>
      <c r="F67" s="918">
        <f>F66</f>
        <v>0</v>
      </c>
      <c r="G67" s="918">
        <f>G66</f>
        <v>0</v>
      </c>
      <c r="H67" s="918">
        <f>H66</f>
        <v>0</v>
      </c>
    </row>
    <row r="68" spans="1:8" ht="26.4" x14ac:dyDescent="0.25">
      <c r="A68" s="910">
        <v>63</v>
      </c>
      <c r="B68" s="911" t="s">
        <v>67</v>
      </c>
      <c r="C68" s="912">
        <f t="shared" si="0"/>
        <v>0</v>
      </c>
      <c r="D68" s="913"/>
      <c r="E68" s="913"/>
      <c r="F68" s="913"/>
      <c r="G68" s="913"/>
      <c r="H68" s="913"/>
    </row>
    <row r="69" spans="1:8" x14ac:dyDescent="0.25">
      <c r="A69" s="910">
        <v>64</v>
      </c>
      <c r="B69" s="911" t="s">
        <v>68</v>
      </c>
      <c r="C69" s="912">
        <f t="shared" si="0"/>
        <v>0</v>
      </c>
      <c r="D69" s="913"/>
      <c r="E69" s="913"/>
      <c r="F69" s="913"/>
      <c r="G69" s="913"/>
      <c r="H69" s="913"/>
    </row>
    <row r="70" spans="1:8" x14ac:dyDescent="0.25">
      <c r="A70" s="910">
        <v>65</v>
      </c>
      <c r="B70" s="911" t="s">
        <v>69</v>
      </c>
      <c r="C70" s="912">
        <f t="shared" si="0"/>
        <v>0</v>
      </c>
      <c r="D70" s="909"/>
      <c r="E70" s="909"/>
      <c r="F70" s="909"/>
      <c r="G70" s="909"/>
      <c r="H70" s="909"/>
    </row>
    <row r="71" spans="1:8" x14ac:dyDescent="0.25">
      <c r="A71" s="910">
        <v>66</v>
      </c>
      <c r="B71" s="917" t="s">
        <v>70</v>
      </c>
      <c r="C71" s="912">
        <f t="shared" si="0"/>
        <v>0</v>
      </c>
      <c r="D71" s="928">
        <f>SUM(D68:D70)</f>
        <v>0</v>
      </c>
      <c r="E71" s="928">
        <f>SUM(E68:E70)</f>
        <v>0</v>
      </c>
      <c r="F71" s="928">
        <f>SUM(F68:F70)</f>
        <v>0</v>
      </c>
      <c r="G71" s="928">
        <f>SUM(G68:G70)</f>
        <v>0</v>
      </c>
      <c r="H71" s="928">
        <f>SUM(H68:H70)</f>
        <v>0</v>
      </c>
    </row>
    <row r="72" spans="1:8" x14ac:dyDescent="0.25">
      <c r="A72" s="910">
        <v>67</v>
      </c>
      <c r="B72" s="929" t="s">
        <v>71</v>
      </c>
      <c r="C72" s="912">
        <f t="shared" ref="C72:C111" si="1">SUM(D72:H72)</f>
        <v>35475000</v>
      </c>
      <c r="D72" s="930">
        <f>D21+D29+D40+D62+D65+D67+D71</f>
        <v>33696000</v>
      </c>
      <c r="E72" s="930">
        <f>E21+E29+E40+E62+E65+E67+E71</f>
        <v>0</v>
      </c>
      <c r="F72" s="930">
        <f>F21+F29+F40+F62+F65+F67+F71</f>
        <v>1779000</v>
      </c>
      <c r="G72" s="930">
        <f>G21+G29+G40+G62+G65+G67+G71</f>
        <v>0</v>
      </c>
      <c r="H72" s="930">
        <f>H21+H29+H40+H62+H65+H67+H71</f>
        <v>0</v>
      </c>
    </row>
    <row r="73" spans="1:8" ht="26.4" x14ac:dyDescent="0.25">
      <c r="A73" s="910">
        <v>68</v>
      </c>
      <c r="B73" s="915" t="s">
        <v>304</v>
      </c>
      <c r="C73" s="912">
        <f t="shared" si="1"/>
        <v>0</v>
      </c>
      <c r="D73" s="920"/>
      <c r="E73" s="920"/>
      <c r="F73" s="920"/>
      <c r="G73" s="920"/>
      <c r="H73" s="920"/>
    </row>
    <row r="74" spans="1:8" ht="26.4" x14ac:dyDescent="0.25">
      <c r="A74" s="910">
        <v>69</v>
      </c>
      <c r="B74" s="911" t="s">
        <v>305</v>
      </c>
      <c r="C74" s="912">
        <f t="shared" si="1"/>
        <v>0</v>
      </c>
      <c r="D74" s="913"/>
      <c r="E74" s="913"/>
      <c r="F74" s="913"/>
      <c r="G74" s="913"/>
      <c r="H74" s="913"/>
    </row>
    <row r="75" spans="1:8" x14ac:dyDescent="0.25">
      <c r="A75" s="910">
        <v>70</v>
      </c>
      <c r="B75" s="911" t="s">
        <v>72</v>
      </c>
      <c r="C75" s="912">
        <f t="shared" si="1"/>
        <v>0</v>
      </c>
      <c r="D75" s="913"/>
      <c r="E75" s="913"/>
      <c r="F75" s="913"/>
      <c r="G75" s="913"/>
      <c r="H75" s="913"/>
    </row>
    <row r="76" spans="1:8" x14ac:dyDescent="0.25">
      <c r="A76" s="910">
        <v>71</v>
      </c>
      <c r="B76" s="911" t="s">
        <v>306</v>
      </c>
      <c r="C76" s="912">
        <f t="shared" si="1"/>
        <v>4239170</v>
      </c>
      <c r="D76" s="913"/>
      <c r="E76" s="913"/>
      <c r="F76" s="913">
        <v>4239170</v>
      </c>
      <c r="G76" s="913"/>
      <c r="H76" s="913"/>
    </row>
    <row r="77" spans="1:8" x14ac:dyDescent="0.25">
      <c r="A77" s="910">
        <v>72</v>
      </c>
      <c r="B77" s="911" t="s">
        <v>73</v>
      </c>
      <c r="C77" s="912">
        <f t="shared" si="1"/>
        <v>4239170</v>
      </c>
      <c r="D77" s="919">
        <f>SUM(D73:D76)</f>
        <v>0</v>
      </c>
      <c r="E77" s="919">
        <f>SUM(E73:E76)</f>
        <v>0</v>
      </c>
      <c r="F77" s="919">
        <f>SUM(F73:F76)</f>
        <v>4239170</v>
      </c>
      <c r="G77" s="919">
        <f>SUM(G73:G76)</f>
        <v>0</v>
      </c>
      <c r="H77" s="919">
        <f>SUM(H73:H76)</f>
        <v>0</v>
      </c>
    </row>
    <row r="78" spans="1:8" ht="13.8" thickBot="1" x14ac:dyDescent="0.3">
      <c r="A78" s="910">
        <v>73</v>
      </c>
      <c r="B78" s="720" t="s">
        <v>74</v>
      </c>
      <c r="C78" s="952">
        <f t="shared" si="1"/>
        <v>4239170</v>
      </c>
      <c r="D78" s="721">
        <f>D77</f>
        <v>0</v>
      </c>
      <c r="E78" s="721">
        <f>E77</f>
        <v>0</v>
      </c>
      <c r="F78" s="721">
        <f>F77</f>
        <v>4239170</v>
      </c>
      <c r="G78" s="721">
        <f>G77</f>
        <v>0</v>
      </c>
      <c r="H78" s="721">
        <f>H77</f>
        <v>0</v>
      </c>
    </row>
    <row r="79" spans="1:8" ht="13.8" thickBot="1" x14ac:dyDescent="0.3">
      <c r="A79" s="910">
        <v>74</v>
      </c>
      <c r="B79" s="149" t="s">
        <v>37</v>
      </c>
      <c r="C79" s="150">
        <f t="shared" si="1"/>
        <v>39714170</v>
      </c>
      <c r="D79" s="151">
        <f>D72+D78</f>
        <v>33696000</v>
      </c>
      <c r="E79" s="151">
        <f>E72+E78</f>
        <v>0</v>
      </c>
      <c r="F79" s="151">
        <f>F72+F78</f>
        <v>6018170</v>
      </c>
      <c r="G79" s="151">
        <f>G72+G78</f>
        <v>0</v>
      </c>
      <c r="H79" s="152">
        <f>H72+H78</f>
        <v>0</v>
      </c>
    </row>
    <row r="80" spans="1:8" ht="13.8" thickTop="1" x14ac:dyDescent="0.25">
      <c r="A80" s="910">
        <v>75</v>
      </c>
      <c r="B80" s="949" t="s">
        <v>3</v>
      </c>
      <c r="C80" s="950">
        <f t="shared" si="1"/>
        <v>0</v>
      </c>
      <c r="D80" s="953"/>
      <c r="E80" s="953"/>
      <c r="F80" s="953"/>
      <c r="G80" s="953"/>
      <c r="H80" s="953"/>
    </row>
    <row r="81" spans="1:8" ht="26.4" x14ac:dyDescent="0.25">
      <c r="A81" s="910">
        <v>76</v>
      </c>
      <c r="B81" s="931" t="s">
        <v>4</v>
      </c>
      <c r="C81" s="912">
        <f t="shared" si="1"/>
        <v>0</v>
      </c>
      <c r="D81" s="932"/>
      <c r="E81" s="932"/>
      <c r="F81" s="932"/>
      <c r="G81" s="932"/>
      <c r="H81" s="932"/>
    </row>
    <row r="82" spans="1:8" x14ac:dyDescent="0.25">
      <c r="A82" s="910">
        <v>77</v>
      </c>
      <c r="B82" s="931" t="s">
        <v>5</v>
      </c>
      <c r="C82" s="912">
        <f t="shared" si="1"/>
        <v>28044945</v>
      </c>
      <c r="D82" s="932">
        <v>20566275</v>
      </c>
      <c r="E82" s="932"/>
      <c r="F82" s="932">
        <v>5891170</v>
      </c>
      <c r="G82" s="932">
        <v>1587500</v>
      </c>
      <c r="H82" s="932"/>
    </row>
    <row r="83" spans="1:8" x14ac:dyDescent="0.25">
      <c r="A83" s="910">
        <v>78</v>
      </c>
      <c r="B83" s="933" t="s">
        <v>6</v>
      </c>
      <c r="C83" s="500">
        <f t="shared" si="1"/>
        <v>0</v>
      </c>
      <c r="D83" s="934">
        <f>D84</f>
        <v>0</v>
      </c>
      <c r="E83" s="925">
        <f>E84</f>
        <v>0</v>
      </c>
      <c r="F83" s="925">
        <f>F84</f>
        <v>0</v>
      </c>
      <c r="G83" s="925">
        <f>G84</f>
        <v>0</v>
      </c>
      <c r="H83" s="925">
        <f>H84</f>
        <v>0</v>
      </c>
    </row>
    <row r="84" spans="1:8" ht="26.4" x14ac:dyDescent="0.25">
      <c r="A84" s="910">
        <v>79</v>
      </c>
      <c r="B84" s="933" t="s">
        <v>7</v>
      </c>
      <c r="C84" s="500">
        <f t="shared" si="1"/>
        <v>0</v>
      </c>
      <c r="D84" s="935"/>
      <c r="E84" s="913"/>
      <c r="F84" s="913"/>
      <c r="G84" s="913"/>
      <c r="H84" s="913"/>
    </row>
    <row r="85" spans="1:8" x14ac:dyDescent="0.25">
      <c r="A85" s="910">
        <v>80</v>
      </c>
      <c r="B85" s="933" t="s">
        <v>8</v>
      </c>
      <c r="C85" s="500">
        <f t="shared" si="1"/>
        <v>0</v>
      </c>
      <c r="D85" s="934">
        <f>D86</f>
        <v>0</v>
      </c>
      <c r="E85" s="925">
        <f>E86</f>
        <v>0</v>
      </c>
      <c r="F85" s="925">
        <f>F86</f>
        <v>0</v>
      </c>
      <c r="G85" s="925">
        <f>G86</f>
        <v>0</v>
      </c>
      <c r="H85" s="925">
        <f>H86</f>
        <v>0</v>
      </c>
    </row>
    <row r="86" spans="1:8" x14ac:dyDescent="0.25">
      <c r="A86" s="910">
        <v>81</v>
      </c>
      <c r="B86" s="933" t="s">
        <v>9</v>
      </c>
      <c r="C86" s="500">
        <f t="shared" si="1"/>
        <v>0</v>
      </c>
      <c r="D86" s="934"/>
      <c r="E86" s="925"/>
      <c r="F86" s="925"/>
      <c r="G86" s="925"/>
      <c r="H86" s="925"/>
    </row>
    <row r="87" spans="1:8" x14ac:dyDescent="0.25">
      <c r="A87" s="910">
        <v>82</v>
      </c>
      <c r="B87" s="933" t="s">
        <v>10</v>
      </c>
      <c r="C87" s="500">
        <f t="shared" si="1"/>
        <v>0</v>
      </c>
      <c r="D87" s="934">
        <f>SUM(D88:D89)</f>
        <v>0</v>
      </c>
      <c r="E87" s="925">
        <f>SUM(E88:E89)</f>
        <v>0</v>
      </c>
      <c r="F87" s="925">
        <f>SUM(F88:F89)</f>
        <v>0</v>
      </c>
      <c r="G87" s="925">
        <f>SUM(G88:G89)</f>
        <v>0</v>
      </c>
      <c r="H87" s="925">
        <f>SUM(H88:H89)</f>
        <v>0</v>
      </c>
    </row>
    <row r="88" spans="1:8" x14ac:dyDescent="0.25">
      <c r="A88" s="910">
        <v>83</v>
      </c>
      <c r="B88" s="933" t="s">
        <v>11</v>
      </c>
      <c r="C88" s="500">
        <f t="shared" si="1"/>
        <v>0</v>
      </c>
      <c r="D88" s="935"/>
      <c r="E88" s="913"/>
      <c r="F88" s="913"/>
      <c r="G88" s="913"/>
      <c r="H88" s="913"/>
    </row>
    <row r="89" spans="1:8" x14ac:dyDescent="0.25">
      <c r="A89" s="910">
        <v>84</v>
      </c>
      <c r="B89" s="933" t="s">
        <v>12</v>
      </c>
      <c r="C89" s="500">
        <f t="shared" si="1"/>
        <v>0</v>
      </c>
      <c r="D89" s="935"/>
      <c r="E89" s="913"/>
      <c r="F89" s="913"/>
      <c r="G89" s="913"/>
      <c r="H89" s="913"/>
    </row>
    <row r="90" spans="1:8" x14ac:dyDescent="0.25">
      <c r="A90" s="910">
        <v>85</v>
      </c>
      <c r="B90" s="936" t="s">
        <v>13</v>
      </c>
      <c r="C90" s="500">
        <f t="shared" si="1"/>
        <v>0</v>
      </c>
      <c r="D90" s="937">
        <f>D83+D85+D87</f>
        <v>0</v>
      </c>
      <c r="E90" s="938">
        <f>E83+E85+E87</f>
        <v>0</v>
      </c>
      <c r="F90" s="938">
        <f>F83+F85+F87</f>
        <v>0</v>
      </c>
      <c r="G90" s="938">
        <f>G83+G85+G87</f>
        <v>0</v>
      </c>
      <c r="H90" s="938">
        <f>H83+H85+H87</f>
        <v>0</v>
      </c>
    </row>
    <row r="91" spans="1:8" x14ac:dyDescent="0.25">
      <c r="A91" s="910">
        <v>86</v>
      </c>
      <c r="B91" s="933" t="s">
        <v>14</v>
      </c>
      <c r="C91" s="500">
        <f t="shared" si="1"/>
        <v>0</v>
      </c>
      <c r="D91" s="935"/>
      <c r="E91" s="913"/>
      <c r="F91" s="913"/>
      <c r="G91" s="913"/>
      <c r="H91" s="913"/>
    </row>
    <row r="92" spans="1:8" ht="26.4" x14ac:dyDescent="0.25">
      <c r="A92" s="910">
        <v>87</v>
      </c>
      <c r="B92" s="933" t="s">
        <v>15</v>
      </c>
      <c r="C92" s="500">
        <f t="shared" si="1"/>
        <v>0</v>
      </c>
      <c r="D92" s="939">
        <f>SUM(D93:D96)</f>
        <v>0</v>
      </c>
      <c r="E92" s="918">
        <f>SUM(E93:E96)</f>
        <v>0</v>
      </c>
      <c r="F92" s="918">
        <f>SUM(F93:F96)</f>
        <v>0</v>
      </c>
      <c r="G92" s="918">
        <f>SUM(G93:G96)</f>
        <v>0</v>
      </c>
      <c r="H92" s="918">
        <f>SUM(H93:H96)</f>
        <v>0</v>
      </c>
    </row>
    <row r="93" spans="1:8" x14ac:dyDescent="0.25">
      <c r="A93" s="910">
        <v>88</v>
      </c>
      <c r="B93" s="933" t="s">
        <v>319</v>
      </c>
      <c r="C93" s="500">
        <f t="shared" si="1"/>
        <v>0</v>
      </c>
      <c r="D93" s="935"/>
      <c r="E93" s="913"/>
      <c r="F93" s="913"/>
      <c r="G93" s="913"/>
      <c r="H93" s="913"/>
    </row>
    <row r="94" spans="1:8" x14ac:dyDescent="0.25">
      <c r="A94" s="910">
        <v>89</v>
      </c>
      <c r="B94" s="933" t="s">
        <v>16</v>
      </c>
      <c r="C94" s="500">
        <f t="shared" si="1"/>
        <v>0</v>
      </c>
      <c r="D94" s="935"/>
      <c r="E94" s="913"/>
      <c r="F94" s="913"/>
      <c r="G94" s="913"/>
      <c r="H94" s="913"/>
    </row>
    <row r="95" spans="1:8" x14ac:dyDescent="0.25">
      <c r="A95" s="910">
        <v>90</v>
      </c>
      <c r="B95" s="933" t="s">
        <v>17</v>
      </c>
      <c r="C95" s="500">
        <f t="shared" si="1"/>
        <v>0</v>
      </c>
      <c r="D95" s="935"/>
      <c r="E95" s="913"/>
      <c r="F95" s="913"/>
      <c r="G95" s="913"/>
      <c r="H95" s="913"/>
    </row>
    <row r="96" spans="1:8" x14ac:dyDescent="0.25">
      <c r="A96" s="910">
        <v>91</v>
      </c>
      <c r="B96" s="933" t="s">
        <v>18</v>
      </c>
      <c r="C96" s="500">
        <f t="shared" si="1"/>
        <v>0</v>
      </c>
      <c r="D96" s="935"/>
      <c r="E96" s="913"/>
      <c r="F96" s="913"/>
      <c r="G96" s="913"/>
      <c r="H96" s="913"/>
    </row>
    <row r="97" spans="1:8" ht="26.4" x14ac:dyDescent="0.25">
      <c r="A97" s="910">
        <v>92</v>
      </c>
      <c r="B97" s="933" t="s">
        <v>320</v>
      </c>
      <c r="C97" s="500">
        <f t="shared" si="1"/>
        <v>3100000</v>
      </c>
      <c r="D97" s="935">
        <v>3100000</v>
      </c>
      <c r="E97" s="913"/>
      <c r="F97" s="913"/>
      <c r="G97" s="913"/>
      <c r="H97" s="913"/>
    </row>
    <row r="98" spans="1:8" x14ac:dyDescent="0.25">
      <c r="A98" s="910">
        <v>93</v>
      </c>
      <c r="B98" s="933" t="s">
        <v>321</v>
      </c>
      <c r="C98" s="500">
        <f t="shared" si="1"/>
        <v>0</v>
      </c>
      <c r="D98" s="935"/>
      <c r="E98" s="913"/>
      <c r="F98" s="913"/>
      <c r="G98" s="913"/>
      <c r="H98" s="913"/>
    </row>
    <row r="99" spans="1:8" x14ac:dyDescent="0.25">
      <c r="A99" s="910">
        <v>94</v>
      </c>
      <c r="B99" s="933" t="s">
        <v>19</v>
      </c>
      <c r="C99" s="500">
        <f t="shared" si="1"/>
        <v>0</v>
      </c>
      <c r="D99" s="935"/>
      <c r="E99" s="913"/>
      <c r="F99" s="913"/>
      <c r="G99" s="913"/>
      <c r="H99" s="913"/>
    </row>
    <row r="100" spans="1:8" x14ac:dyDescent="0.25">
      <c r="A100" s="910">
        <v>95</v>
      </c>
      <c r="B100" s="936" t="s">
        <v>20</v>
      </c>
      <c r="C100" s="500">
        <f t="shared" si="1"/>
        <v>3100000</v>
      </c>
      <c r="D100" s="937">
        <f>D91+D92+D97+D98+D99</f>
        <v>3100000</v>
      </c>
      <c r="E100" s="938">
        <f>E91+E92+E97+E98+E99</f>
        <v>0</v>
      </c>
      <c r="F100" s="938">
        <f>F91+F92+F97+F98+F99</f>
        <v>0</v>
      </c>
      <c r="G100" s="938">
        <f>G91+G92+G97+G98+G99</f>
        <v>0</v>
      </c>
      <c r="H100" s="938">
        <f>H91+H92+H97+H98+H99</f>
        <v>0</v>
      </c>
    </row>
    <row r="101" spans="1:8" x14ac:dyDescent="0.25">
      <c r="A101" s="910">
        <v>96</v>
      </c>
      <c r="B101" s="933" t="s">
        <v>21</v>
      </c>
      <c r="C101" s="500">
        <f t="shared" si="1"/>
        <v>0</v>
      </c>
      <c r="D101" s="935"/>
      <c r="E101" s="913"/>
      <c r="F101" s="913"/>
      <c r="G101" s="913"/>
      <c r="H101" s="913"/>
    </row>
    <row r="102" spans="1:8" x14ac:dyDescent="0.25">
      <c r="A102" s="910">
        <v>97</v>
      </c>
      <c r="B102" s="933" t="s">
        <v>22</v>
      </c>
      <c r="C102" s="500">
        <f t="shared" si="1"/>
        <v>0</v>
      </c>
      <c r="D102" s="935"/>
      <c r="E102" s="913"/>
      <c r="F102" s="913"/>
      <c r="G102" s="913"/>
      <c r="H102" s="913"/>
    </row>
    <row r="103" spans="1:8" x14ac:dyDescent="0.25">
      <c r="A103" s="910">
        <v>98</v>
      </c>
      <c r="B103" s="933" t="s">
        <v>23</v>
      </c>
      <c r="C103" s="500">
        <f t="shared" si="1"/>
        <v>0</v>
      </c>
      <c r="D103" s="935"/>
      <c r="E103" s="913"/>
      <c r="F103" s="913"/>
      <c r="G103" s="913"/>
      <c r="H103" s="913"/>
    </row>
    <row r="104" spans="1:8" x14ac:dyDescent="0.25">
      <c r="A104" s="910">
        <v>99</v>
      </c>
      <c r="B104" s="933" t="s">
        <v>24</v>
      </c>
      <c r="C104" s="500">
        <f t="shared" si="1"/>
        <v>100000</v>
      </c>
      <c r="D104" s="935"/>
      <c r="E104" s="913"/>
      <c r="F104" s="913">
        <v>100000</v>
      </c>
      <c r="G104" s="913"/>
      <c r="H104" s="913"/>
    </row>
    <row r="105" spans="1:8" ht="26.4" x14ac:dyDescent="0.25">
      <c r="A105" s="910">
        <v>100</v>
      </c>
      <c r="B105" s="933" t="s">
        <v>25</v>
      </c>
      <c r="C105" s="500">
        <f t="shared" si="1"/>
        <v>27000</v>
      </c>
      <c r="D105" s="935"/>
      <c r="E105" s="913"/>
      <c r="F105" s="913">
        <v>27000</v>
      </c>
      <c r="G105" s="913"/>
      <c r="H105" s="913"/>
    </row>
    <row r="106" spans="1:8" x14ac:dyDescent="0.25">
      <c r="A106" s="910">
        <v>101</v>
      </c>
      <c r="B106" s="936" t="s">
        <v>26</v>
      </c>
      <c r="C106" s="500">
        <f t="shared" si="1"/>
        <v>127000</v>
      </c>
      <c r="D106" s="937">
        <f>SUM(D101:D105)</f>
        <v>0</v>
      </c>
      <c r="E106" s="938">
        <f>SUM(E101:E105)</f>
        <v>0</v>
      </c>
      <c r="F106" s="938">
        <f>SUM(F101:F105)</f>
        <v>127000</v>
      </c>
      <c r="G106" s="938">
        <f>SUM(G101:G105)</f>
        <v>0</v>
      </c>
      <c r="H106" s="938">
        <f>SUM(H101:H105)</f>
        <v>0</v>
      </c>
    </row>
    <row r="107" spans="1:8" x14ac:dyDescent="0.25">
      <c r="A107" s="910">
        <v>102</v>
      </c>
      <c r="B107" s="933" t="s">
        <v>27</v>
      </c>
      <c r="C107" s="500">
        <f t="shared" si="1"/>
        <v>8647717</v>
      </c>
      <c r="D107" s="935">
        <v>8647717</v>
      </c>
      <c r="E107" s="913"/>
      <c r="F107" s="913"/>
      <c r="G107" s="913"/>
      <c r="H107" s="913"/>
    </row>
    <row r="108" spans="1:8" x14ac:dyDescent="0.25">
      <c r="A108" s="910">
        <v>103</v>
      </c>
      <c r="B108" s="933" t="s">
        <v>322</v>
      </c>
      <c r="C108" s="500">
        <f t="shared" si="1"/>
        <v>0</v>
      </c>
      <c r="D108" s="935"/>
      <c r="E108" s="913"/>
      <c r="F108" s="913"/>
      <c r="G108" s="913"/>
      <c r="H108" s="913"/>
    </row>
    <row r="109" spans="1:8" x14ac:dyDescent="0.25">
      <c r="A109" s="910">
        <v>104</v>
      </c>
      <c r="B109" s="933" t="s">
        <v>28</v>
      </c>
      <c r="C109" s="500">
        <f t="shared" si="1"/>
        <v>0</v>
      </c>
      <c r="D109" s="935"/>
      <c r="E109" s="913"/>
      <c r="F109" s="913"/>
      <c r="G109" s="913"/>
      <c r="H109" s="913"/>
    </row>
    <row r="110" spans="1:8" ht="26.4" x14ac:dyDescent="0.25">
      <c r="A110" s="910">
        <v>105</v>
      </c>
      <c r="B110" s="933" t="s">
        <v>29</v>
      </c>
      <c r="C110" s="500">
        <f t="shared" si="1"/>
        <v>2334883</v>
      </c>
      <c r="D110" s="935">
        <v>2334883</v>
      </c>
      <c r="E110" s="913"/>
      <c r="F110" s="913"/>
      <c r="G110" s="913"/>
      <c r="H110" s="913"/>
    </row>
    <row r="111" spans="1:8" x14ac:dyDescent="0.25">
      <c r="A111" s="910">
        <v>106</v>
      </c>
      <c r="B111" s="936" t="s">
        <v>30</v>
      </c>
      <c r="C111" s="500">
        <f t="shared" si="1"/>
        <v>10982600</v>
      </c>
      <c r="D111" s="937">
        <f>SUM(D107:D110)</f>
        <v>10982600</v>
      </c>
      <c r="E111" s="938">
        <f>SUM(E107:E110)</f>
        <v>0</v>
      </c>
      <c r="F111" s="938">
        <f>SUM(F107:F110)</f>
        <v>0</v>
      </c>
      <c r="G111" s="938">
        <f>SUM(G107:G110)</f>
        <v>0</v>
      </c>
      <c r="H111" s="938">
        <f>SUM(H107:H110)</f>
        <v>0</v>
      </c>
    </row>
    <row r="112" spans="1:8" ht="26.4" x14ac:dyDescent="0.25">
      <c r="A112" s="910">
        <v>107</v>
      </c>
      <c r="B112" s="933" t="s">
        <v>362</v>
      </c>
      <c r="C112" s="500">
        <f>SUM(D112:H112)</f>
        <v>0</v>
      </c>
      <c r="D112" s="934"/>
      <c r="E112" s="925">
        <f>SUM(E113:E115)</f>
        <v>0</v>
      </c>
      <c r="F112" s="925">
        <f>SUM(F113:F115)</f>
        <v>0</v>
      </c>
      <c r="G112" s="925">
        <f>SUM(G113:G115)</f>
        <v>0</v>
      </c>
      <c r="H112" s="925">
        <f>SUM(H113:H115)</f>
        <v>0</v>
      </c>
    </row>
    <row r="113" spans="1:8" x14ac:dyDescent="0.25">
      <c r="A113" s="910">
        <v>108</v>
      </c>
      <c r="B113" s="933" t="s">
        <v>363</v>
      </c>
      <c r="C113" s="500">
        <f t="shared" ref="C113:C122" si="2">SUM(D113:H113)</f>
        <v>482790</v>
      </c>
      <c r="D113" s="935">
        <v>482790</v>
      </c>
      <c r="E113" s="913"/>
      <c r="F113" s="913"/>
      <c r="G113" s="913"/>
      <c r="H113" s="913"/>
    </row>
    <row r="114" spans="1:8" ht="26.4" x14ac:dyDescent="0.25">
      <c r="A114" s="910">
        <v>109</v>
      </c>
      <c r="B114" s="933" t="s">
        <v>323</v>
      </c>
      <c r="C114" s="500">
        <f t="shared" si="2"/>
        <v>0</v>
      </c>
      <c r="D114" s="935"/>
      <c r="E114" s="913"/>
      <c r="F114" s="913"/>
      <c r="G114" s="913"/>
      <c r="H114" s="913"/>
    </row>
    <row r="115" spans="1:8" x14ac:dyDescent="0.25">
      <c r="A115" s="910">
        <v>110</v>
      </c>
      <c r="B115" s="933" t="s">
        <v>324</v>
      </c>
      <c r="C115" s="500">
        <f t="shared" si="2"/>
        <v>145530</v>
      </c>
      <c r="D115" s="935">
        <v>145530</v>
      </c>
      <c r="E115" s="913"/>
      <c r="F115" s="913"/>
      <c r="G115" s="913"/>
      <c r="H115" s="913"/>
    </row>
    <row r="116" spans="1:8" x14ac:dyDescent="0.25">
      <c r="A116" s="910">
        <v>111</v>
      </c>
      <c r="B116" s="936" t="s">
        <v>31</v>
      </c>
      <c r="C116" s="500">
        <f t="shared" si="2"/>
        <v>0</v>
      </c>
      <c r="D116" s="937">
        <f>D112</f>
        <v>0</v>
      </c>
      <c r="E116" s="938">
        <f>E112</f>
        <v>0</v>
      </c>
      <c r="F116" s="938">
        <f>F112</f>
        <v>0</v>
      </c>
      <c r="G116" s="938">
        <f>G112</f>
        <v>0</v>
      </c>
      <c r="H116" s="938">
        <f>H112</f>
        <v>0</v>
      </c>
    </row>
    <row r="117" spans="1:8" x14ac:dyDescent="0.25">
      <c r="A117" s="910">
        <v>112</v>
      </c>
      <c r="B117" s="940" t="s">
        <v>32</v>
      </c>
      <c r="C117" s="500">
        <f t="shared" si="2"/>
        <v>42254545</v>
      </c>
      <c r="D117" s="942">
        <f>D80+D81+D82+D90+D100+D106+D111+D116</f>
        <v>34648875</v>
      </c>
      <c r="E117" s="942">
        <f>E80+E81+E82+E90+E100+E106+E111+E116</f>
        <v>0</v>
      </c>
      <c r="F117" s="942">
        <f>F80+F81+F82+F90+F100+F106+F111+F116</f>
        <v>6018170</v>
      </c>
      <c r="G117" s="942">
        <f>G80+G81+G82+G90+G100+G106+G111+G116</f>
        <v>1587500</v>
      </c>
      <c r="H117" s="942">
        <f>H80+H81+H82+H90+H100+H106+H111+H116</f>
        <v>0</v>
      </c>
    </row>
    <row r="118" spans="1:8" ht="26.4" x14ac:dyDescent="0.25">
      <c r="A118" s="910">
        <v>113</v>
      </c>
      <c r="B118" s="933" t="s">
        <v>33</v>
      </c>
      <c r="C118" s="500">
        <f t="shared" si="2"/>
        <v>0</v>
      </c>
      <c r="D118" s="935"/>
      <c r="E118" s="913"/>
      <c r="F118" s="913"/>
      <c r="G118" s="913"/>
      <c r="H118" s="913"/>
    </row>
    <row r="119" spans="1:8" x14ac:dyDescent="0.25">
      <c r="A119" s="910">
        <v>114</v>
      </c>
      <c r="B119" s="933" t="s">
        <v>34</v>
      </c>
      <c r="C119" s="500">
        <f t="shared" si="2"/>
        <v>0</v>
      </c>
      <c r="D119" s="935"/>
      <c r="E119" s="913"/>
      <c r="F119" s="913"/>
      <c r="G119" s="913"/>
      <c r="H119" s="913"/>
    </row>
    <row r="120" spans="1:8" x14ac:dyDescent="0.25">
      <c r="A120" s="910">
        <v>115</v>
      </c>
      <c r="B120" s="933" t="s">
        <v>35</v>
      </c>
      <c r="C120" s="500">
        <f t="shared" si="2"/>
        <v>0</v>
      </c>
      <c r="D120" s="934">
        <f>SUM(D118:D119)</f>
        <v>0</v>
      </c>
      <c r="E120" s="925">
        <f>SUM(E118:E119)</f>
        <v>0</v>
      </c>
      <c r="F120" s="925">
        <f>SUM(F118:F119)</f>
        <v>0</v>
      </c>
      <c r="G120" s="925">
        <f>SUM(G118:G119)</f>
        <v>0</v>
      </c>
      <c r="H120" s="925">
        <f>SUM(H118:H119)</f>
        <v>0</v>
      </c>
    </row>
    <row r="121" spans="1:8" ht="13.8" thickBot="1" x14ac:dyDescent="0.3">
      <c r="A121" s="910">
        <v>116</v>
      </c>
      <c r="B121" s="740" t="s">
        <v>36</v>
      </c>
      <c r="C121" s="500">
        <f t="shared" si="2"/>
        <v>0</v>
      </c>
      <c r="D121" s="741">
        <f>D120</f>
        <v>0</v>
      </c>
      <c r="E121" s="742">
        <f>E120</f>
        <v>0</v>
      </c>
      <c r="F121" s="742">
        <f>F120</f>
        <v>0</v>
      </c>
      <c r="G121" s="742">
        <f>G120</f>
        <v>0</v>
      </c>
      <c r="H121" s="742">
        <f>H120</f>
        <v>0</v>
      </c>
    </row>
    <row r="122" spans="1:8" ht="14.4" thickTop="1" thickBot="1" x14ac:dyDescent="0.3">
      <c r="A122" s="910">
        <v>117</v>
      </c>
      <c r="B122" s="5" t="s">
        <v>37</v>
      </c>
      <c r="C122" s="500">
        <f t="shared" si="2"/>
        <v>42254545</v>
      </c>
      <c r="D122" s="3">
        <f>D117+D121</f>
        <v>34648875</v>
      </c>
      <c r="E122" s="1">
        <f>E117+E121</f>
        <v>0</v>
      </c>
      <c r="F122" s="1">
        <f>F117+F121</f>
        <v>6018170</v>
      </c>
      <c r="G122" s="1">
        <f>G117+G121</f>
        <v>1587500</v>
      </c>
      <c r="H122" s="1">
        <f>H117+H121</f>
        <v>0</v>
      </c>
    </row>
    <row r="123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123"/>
  <sheetViews>
    <sheetView workbookViewId="0">
      <pane ySplit="6" topLeftCell="A64" activePane="bottomLeft" state="frozen"/>
      <selection activeCell="F3" sqref="F3"/>
      <selection pane="bottomLeft" activeCell="F1" sqref="F1"/>
    </sheetView>
  </sheetViews>
  <sheetFormatPr defaultRowHeight="13.2" x14ac:dyDescent="0.25"/>
  <cols>
    <col min="1" max="1" width="5.6640625" style="645" customWidth="1"/>
    <col min="2" max="2" width="50" style="645" customWidth="1"/>
    <col min="3" max="3" width="14.6640625" style="645" customWidth="1"/>
    <col min="4" max="8" width="12.6640625" style="645" customWidth="1"/>
    <col min="9" max="255" width="9.109375" style="645"/>
    <col min="256" max="256" width="5.6640625" style="645" customWidth="1"/>
    <col min="257" max="257" width="50" style="645" customWidth="1"/>
    <col min="258" max="258" width="28.88671875" style="645" customWidth="1"/>
    <col min="259" max="511" width="9.109375" style="645"/>
    <col min="512" max="512" width="5.6640625" style="645" customWidth="1"/>
    <col min="513" max="513" width="50" style="645" customWidth="1"/>
    <col min="514" max="514" width="28.88671875" style="645" customWidth="1"/>
    <col min="515" max="767" width="9.109375" style="645"/>
    <col min="768" max="768" width="5.6640625" style="645" customWidth="1"/>
    <col min="769" max="769" width="50" style="645" customWidth="1"/>
    <col min="770" max="770" width="28.88671875" style="645" customWidth="1"/>
    <col min="771" max="1023" width="9.109375" style="645"/>
    <col min="1024" max="1024" width="5.6640625" style="645" customWidth="1"/>
    <col min="1025" max="1025" width="50" style="645" customWidth="1"/>
    <col min="1026" max="1026" width="28.88671875" style="645" customWidth="1"/>
    <col min="1027" max="1279" width="9.109375" style="645"/>
    <col min="1280" max="1280" width="5.6640625" style="645" customWidth="1"/>
    <col min="1281" max="1281" width="50" style="645" customWidth="1"/>
    <col min="1282" max="1282" width="28.88671875" style="645" customWidth="1"/>
    <col min="1283" max="1535" width="9.109375" style="645"/>
    <col min="1536" max="1536" width="5.6640625" style="645" customWidth="1"/>
    <col min="1537" max="1537" width="50" style="645" customWidth="1"/>
    <col min="1538" max="1538" width="28.88671875" style="645" customWidth="1"/>
    <col min="1539" max="1791" width="9.109375" style="645"/>
    <col min="1792" max="1792" width="5.6640625" style="645" customWidth="1"/>
    <col min="1793" max="1793" width="50" style="645" customWidth="1"/>
    <col min="1794" max="1794" width="28.88671875" style="645" customWidth="1"/>
    <col min="1795" max="2047" width="9.109375" style="645"/>
    <col min="2048" max="2048" width="5.6640625" style="645" customWidth="1"/>
    <col min="2049" max="2049" width="50" style="645" customWidth="1"/>
    <col min="2050" max="2050" width="28.88671875" style="645" customWidth="1"/>
    <col min="2051" max="2303" width="9.109375" style="645"/>
    <col min="2304" max="2304" width="5.6640625" style="645" customWidth="1"/>
    <col min="2305" max="2305" width="50" style="645" customWidth="1"/>
    <col min="2306" max="2306" width="28.88671875" style="645" customWidth="1"/>
    <col min="2307" max="2559" width="9.109375" style="645"/>
    <col min="2560" max="2560" width="5.6640625" style="645" customWidth="1"/>
    <col min="2561" max="2561" width="50" style="645" customWidth="1"/>
    <col min="2562" max="2562" width="28.88671875" style="645" customWidth="1"/>
    <col min="2563" max="2815" width="9.109375" style="645"/>
    <col min="2816" max="2816" width="5.6640625" style="645" customWidth="1"/>
    <col min="2817" max="2817" width="50" style="645" customWidth="1"/>
    <col min="2818" max="2818" width="28.88671875" style="645" customWidth="1"/>
    <col min="2819" max="3071" width="9.109375" style="645"/>
    <col min="3072" max="3072" width="5.6640625" style="645" customWidth="1"/>
    <col min="3073" max="3073" width="50" style="645" customWidth="1"/>
    <col min="3074" max="3074" width="28.88671875" style="645" customWidth="1"/>
    <col min="3075" max="3327" width="9.109375" style="645"/>
    <col min="3328" max="3328" width="5.6640625" style="645" customWidth="1"/>
    <col min="3329" max="3329" width="50" style="645" customWidth="1"/>
    <col min="3330" max="3330" width="28.88671875" style="645" customWidth="1"/>
    <col min="3331" max="3583" width="9.109375" style="645"/>
    <col min="3584" max="3584" width="5.6640625" style="645" customWidth="1"/>
    <col min="3585" max="3585" width="50" style="645" customWidth="1"/>
    <col min="3586" max="3586" width="28.88671875" style="645" customWidth="1"/>
    <col min="3587" max="3839" width="9.109375" style="645"/>
    <col min="3840" max="3840" width="5.6640625" style="645" customWidth="1"/>
    <col min="3841" max="3841" width="50" style="645" customWidth="1"/>
    <col min="3842" max="3842" width="28.88671875" style="645" customWidth="1"/>
    <col min="3843" max="4095" width="9.109375" style="645"/>
    <col min="4096" max="4096" width="5.6640625" style="645" customWidth="1"/>
    <col min="4097" max="4097" width="50" style="645" customWidth="1"/>
    <col min="4098" max="4098" width="28.88671875" style="645" customWidth="1"/>
    <col min="4099" max="4351" width="9.109375" style="645"/>
    <col min="4352" max="4352" width="5.6640625" style="645" customWidth="1"/>
    <col min="4353" max="4353" width="50" style="645" customWidth="1"/>
    <col min="4354" max="4354" width="28.88671875" style="645" customWidth="1"/>
    <col min="4355" max="4607" width="9.109375" style="645"/>
    <col min="4608" max="4608" width="5.6640625" style="645" customWidth="1"/>
    <col min="4609" max="4609" width="50" style="645" customWidth="1"/>
    <col min="4610" max="4610" width="28.88671875" style="645" customWidth="1"/>
    <col min="4611" max="4863" width="9.109375" style="645"/>
    <col min="4864" max="4864" width="5.6640625" style="645" customWidth="1"/>
    <col min="4865" max="4865" width="50" style="645" customWidth="1"/>
    <col min="4866" max="4866" width="28.88671875" style="645" customWidth="1"/>
    <col min="4867" max="5119" width="9.109375" style="645"/>
    <col min="5120" max="5120" width="5.6640625" style="645" customWidth="1"/>
    <col min="5121" max="5121" width="50" style="645" customWidth="1"/>
    <col min="5122" max="5122" width="28.88671875" style="645" customWidth="1"/>
    <col min="5123" max="5375" width="9.109375" style="645"/>
    <col min="5376" max="5376" width="5.6640625" style="645" customWidth="1"/>
    <col min="5377" max="5377" width="50" style="645" customWidth="1"/>
    <col min="5378" max="5378" width="28.88671875" style="645" customWidth="1"/>
    <col min="5379" max="5631" width="9.109375" style="645"/>
    <col min="5632" max="5632" width="5.6640625" style="645" customWidth="1"/>
    <col min="5633" max="5633" width="50" style="645" customWidth="1"/>
    <col min="5634" max="5634" width="28.88671875" style="645" customWidth="1"/>
    <col min="5635" max="5887" width="9.109375" style="645"/>
    <col min="5888" max="5888" width="5.6640625" style="645" customWidth="1"/>
    <col min="5889" max="5889" width="50" style="645" customWidth="1"/>
    <col min="5890" max="5890" width="28.88671875" style="645" customWidth="1"/>
    <col min="5891" max="6143" width="9.109375" style="645"/>
    <col min="6144" max="6144" width="5.6640625" style="645" customWidth="1"/>
    <col min="6145" max="6145" width="50" style="645" customWidth="1"/>
    <col min="6146" max="6146" width="28.88671875" style="645" customWidth="1"/>
    <col min="6147" max="6399" width="9.109375" style="645"/>
    <col min="6400" max="6400" width="5.6640625" style="645" customWidth="1"/>
    <col min="6401" max="6401" width="50" style="645" customWidth="1"/>
    <col min="6402" max="6402" width="28.88671875" style="645" customWidth="1"/>
    <col min="6403" max="6655" width="9.109375" style="645"/>
    <col min="6656" max="6656" width="5.6640625" style="645" customWidth="1"/>
    <col min="6657" max="6657" width="50" style="645" customWidth="1"/>
    <col min="6658" max="6658" width="28.88671875" style="645" customWidth="1"/>
    <col min="6659" max="6911" width="9.109375" style="645"/>
    <col min="6912" max="6912" width="5.6640625" style="645" customWidth="1"/>
    <col min="6913" max="6913" width="50" style="645" customWidth="1"/>
    <col min="6914" max="6914" width="28.88671875" style="645" customWidth="1"/>
    <col min="6915" max="7167" width="9.109375" style="645"/>
    <col min="7168" max="7168" width="5.6640625" style="645" customWidth="1"/>
    <col min="7169" max="7169" width="50" style="645" customWidth="1"/>
    <col min="7170" max="7170" width="28.88671875" style="645" customWidth="1"/>
    <col min="7171" max="7423" width="9.109375" style="645"/>
    <col min="7424" max="7424" width="5.6640625" style="645" customWidth="1"/>
    <col min="7425" max="7425" width="50" style="645" customWidth="1"/>
    <col min="7426" max="7426" width="28.88671875" style="645" customWidth="1"/>
    <col min="7427" max="7679" width="9.109375" style="645"/>
    <col min="7680" max="7680" width="5.6640625" style="645" customWidth="1"/>
    <col min="7681" max="7681" width="50" style="645" customWidth="1"/>
    <col min="7682" max="7682" width="28.88671875" style="645" customWidth="1"/>
    <col min="7683" max="7935" width="9.109375" style="645"/>
    <col min="7936" max="7936" width="5.6640625" style="645" customWidth="1"/>
    <col min="7937" max="7937" width="50" style="645" customWidth="1"/>
    <col min="7938" max="7938" width="28.88671875" style="645" customWidth="1"/>
    <col min="7939" max="8191" width="9.109375" style="645"/>
    <col min="8192" max="8192" width="5.6640625" style="645" customWidth="1"/>
    <col min="8193" max="8193" width="50" style="645" customWidth="1"/>
    <col min="8194" max="8194" width="28.88671875" style="645" customWidth="1"/>
    <col min="8195" max="8447" width="9.109375" style="645"/>
    <col min="8448" max="8448" width="5.6640625" style="645" customWidth="1"/>
    <col min="8449" max="8449" width="50" style="645" customWidth="1"/>
    <col min="8450" max="8450" width="28.88671875" style="645" customWidth="1"/>
    <col min="8451" max="8703" width="9.109375" style="645"/>
    <col min="8704" max="8704" width="5.6640625" style="645" customWidth="1"/>
    <col min="8705" max="8705" width="50" style="645" customWidth="1"/>
    <col min="8706" max="8706" width="28.88671875" style="645" customWidth="1"/>
    <col min="8707" max="8959" width="9.109375" style="645"/>
    <col min="8960" max="8960" width="5.6640625" style="645" customWidth="1"/>
    <col min="8961" max="8961" width="50" style="645" customWidth="1"/>
    <col min="8962" max="8962" width="28.88671875" style="645" customWidth="1"/>
    <col min="8963" max="9215" width="9.109375" style="645"/>
    <col min="9216" max="9216" width="5.6640625" style="645" customWidth="1"/>
    <col min="9217" max="9217" width="50" style="645" customWidth="1"/>
    <col min="9218" max="9218" width="28.88671875" style="645" customWidth="1"/>
    <col min="9219" max="9471" width="9.109375" style="645"/>
    <col min="9472" max="9472" width="5.6640625" style="645" customWidth="1"/>
    <col min="9473" max="9473" width="50" style="645" customWidth="1"/>
    <col min="9474" max="9474" width="28.88671875" style="645" customWidth="1"/>
    <col min="9475" max="9727" width="9.109375" style="645"/>
    <col min="9728" max="9728" width="5.6640625" style="645" customWidth="1"/>
    <col min="9729" max="9729" width="50" style="645" customWidth="1"/>
    <col min="9730" max="9730" width="28.88671875" style="645" customWidth="1"/>
    <col min="9731" max="9983" width="9.109375" style="645"/>
    <col min="9984" max="9984" width="5.6640625" style="645" customWidth="1"/>
    <col min="9985" max="9985" width="50" style="645" customWidth="1"/>
    <col min="9986" max="9986" width="28.88671875" style="645" customWidth="1"/>
    <col min="9987" max="10239" width="9.109375" style="645"/>
    <col min="10240" max="10240" width="5.6640625" style="645" customWidth="1"/>
    <col min="10241" max="10241" width="50" style="645" customWidth="1"/>
    <col min="10242" max="10242" width="28.88671875" style="645" customWidth="1"/>
    <col min="10243" max="10495" width="9.109375" style="645"/>
    <col min="10496" max="10496" width="5.6640625" style="645" customWidth="1"/>
    <col min="10497" max="10497" width="50" style="645" customWidth="1"/>
    <col min="10498" max="10498" width="28.88671875" style="645" customWidth="1"/>
    <col min="10499" max="10751" width="9.109375" style="645"/>
    <col min="10752" max="10752" width="5.6640625" style="645" customWidth="1"/>
    <col min="10753" max="10753" width="50" style="645" customWidth="1"/>
    <col min="10754" max="10754" width="28.88671875" style="645" customWidth="1"/>
    <col min="10755" max="11007" width="9.109375" style="645"/>
    <col min="11008" max="11008" width="5.6640625" style="645" customWidth="1"/>
    <col min="11009" max="11009" width="50" style="645" customWidth="1"/>
    <col min="11010" max="11010" width="28.88671875" style="645" customWidth="1"/>
    <col min="11011" max="11263" width="9.109375" style="645"/>
    <col min="11264" max="11264" width="5.6640625" style="645" customWidth="1"/>
    <col min="11265" max="11265" width="50" style="645" customWidth="1"/>
    <col min="11266" max="11266" width="28.88671875" style="645" customWidth="1"/>
    <col min="11267" max="11519" width="9.109375" style="645"/>
    <col min="11520" max="11520" width="5.6640625" style="645" customWidth="1"/>
    <col min="11521" max="11521" width="50" style="645" customWidth="1"/>
    <col min="11522" max="11522" width="28.88671875" style="645" customWidth="1"/>
    <col min="11523" max="11775" width="9.109375" style="645"/>
    <col min="11776" max="11776" width="5.6640625" style="645" customWidth="1"/>
    <col min="11777" max="11777" width="50" style="645" customWidth="1"/>
    <col min="11778" max="11778" width="28.88671875" style="645" customWidth="1"/>
    <col min="11779" max="12031" width="9.109375" style="645"/>
    <col min="12032" max="12032" width="5.6640625" style="645" customWidth="1"/>
    <col min="12033" max="12033" width="50" style="645" customWidth="1"/>
    <col min="12034" max="12034" width="28.88671875" style="645" customWidth="1"/>
    <col min="12035" max="12287" width="9.109375" style="645"/>
    <col min="12288" max="12288" width="5.6640625" style="645" customWidth="1"/>
    <col min="12289" max="12289" width="50" style="645" customWidth="1"/>
    <col min="12290" max="12290" width="28.88671875" style="645" customWidth="1"/>
    <col min="12291" max="12543" width="9.109375" style="645"/>
    <col min="12544" max="12544" width="5.6640625" style="645" customWidth="1"/>
    <col min="12545" max="12545" width="50" style="645" customWidth="1"/>
    <col min="12546" max="12546" width="28.88671875" style="645" customWidth="1"/>
    <col min="12547" max="12799" width="9.109375" style="645"/>
    <col min="12800" max="12800" width="5.6640625" style="645" customWidth="1"/>
    <col min="12801" max="12801" width="50" style="645" customWidth="1"/>
    <col min="12802" max="12802" width="28.88671875" style="645" customWidth="1"/>
    <col min="12803" max="13055" width="9.109375" style="645"/>
    <col min="13056" max="13056" width="5.6640625" style="645" customWidth="1"/>
    <col min="13057" max="13057" width="50" style="645" customWidth="1"/>
    <col min="13058" max="13058" width="28.88671875" style="645" customWidth="1"/>
    <col min="13059" max="13311" width="9.109375" style="645"/>
    <col min="13312" max="13312" width="5.6640625" style="645" customWidth="1"/>
    <col min="13313" max="13313" width="50" style="645" customWidth="1"/>
    <col min="13314" max="13314" width="28.88671875" style="645" customWidth="1"/>
    <col min="13315" max="13567" width="9.109375" style="645"/>
    <col min="13568" max="13568" width="5.6640625" style="645" customWidth="1"/>
    <col min="13569" max="13569" width="50" style="645" customWidth="1"/>
    <col min="13570" max="13570" width="28.88671875" style="645" customWidth="1"/>
    <col min="13571" max="13823" width="9.109375" style="645"/>
    <col min="13824" max="13824" width="5.6640625" style="645" customWidth="1"/>
    <col min="13825" max="13825" width="50" style="645" customWidth="1"/>
    <col min="13826" max="13826" width="28.88671875" style="645" customWidth="1"/>
    <col min="13827" max="14079" width="9.109375" style="645"/>
    <col min="14080" max="14080" width="5.6640625" style="645" customWidth="1"/>
    <col min="14081" max="14081" width="50" style="645" customWidth="1"/>
    <col min="14082" max="14082" width="28.88671875" style="645" customWidth="1"/>
    <col min="14083" max="14335" width="9.109375" style="645"/>
    <col min="14336" max="14336" width="5.6640625" style="645" customWidth="1"/>
    <col min="14337" max="14337" width="50" style="645" customWidth="1"/>
    <col min="14338" max="14338" width="28.88671875" style="645" customWidth="1"/>
    <col min="14339" max="14591" width="9.109375" style="645"/>
    <col min="14592" max="14592" width="5.6640625" style="645" customWidth="1"/>
    <col min="14593" max="14593" width="50" style="645" customWidth="1"/>
    <col min="14594" max="14594" width="28.88671875" style="645" customWidth="1"/>
    <col min="14595" max="14847" width="9.109375" style="645"/>
    <col min="14848" max="14848" width="5.6640625" style="645" customWidth="1"/>
    <col min="14849" max="14849" width="50" style="645" customWidth="1"/>
    <col min="14850" max="14850" width="28.88671875" style="645" customWidth="1"/>
    <col min="14851" max="15103" width="9.109375" style="645"/>
    <col min="15104" max="15104" width="5.6640625" style="645" customWidth="1"/>
    <col min="15105" max="15105" width="50" style="645" customWidth="1"/>
    <col min="15106" max="15106" width="28.88671875" style="645" customWidth="1"/>
    <col min="15107" max="15359" width="9.109375" style="645"/>
    <col min="15360" max="15360" width="5.6640625" style="645" customWidth="1"/>
    <col min="15361" max="15361" width="50" style="645" customWidth="1"/>
    <col min="15362" max="15362" width="28.88671875" style="645" customWidth="1"/>
    <col min="15363" max="15615" width="9.109375" style="645"/>
    <col min="15616" max="15616" width="5.6640625" style="645" customWidth="1"/>
    <col min="15617" max="15617" width="50" style="645" customWidth="1"/>
    <col min="15618" max="15618" width="28.88671875" style="645" customWidth="1"/>
    <col min="15619" max="15871" width="9.109375" style="645"/>
    <col min="15872" max="15872" width="5.6640625" style="645" customWidth="1"/>
    <col min="15873" max="15873" width="50" style="645" customWidth="1"/>
    <col min="15874" max="15874" width="28.88671875" style="645" customWidth="1"/>
    <col min="15875" max="16127" width="9.109375" style="645"/>
    <col min="16128" max="16128" width="5.6640625" style="645" customWidth="1"/>
    <col min="16129" max="16129" width="50" style="645" customWidth="1"/>
    <col min="16130" max="16130" width="28.88671875" style="645" customWidth="1"/>
    <col min="16131" max="16384" width="9.109375" style="645"/>
  </cols>
  <sheetData>
    <row r="1" spans="1:8" x14ac:dyDescent="0.25">
      <c r="B1" s="122" t="s">
        <v>265</v>
      </c>
      <c r="F1" s="118" t="s">
        <v>1576</v>
      </c>
    </row>
    <row r="2" spans="1:8" x14ac:dyDescent="0.25">
      <c r="B2" s="51" t="s">
        <v>444</v>
      </c>
      <c r="C2" s="123"/>
      <c r="F2" s="118" t="s">
        <v>1524</v>
      </c>
    </row>
    <row r="3" spans="1:8" x14ac:dyDescent="0.25">
      <c r="C3" s="2"/>
      <c r="F3" s="645" t="s">
        <v>76</v>
      </c>
    </row>
    <row r="4" spans="1:8" x14ac:dyDescent="0.25">
      <c r="B4" s="124" t="s">
        <v>343</v>
      </c>
      <c r="C4" s="306" t="s">
        <v>327</v>
      </c>
    </row>
    <row r="5" spans="1:8" ht="39.6" x14ac:dyDescent="0.25">
      <c r="A5" s="907" t="s">
        <v>1</v>
      </c>
      <c r="B5" s="908" t="s">
        <v>2</v>
      </c>
      <c r="C5" s="909" t="s">
        <v>266</v>
      </c>
      <c r="D5" s="909" t="s">
        <v>39</v>
      </c>
      <c r="E5" s="909" t="s">
        <v>267</v>
      </c>
      <c r="F5" s="909" t="s">
        <v>41</v>
      </c>
      <c r="G5" s="909" t="s">
        <v>113</v>
      </c>
      <c r="H5" s="909" t="s">
        <v>42</v>
      </c>
    </row>
    <row r="6" spans="1:8" ht="26.4" x14ac:dyDescent="0.25">
      <c r="A6" s="910">
        <v>1</v>
      </c>
      <c r="B6" s="911" t="s">
        <v>43</v>
      </c>
      <c r="C6" s="912">
        <f>SUM(D6:H6)</f>
        <v>0</v>
      </c>
      <c r="D6" s="913"/>
      <c r="E6" s="913"/>
      <c r="F6" s="913"/>
      <c r="G6" s="913"/>
      <c r="H6" s="913"/>
    </row>
    <row r="7" spans="1:8" ht="26.4" x14ac:dyDescent="0.25">
      <c r="A7" s="910">
        <v>2</v>
      </c>
      <c r="B7" s="911" t="s">
        <v>268</v>
      </c>
      <c r="C7" s="912">
        <f t="shared" ref="C7:C71" si="0">SUM(D7:H7)</f>
        <v>0</v>
      </c>
      <c r="D7" s="913"/>
      <c r="E7" s="913"/>
      <c r="F7" s="913"/>
      <c r="G7" s="913"/>
      <c r="H7" s="913"/>
    </row>
    <row r="8" spans="1:8" ht="26.4" x14ac:dyDescent="0.25">
      <c r="A8" s="910">
        <v>3</v>
      </c>
      <c r="B8" s="911" t="s">
        <v>368</v>
      </c>
      <c r="C8" s="912">
        <f t="shared" si="0"/>
        <v>0</v>
      </c>
      <c r="D8" s="913"/>
      <c r="E8" s="913"/>
      <c r="F8" s="913"/>
      <c r="G8" s="913"/>
      <c r="H8" s="913"/>
    </row>
    <row r="9" spans="1:8" ht="18" customHeight="1" x14ac:dyDescent="0.25">
      <c r="A9" s="910">
        <v>4</v>
      </c>
      <c r="B9" s="911" t="s">
        <v>369</v>
      </c>
      <c r="C9" s="912"/>
      <c r="D9" s="913"/>
      <c r="E9" s="913"/>
      <c r="F9" s="913"/>
      <c r="G9" s="913"/>
      <c r="H9" s="913"/>
    </row>
    <row r="10" spans="1:8" ht="26.4" x14ac:dyDescent="0.25">
      <c r="A10" s="910">
        <v>5</v>
      </c>
      <c r="B10" s="911" t="s">
        <v>269</v>
      </c>
      <c r="C10" s="912">
        <f t="shared" si="0"/>
        <v>0</v>
      </c>
      <c r="D10" s="913"/>
      <c r="E10" s="913"/>
      <c r="F10" s="913"/>
      <c r="G10" s="913"/>
      <c r="H10" s="913"/>
    </row>
    <row r="11" spans="1:8" ht="26.4" x14ac:dyDescent="0.25">
      <c r="A11" s="910">
        <v>6</v>
      </c>
      <c r="B11" s="911" t="s">
        <v>270</v>
      </c>
      <c r="C11" s="912">
        <f t="shared" si="0"/>
        <v>0</v>
      </c>
      <c r="D11" s="913"/>
      <c r="E11" s="913"/>
      <c r="F11" s="913"/>
      <c r="G11" s="913"/>
      <c r="H11" s="913"/>
    </row>
    <row r="12" spans="1:8" x14ac:dyDescent="0.25">
      <c r="A12" s="910">
        <v>7</v>
      </c>
      <c r="B12" s="911" t="s">
        <v>271</v>
      </c>
      <c r="C12" s="912">
        <f t="shared" si="0"/>
        <v>0</v>
      </c>
      <c r="D12" s="913"/>
      <c r="E12" s="913"/>
      <c r="F12" s="913"/>
      <c r="G12" s="913"/>
      <c r="H12" s="913"/>
    </row>
    <row r="13" spans="1:8" x14ac:dyDescent="0.25">
      <c r="A13" s="910">
        <v>8</v>
      </c>
      <c r="B13" s="911" t="s">
        <v>44</v>
      </c>
      <c r="C13" s="912">
        <f t="shared" si="0"/>
        <v>0</v>
      </c>
      <c r="D13" s="914">
        <f>SUM(D6:D12)</f>
        <v>0</v>
      </c>
      <c r="E13" s="914">
        <f>SUM(E6:E12)</f>
        <v>0</v>
      </c>
      <c r="F13" s="914">
        <f>SUM(F6:F12)</f>
        <v>0</v>
      </c>
      <c r="G13" s="914">
        <f>SUM(G6:G12)</f>
        <v>0</v>
      </c>
      <c r="H13" s="914">
        <f>SUM(H6:H12)</f>
        <v>0</v>
      </c>
    </row>
    <row r="14" spans="1:8" s="125" customFormat="1" x14ac:dyDescent="0.25">
      <c r="A14" s="910">
        <v>9</v>
      </c>
      <c r="B14" s="915" t="s">
        <v>272</v>
      </c>
      <c r="C14" s="912">
        <f t="shared" si="0"/>
        <v>0</v>
      </c>
      <c r="D14" s="916"/>
      <c r="E14" s="916"/>
      <c r="F14" s="916"/>
      <c r="G14" s="916"/>
      <c r="H14" s="916"/>
    </row>
    <row r="15" spans="1:8" ht="26.4" x14ac:dyDescent="0.25">
      <c r="A15" s="910">
        <v>10</v>
      </c>
      <c r="B15" s="911" t="s">
        <v>45</v>
      </c>
      <c r="C15" s="912">
        <f t="shared" si="0"/>
        <v>0</v>
      </c>
      <c r="D15" s="914">
        <f>SUM(D16:D20)</f>
        <v>0</v>
      </c>
      <c r="E15" s="914">
        <f>SUM(E16:E20)</f>
        <v>0</v>
      </c>
      <c r="F15" s="914">
        <f>SUM(F16:F20)</f>
        <v>0</v>
      </c>
      <c r="G15" s="914">
        <f>SUM(G16:G20)</f>
        <v>0</v>
      </c>
      <c r="H15" s="914">
        <f>SUM(H16:H20)</f>
        <v>0</v>
      </c>
    </row>
    <row r="16" spans="1:8" x14ac:dyDescent="0.25">
      <c r="A16" s="910">
        <v>11</v>
      </c>
      <c r="B16" s="911" t="s">
        <v>273</v>
      </c>
      <c r="C16" s="912">
        <f t="shared" si="0"/>
        <v>0</v>
      </c>
      <c r="D16" s="913"/>
      <c r="E16" s="913"/>
      <c r="F16" s="913"/>
      <c r="G16" s="913"/>
      <c r="H16" s="913"/>
    </row>
    <row r="17" spans="1:8" x14ac:dyDescent="0.25">
      <c r="A17" s="910">
        <v>12</v>
      </c>
      <c r="B17" s="911" t="s">
        <v>274</v>
      </c>
      <c r="C17" s="912">
        <f t="shared" si="0"/>
        <v>0</v>
      </c>
      <c r="D17" s="913"/>
      <c r="E17" s="913"/>
      <c r="F17" s="913"/>
      <c r="G17" s="913"/>
      <c r="H17" s="913"/>
    </row>
    <row r="18" spans="1:8" x14ac:dyDescent="0.25">
      <c r="A18" s="910">
        <v>13</v>
      </c>
      <c r="B18" s="911" t="s">
        <v>275</v>
      </c>
      <c r="C18" s="912">
        <f t="shared" si="0"/>
        <v>0</v>
      </c>
      <c r="D18" s="913"/>
      <c r="E18" s="913"/>
      <c r="F18" s="913"/>
      <c r="G18" s="913"/>
      <c r="H18" s="913"/>
    </row>
    <row r="19" spans="1:8" x14ac:dyDescent="0.25">
      <c r="A19" s="910">
        <v>14</v>
      </c>
      <c r="B19" s="911" t="s">
        <v>276</v>
      </c>
      <c r="C19" s="912">
        <f t="shared" si="0"/>
        <v>0</v>
      </c>
      <c r="D19" s="913"/>
      <c r="E19" s="913"/>
      <c r="F19" s="913"/>
      <c r="G19" s="913"/>
      <c r="H19" s="913"/>
    </row>
    <row r="20" spans="1:8" x14ac:dyDescent="0.25">
      <c r="A20" s="910">
        <v>15</v>
      </c>
      <c r="B20" s="911" t="s">
        <v>277</v>
      </c>
      <c r="C20" s="912">
        <f t="shared" si="0"/>
        <v>0</v>
      </c>
      <c r="D20" s="913"/>
      <c r="E20" s="913"/>
      <c r="F20" s="913"/>
      <c r="G20" s="913"/>
      <c r="H20" s="913"/>
    </row>
    <row r="21" spans="1:8" ht="26.4" x14ac:dyDescent="0.25">
      <c r="A21" s="910">
        <v>16</v>
      </c>
      <c r="B21" s="917" t="s">
        <v>46</v>
      </c>
      <c r="C21" s="912">
        <f t="shared" si="0"/>
        <v>0</v>
      </c>
      <c r="D21" s="918">
        <f>D13+D15</f>
        <v>0</v>
      </c>
      <c r="E21" s="918">
        <f>E13+E15</f>
        <v>0</v>
      </c>
      <c r="F21" s="918">
        <f>F13+F15</f>
        <v>0</v>
      </c>
      <c r="G21" s="918">
        <f>G13+G15</f>
        <v>0</v>
      </c>
      <c r="H21" s="918">
        <f>H13+H15</f>
        <v>0</v>
      </c>
    </row>
    <row r="22" spans="1:8" x14ac:dyDescent="0.25">
      <c r="A22" s="910">
        <v>17</v>
      </c>
      <c r="B22" s="911" t="s">
        <v>47</v>
      </c>
      <c r="C22" s="912">
        <f t="shared" si="0"/>
        <v>0</v>
      </c>
      <c r="D22" s="919">
        <f>D23</f>
        <v>0</v>
      </c>
      <c r="E22" s="919">
        <f>E23</f>
        <v>0</v>
      </c>
      <c r="F22" s="919">
        <f>F23</f>
        <v>0</v>
      </c>
      <c r="G22" s="919">
        <f>G23</f>
        <v>0</v>
      </c>
      <c r="H22" s="919">
        <f>H23</f>
        <v>0</v>
      </c>
    </row>
    <row r="23" spans="1:8" x14ac:dyDescent="0.25">
      <c r="A23" s="910">
        <v>18</v>
      </c>
      <c r="B23" s="911" t="s">
        <v>278</v>
      </c>
      <c r="C23" s="912">
        <f t="shared" si="0"/>
        <v>0</v>
      </c>
      <c r="D23" s="921"/>
      <c r="E23" s="921"/>
      <c r="F23" s="921"/>
      <c r="G23" s="921"/>
      <c r="H23" s="921"/>
    </row>
    <row r="24" spans="1:8" x14ac:dyDescent="0.25">
      <c r="A24" s="910">
        <v>19</v>
      </c>
      <c r="B24" s="911" t="s">
        <v>279</v>
      </c>
      <c r="C24" s="912">
        <f t="shared" si="0"/>
        <v>0</v>
      </c>
      <c r="D24" s="919">
        <f>SUM(D25:D28)</f>
        <v>0</v>
      </c>
      <c r="E24" s="919">
        <f>SUM(E25:E28)</f>
        <v>0</v>
      </c>
      <c r="F24" s="919">
        <f>SUM(F25:F28)</f>
        <v>0</v>
      </c>
      <c r="G24" s="919">
        <f>SUM(G25:G28)</f>
        <v>0</v>
      </c>
      <c r="H24" s="919">
        <f>SUM(H25:H28)</f>
        <v>0</v>
      </c>
    </row>
    <row r="25" spans="1:8" x14ac:dyDescent="0.25">
      <c r="A25" s="910">
        <v>20</v>
      </c>
      <c r="B25" s="911" t="s">
        <v>280</v>
      </c>
      <c r="C25" s="912">
        <f t="shared" si="0"/>
        <v>0</v>
      </c>
      <c r="D25" s="909"/>
      <c r="E25" s="909"/>
      <c r="F25" s="909"/>
      <c r="G25" s="909"/>
      <c r="H25" s="909"/>
    </row>
    <row r="26" spans="1:8" x14ac:dyDescent="0.25">
      <c r="A26" s="910">
        <v>21</v>
      </c>
      <c r="B26" s="911" t="s">
        <v>281</v>
      </c>
      <c r="C26" s="912">
        <f t="shared" si="0"/>
        <v>0</v>
      </c>
      <c r="D26" s="909"/>
      <c r="E26" s="909"/>
      <c r="F26" s="909"/>
      <c r="G26" s="909"/>
      <c r="H26" s="909"/>
    </row>
    <row r="27" spans="1:8" x14ac:dyDescent="0.25">
      <c r="A27" s="910">
        <v>22</v>
      </c>
      <c r="B27" s="911" t="s">
        <v>282</v>
      </c>
      <c r="C27" s="912">
        <f t="shared" si="0"/>
        <v>0</v>
      </c>
      <c r="D27" s="909"/>
      <c r="E27" s="909"/>
      <c r="F27" s="909"/>
      <c r="G27" s="909"/>
      <c r="H27" s="909"/>
    </row>
    <row r="28" spans="1:8" x14ac:dyDescent="0.25">
      <c r="A28" s="910">
        <v>23</v>
      </c>
      <c r="B28" s="126" t="s">
        <v>283</v>
      </c>
      <c r="C28" s="912">
        <f t="shared" si="0"/>
        <v>0</v>
      </c>
      <c r="D28" s="909"/>
      <c r="E28" s="909"/>
      <c r="F28" s="909"/>
      <c r="G28" s="909"/>
      <c r="H28" s="909"/>
    </row>
    <row r="29" spans="1:8" ht="26.4" x14ac:dyDescent="0.25">
      <c r="A29" s="910">
        <v>24</v>
      </c>
      <c r="B29" s="917" t="s">
        <v>48</v>
      </c>
      <c r="C29" s="912">
        <f t="shared" si="0"/>
        <v>0</v>
      </c>
      <c r="D29" s="918">
        <f>D22+D24</f>
        <v>0</v>
      </c>
      <c r="E29" s="918">
        <f>E22+E24</f>
        <v>0</v>
      </c>
      <c r="F29" s="918">
        <f>F22+F24</f>
        <v>0</v>
      </c>
      <c r="G29" s="918">
        <f>G22+G24</f>
        <v>0</v>
      </c>
      <c r="H29" s="918">
        <f>H22+H24</f>
        <v>0</v>
      </c>
    </row>
    <row r="30" spans="1:8" x14ac:dyDescent="0.25">
      <c r="A30" s="910">
        <v>25</v>
      </c>
      <c r="B30" s="911" t="s">
        <v>49</v>
      </c>
      <c r="C30" s="912">
        <f t="shared" si="0"/>
        <v>12553831</v>
      </c>
      <c r="D30" s="914">
        <f>SUM(D31:D32)</f>
        <v>12553831</v>
      </c>
      <c r="E30" s="914">
        <f>SUM(E31:E32)</f>
        <v>0</v>
      </c>
      <c r="F30" s="914">
        <f>SUM(F31:F32)</f>
        <v>0</v>
      </c>
      <c r="G30" s="914">
        <f>SUM(G31:G32)</f>
        <v>0</v>
      </c>
      <c r="H30" s="914">
        <f>SUM(H31:H32)</f>
        <v>0</v>
      </c>
    </row>
    <row r="31" spans="1:8" x14ac:dyDescent="0.25">
      <c r="A31" s="910">
        <v>26</v>
      </c>
      <c r="B31" s="911" t="s">
        <v>50</v>
      </c>
      <c r="C31" s="912">
        <f t="shared" si="0"/>
        <v>12553831</v>
      </c>
      <c r="D31" s="913">
        <f>D119</f>
        <v>12553831</v>
      </c>
      <c r="E31" s="913"/>
      <c r="F31" s="913"/>
      <c r="G31" s="913"/>
      <c r="H31" s="913"/>
    </row>
    <row r="32" spans="1:8" ht="16.5" customHeight="1" x14ac:dyDescent="0.25">
      <c r="A32" s="910">
        <v>27</v>
      </c>
      <c r="B32" s="911" t="s">
        <v>51</v>
      </c>
      <c r="C32" s="912">
        <f t="shared" si="0"/>
        <v>0</v>
      </c>
      <c r="D32" s="913"/>
      <c r="E32" s="913"/>
      <c r="F32" s="913"/>
      <c r="G32" s="913"/>
      <c r="H32" s="913"/>
    </row>
    <row r="33" spans="1:8" ht="18.75" customHeight="1" x14ac:dyDescent="0.25">
      <c r="A33" s="910">
        <v>28</v>
      </c>
      <c r="B33" s="911" t="s">
        <v>52</v>
      </c>
      <c r="C33" s="912">
        <f t="shared" si="0"/>
        <v>0</v>
      </c>
      <c r="D33" s="913"/>
      <c r="E33" s="913"/>
      <c r="F33" s="913"/>
      <c r="G33" s="913"/>
      <c r="H33" s="913"/>
    </row>
    <row r="34" spans="1:8" x14ac:dyDescent="0.25">
      <c r="A34" s="910">
        <v>29</v>
      </c>
      <c r="B34" s="911" t="s">
        <v>284</v>
      </c>
      <c r="C34" s="912">
        <f t="shared" si="0"/>
        <v>0</v>
      </c>
      <c r="D34" s="913"/>
      <c r="E34" s="913"/>
      <c r="F34" s="913"/>
      <c r="G34" s="913"/>
      <c r="H34" s="913"/>
    </row>
    <row r="35" spans="1:8" ht="26.4" x14ac:dyDescent="0.25">
      <c r="A35" s="910">
        <v>30</v>
      </c>
      <c r="B35" s="911" t="s">
        <v>285</v>
      </c>
      <c r="C35" s="912">
        <f t="shared" si="0"/>
        <v>0</v>
      </c>
      <c r="D35" s="913"/>
      <c r="E35" s="913"/>
      <c r="F35" s="913"/>
      <c r="G35" s="913"/>
      <c r="H35" s="913"/>
    </row>
    <row r="36" spans="1:8" x14ac:dyDescent="0.25">
      <c r="A36" s="910">
        <v>31</v>
      </c>
      <c r="B36" s="911" t="s">
        <v>53</v>
      </c>
      <c r="C36" s="912">
        <f t="shared" si="0"/>
        <v>0</v>
      </c>
      <c r="D36" s="914">
        <f>SUM(D33:D35)</f>
        <v>0</v>
      </c>
      <c r="E36" s="914">
        <f>SUM(E33:E35)</f>
        <v>0</v>
      </c>
      <c r="F36" s="914">
        <f>SUM(F33:F35)</f>
        <v>0</v>
      </c>
      <c r="G36" s="914">
        <f>SUM(G33:G35)</f>
        <v>0</v>
      </c>
      <c r="H36" s="914">
        <f>SUM(H33:H35)</f>
        <v>0</v>
      </c>
    </row>
    <row r="37" spans="1:8" x14ac:dyDescent="0.25">
      <c r="A37" s="910">
        <v>32</v>
      </c>
      <c r="B37" s="911" t="s">
        <v>54</v>
      </c>
      <c r="C37" s="912">
        <f t="shared" si="0"/>
        <v>0</v>
      </c>
      <c r="D37" s="914">
        <f>SUM(D38:D39)</f>
        <v>0</v>
      </c>
      <c r="E37" s="914">
        <f>SUM(E38:E39)</f>
        <v>0</v>
      </c>
      <c r="F37" s="914">
        <f>SUM(F38:F39)</f>
        <v>0</v>
      </c>
      <c r="G37" s="914">
        <f>SUM(G38:G39)</f>
        <v>0</v>
      </c>
      <c r="H37" s="914">
        <f>SUM(H38:H39)</f>
        <v>0</v>
      </c>
    </row>
    <row r="38" spans="1:8" ht="39.6" x14ac:dyDescent="0.25">
      <c r="A38" s="910">
        <v>33</v>
      </c>
      <c r="B38" s="911" t="s">
        <v>286</v>
      </c>
      <c r="C38" s="912">
        <f t="shared" si="0"/>
        <v>0</v>
      </c>
      <c r="D38" s="913"/>
      <c r="E38" s="913"/>
      <c r="F38" s="913"/>
      <c r="G38" s="913"/>
      <c r="H38" s="913"/>
    </row>
    <row r="39" spans="1:8" x14ac:dyDescent="0.25">
      <c r="A39" s="910">
        <v>34</v>
      </c>
      <c r="B39" s="911" t="s">
        <v>287</v>
      </c>
      <c r="C39" s="912">
        <f t="shared" si="0"/>
        <v>0</v>
      </c>
      <c r="D39" s="913"/>
      <c r="E39" s="913"/>
      <c r="F39" s="913"/>
      <c r="G39" s="913"/>
      <c r="H39" s="913"/>
    </row>
    <row r="40" spans="1:8" x14ac:dyDescent="0.25">
      <c r="A40" s="910">
        <v>35</v>
      </c>
      <c r="B40" s="917" t="s">
        <v>55</v>
      </c>
      <c r="C40" s="912">
        <f t="shared" si="0"/>
        <v>12553831</v>
      </c>
      <c r="D40" s="918">
        <f>D30+D36+D37</f>
        <v>12553831</v>
      </c>
      <c r="E40" s="918">
        <f>E30+E36+E37</f>
        <v>0</v>
      </c>
      <c r="F40" s="918">
        <f>F30+F36+F37</f>
        <v>0</v>
      </c>
      <c r="G40" s="918">
        <f>G30+G36+G37</f>
        <v>0</v>
      </c>
      <c r="H40" s="918">
        <f>H30+H36+H37</f>
        <v>0</v>
      </c>
    </row>
    <row r="41" spans="1:8" x14ac:dyDescent="0.25">
      <c r="A41" s="910">
        <v>36</v>
      </c>
      <c r="B41" s="915" t="s">
        <v>288</v>
      </c>
      <c r="C41" s="912">
        <f t="shared" si="0"/>
        <v>0</v>
      </c>
      <c r="D41" s="922"/>
      <c r="E41" s="922"/>
      <c r="F41" s="922"/>
      <c r="G41" s="922"/>
      <c r="H41" s="922"/>
    </row>
    <row r="42" spans="1:8" x14ac:dyDescent="0.25">
      <c r="A42" s="910">
        <v>37</v>
      </c>
      <c r="B42" s="923" t="s">
        <v>56</v>
      </c>
      <c r="C42" s="912">
        <f t="shared" si="0"/>
        <v>0</v>
      </c>
      <c r="D42" s="924">
        <f>SUM(D43:D46)</f>
        <v>0</v>
      </c>
      <c r="E42" s="924">
        <f>SUM(E43:E46)</f>
        <v>0</v>
      </c>
      <c r="F42" s="924">
        <f>SUM(F43:F46)</f>
        <v>0</v>
      </c>
      <c r="G42" s="924">
        <f>SUM(G43:G46)</f>
        <v>0</v>
      </c>
      <c r="H42" s="924">
        <f>SUM(H43:H46)</f>
        <v>0</v>
      </c>
    </row>
    <row r="43" spans="1:8" x14ac:dyDescent="0.25">
      <c r="A43" s="910">
        <v>38</v>
      </c>
      <c r="B43" s="923" t="s">
        <v>289</v>
      </c>
      <c r="C43" s="912">
        <f t="shared" si="0"/>
        <v>0</v>
      </c>
      <c r="D43" s="920"/>
      <c r="E43" s="920"/>
      <c r="F43" s="920"/>
      <c r="G43" s="920"/>
      <c r="H43" s="920"/>
    </row>
    <row r="44" spans="1:8" x14ac:dyDescent="0.25">
      <c r="A44" s="910">
        <v>39</v>
      </c>
      <c r="B44" s="923" t="s">
        <v>57</v>
      </c>
      <c r="C44" s="912">
        <f t="shared" si="0"/>
        <v>0</v>
      </c>
      <c r="D44" s="925"/>
      <c r="E44" s="925"/>
      <c r="F44" s="925"/>
      <c r="G44" s="925"/>
      <c r="H44" s="925"/>
    </row>
    <row r="45" spans="1:8" x14ac:dyDescent="0.25">
      <c r="A45" s="910">
        <v>40</v>
      </c>
      <c r="B45" s="923" t="s">
        <v>290</v>
      </c>
      <c r="C45" s="912">
        <f t="shared" si="0"/>
        <v>0</v>
      </c>
      <c r="D45" s="925"/>
      <c r="E45" s="925"/>
      <c r="F45" s="925"/>
      <c r="G45" s="925"/>
      <c r="H45" s="925"/>
    </row>
    <row r="46" spans="1:8" x14ac:dyDescent="0.25">
      <c r="A46" s="910">
        <v>41</v>
      </c>
      <c r="B46" s="923" t="s">
        <v>291</v>
      </c>
      <c r="C46" s="912">
        <f t="shared" si="0"/>
        <v>0</v>
      </c>
      <c r="D46" s="925"/>
      <c r="E46" s="925"/>
      <c r="F46" s="925"/>
      <c r="G46" s="925"/>
      <c r="H46" s="925"/>
    </row>
    <row r="47" spans="1:8" x14ac:dyDescent="0.25">
      <c r="A47" s="910">
        <v>42</v>
      </c>
      <c r="B47" s="911" t="s">
        <v>58</v>
      </c>
      <c r="C47" s="912">
        <f t="shared" si="0"/>
        <v>0</v>
      </c>
      <c r="D47" s="924">
        <f>SUM(D48:D49)</f>
        <v>0</v>
      </c>
      <c r="E47" s="924">
        <f>SUM(E48:E49)</f>
        <v>0</v>
      </c>
      <c r="F47" s="924">
        <f>SUM(F48:F49)</f>
        <v>0</v>
      </c>
      <c r="G47" s="924">
        <f>SUM(G48:G49)</f>
        <v>0</v>
      </c>
      <c r="H47" s="924">
        <f>SUM(H48:H49)</f>
        <v>0</v>
      </c>
    </row>
    <row r="48" spans="1:8" x14ac:dyDescent="0.25">
      <c r="A48" s="910">
        <v>43</v>
      </c>
      <c r="B48" s="911" t="s">
        <v>59</v>
      </c>
      <c r="C48" s="912">
        <f t="shared" si="0"/>
        <v>0</v>
      </c>
      <c r="D48" s="913"/>
      <c r="E48" s="913"/>
      <c r="F48" s="913"/>
      <c r="G48" s="913"/>
      <c r="H48" s="913"/>
    </row>
    <row r="49" spans="1:8" x14ac:dyDescent="0.25">
      <c r="A49" s="910">
        <v>44</v>
      </c>
      <c r="B49" s="911" t="s">
        <v>60</v>
      </c>
      <c r="C49" s="912">
        <f t="shared" si="0"/>
        <v>0</v>
      </c>
      <c r="D49" s="913"/>
      <c r="E49" s="913"/>
      <c r="F49" s="913"/>
      <c r="G49" s="913"/>
      <c r="H49" s="913"/>
    </row>
    <row r="50" spans="1:8" x14ac:dyDescent="0.25">
      <c r="A50" s="910">
        <v>45</v>
      </c>
      <c r="B50" s="911" t="s">
        <v>292</v>
      </c>
      <c r="C50" s="912">
        <f t="shared" si="0"/>
        <v>0</v>
      </c>
      <c r="D50" s="924">
        <f>SUM(D51:D54)</f>
        <v>0</v>
      </c>
      <c r="E50" s="924">
        <f>SUM(E51:E54)</f>
        <v>0</v>
      </c>
      <c r="F50" s="924">
        <f>SUM(F51:F54)</f>
        <v>0</v>
      </c>
      <c r="G50" s="924">
        <f>SUM(G51:G54)</f>
        <v>0</v>
      </c>
      <c r="H50" s="924">
        <f>SUM(H51:H54)</f>
        <v>0</v>
      </c>
    </row>
    <row r="51" spans="1:8" ht="26.4" x14ac:dyDescent="0.25">
      <c r="A51" s="910">
        <v>46</v>
      </c>
      <c r="B51" s="911" t="s">
        <v>293</v>
      </c>
      <c r="C51" s="912">
        <f t="shared" si="0"/>
        <v>0</v>
      </c>
      <c r="D51" s="913"/>
      <c r="E51" s="913"/>
      <c r="F51" s="913"/>
      <c r="G51" s="913"/>
      <c r="H51" s="913"/>
    </row>
    <row r="52" spans="1:8" ht="26.4" x14ac:dyDescent="0.25">
      <c r="A52" s="910">
        <v>47</v>
      </c>
      <c r="B52" s="911" t="s">
        <v>61</v>
      </c>
      <c r="C52" s="912">
        <f t="shared" si="0"/>
        <v>0</v>
      </c>
      <c r="D52" s="913"/>
      <c r="E52" s="913"/>
      <c r="F52" s="913"/>
      <c r="G52" s="913"/>
      <c r="H52" s="913"/>
    </row>
    <row r="53" spans="1:8" x14ac:dyDescent="0.25">
      <c r="A53" s="910">
        <v>48</v>
      </c>
      <c r="B53" s="911" t="s">
        <v>294</v>
      </c>
      <c r="C53" s="912">
        <f t="shared" si="0"/>
        <v>0</v>
      </c>
      <c r="D53" s="913"/>
      <c r="E53" s="913"/>
      <c r="F53" s="913"/>
      <c r="G53" s="913"/>
      <c r="H53" s="913"/>
    </row>
    <row r="54" spans="1:8" x14ac:dyDescent="0.25">
      <c r="A54" s="910">
        <v>49</v>
      </c>
      <c r="B54" s="911" t="s">
        <v>62</v>
      </c>
      <c r="C54" s="912">
        <f t="shared" si="0"/>
        <v>0</v>
      </c>
      <c r="D54" s="913"/>
      <c r="E54" s="913"/>
      <c r="F54" s="913"/>
      <c r="G54" s="913"/>
      <c r="H54" s="913"/>
    </row>
    <row r="55" spans="1:8" x14ac:dyDescent="0.25">
      <c r="A55" s="910">
        <v>50</v>
      </c>
      <c r="B55" s="911" t="s">
        <v>295</v>
      </c>
      <c r="C55" s="912">
        <f t="shared" si="0"/>
        <v>0</v>
      </c>
      <c r="D55" s="913"/>
      <c r="E55" s="913"/>
      <c r="F55" s="913"/>
      <c r="G55" s="913"/>
      <c r="H55" s="913"/>
    </row>
    <row r="56" spans="1:8" x14ac:dyDescent="0.25">
      <c r="A56" s="910">
        <v>51</v>
      </c>
      <c r="B56" s="911" t="s">
        <v>296</v>
      </c>
      <c r="C56" s="912">
        <f t="shared" si="0"/>
        <v>0</v>
      </c>
      <c r="D56" s="951"/>
      <c r="E56" s="951"/>
      <c r="F56" s="951"/>
      <c r="G56" s="951"/>
      <c r="H56" s="951"/>
    </row>
    <row r="57" spans="1:8" x14ac:dyDescent="0.25">
      <c r="A57" s="910">
        <v>52</v>
      </c>
      <c r="B57" s="911" t="s">
        <v>63</v>
      </c>
      <c r="C57" s="912">
        <f t="shared" si="0"/>
        <v>0</v>
      </c>
      <c r="D57" s="913"/>
      <c r="E57" s="913"/>
      <c r="F57" s="913"/>
      <c r="G57" s="913"/>
      <c r="H57" s="913"/>
    </row>
    <row r="58" spans="1:8" ht="26.4" x14ac:dyDescent="0.25">
      <c r="A58" s="910">
        <v>53</v>
      </c>
      <c r="B58" s="911" t="s">
        <v>297</v>
      </c>
      <c r="C58" s="912">
        <f t="shared" si="0"/>
        <v>0</v>
      </c>
      <c r="D58" s="913"/>
      <c r="E58" s="913"/>
      <c r="F58" s="913"/>
      <c r="G58" s="913"/>
      <c r="H58" s="913"/>
    </row>
    <row r="59" spans="1:8" x14ac:dyDescent="0.25">
      <c r="A59" s="910">
        <v>54</v>
      </c>
      <c r="B59" s="911" t="s">
        <v>298</v>
      </c>
      <c r="C59" s="912">
        <f t="shared" si="0"/>
        <v>0</v>
      </c>
      <c r="D59" s="913"/>
      <c r="E59" s="913"/>
      <c r="F59" s="913"/>
      <c r="G59" s="913"/>
      <c r="H59" s="913"/>
    </row>
    <row r="60" spans="1:8" x14ac:dyDescent="0.25">
      <c r="A60" s="910">
        <v>55</v>
      </c>
      <c r="B60" s="911" t="s">
        <v>64</v>
      </c>
      <c r="C60" s="912">
        <f t="shared" si="0"/>
        <v>0</v>
      </c>
      <c r="D60" s="913"/>
      <c r="E60" s="913"/>
      <c r="F60" s="913"/>
      <c r="G60" s="913"/>
      <c r="H60" s="913"/>
    </row>
    <row r="61" spans="1:8" x14ac:dyDescent="0.25">
      <c r="A61" s="910">
        <v>56</v>
      </c>
      <c r="B61" s="911" t="s">
        <v>299</v>
      </c>
      <c r="C61" s="912">
        <f t="shared" si="0"/>
        <v>0</v>
      </c>
      <c r="D61" s="913"/>
      <c r="E61" s="909"/>
      <c r="F61" s="909"/>
      <c r="G61" s="909"/>
      <c r="H61" s="909"/>
    </row>
    <row r="62" spans="1:8" x14ac:dyDescent="0.25">
      <c r="A62" s="910">
        <v>57</v>
      </c>
      <c r="B62" s="917" t="s">
        <v>65</v>
      </c>
      <c r="C62" s="912">
        <f t="shared" si="0"/>
        <v>0</v>
      </c>
      <c r="D62" s="918">
        <f>D41+D42+D47+D50+D55+D56+D57+D58+D59+D60+D61</f>
        <v>0</v>
      </c>
      <c r="E62" s="918">
        <f>E41+E42+E47+E50+E55+E56+E57+E58+E59+E60+E61</f>
        <v>0</v>
      </c>
      <c r="F62" s="918">
        <f>F41+F42+F47+F50+F55+F56+F57+F58+F59+F60+F61</f>
        <v>0</v>
      </c>
      <c r="G62" s="918">
        <f>G41+G42+G47+G50+G55+G56+G57+G58+G59+G60+G61</f>
        <v>0</v>
      </c>
      <c r="H62" s="918">
        <f>H41+H42+H47+H50+H55+H56+H57+H58+H59+H60+H61</f>
        <v>0</v>
      </c>
    </row>
    <row r="63" spans="1:8" x14ac:dyDescent="0.25">
      <c r="A63" s="910">
        <v>58</v>
      </c>
      <c r="B63" s="911" t="s">
        <v>300</v>
      </c>
      <c r="C63" s="912">
        <f t="shared" si="0"/>
        <v>0</v>
      </c>
      <c r="D63" s="913"/>
      <c r="E63" s="913"/>
      <c r="F63" s="913"/>
      <c r="G63" s="909"/>
      <c r="H63" s="909"/>
    </row>
    <row r="64" spans="1:8" x14ac:dyDescent="0.25">
      <c r="A64" s="910">
        <v>59</v>
      </c>
      <c r="B64" s="911" t="s">
        <v>301</v>
      </c>
      <c r="C64" s="912">
        <f t="shared" si="0"/>
        <v>0</v>
      </c>
      <c r="D64" s="913"/>
      <c r="E64" s="913"/>
      <c r="F64" s="913"/>
      <c r="G64" s="909"/>
      <c r="H64" s="909"/>
    </row>
    <row r="65" spans="1:8" x14ac:dyDescent="0.25">
      <c r="A65" s="910">
        <v>60</v>
      </c>
      <c r="B65" s="917" t="s">
        <v>66</v>
      </c>
      <c r="C65" s="912">
        <f t="shared" si="0"/>
        <v>0</v>
      </c>
      <c r="D65" s="918">
        <f>SUM(D63:D64)</f>
        <v>0</v>
      </c>
      <c r="E65" s="918">
        <f>SUM(E63:E64)</f>
        <v>0</v>
      </c>
      <c r="F65" s="918">
        <f>SUM(F63:F64)</f>
        <v>0</v>
      </c>
      <c r="G65" s="918">
        <f>SUM(G63:G64)</f>
        <v>0</v>
      </c>
      <c r="H65" s="918">
        <f>SUM(H63:H64)</f>
        <v>0</v>
      </c>
    </row>
    <row r="66" spans="1:8" x14ac:dyDescent="0.25">
      <c r="A66" s="910">
        <v>61</v>
      </c>
      <c r="B66" s="926" t="s">
        <v>302</v>
      </c>
      <c r="C66" s="912">
        <f t="shared" si="0"/>
        <v>0</v>
      </c>
      <c r="D66" s="920"/>
      <c r="E66" s="920"/>
      <c r="F66" s="920"/>
      <c r="G66" s="920"/>
      <c r="H66" s="920"/>
    </row>
    <row r="67" spans="1:8" x14ac:dyDescent="0.25">
      <c r="A67" s="910">
        <v>62</v>
      </c>
      <c r="B67" s="927" t="s">
        <v>303</v>
      </c>
      <c r="C67" s="912">
        <f t="shared" si="0"/>
        <v>0</v>
      </c>
      <c r="D67" s="918">
        <f>D66</f>
        <v>0</v>
      </c>
      <c r="E67" s="918">
        <f>E66</f>
        <v>0</v>
      </c>
      <c r="F67" s="918">
        <f>F66</f>
        <v>0</v>
      </c>
      <c r="G67" s="918">
        <f>G66</f>
        <v>0</v>
      </c>
      <c r="H67" s="918">
        <f>H66</f>
        <v>0</v>
      </c>
    </row>
    <row r="68" spans="1:8" ht="26.4" x14ac:dyDescent="0.25">
      <c r="A68" s="910">
        <v>63</v>
      </c>
      <c r="B68" s="911" t="s">
        <v>67</v>
      </c>
      <c r="C68" s="912">
        <f t="shared" si="0"/>
        <v>0</v>
      </c>
      <c r="D68" s="913"/>
      <c r="E68" s="913"/>
      <c r="F68" s="913"/>
      <c r="G68" s="913"/>
      <c r="H68" s="913"/>
    </row>
    <row r="69" spans="1:8" x14ac:dyDescent="0.25">
      <c r="A69" s="910">
        <v>64</v>
      </c>
      <c r="B69" s="911" t="s">
        <v>68</v>
      </c>
      <c r="C69" s="912">
        <f t="shared" si="0"/>
        <v>0</v>
      </c>
      <c r="D69" s="913"/>
      <c r="E69" s="913"/>
      <c r="F69" s="913"/>
      <c r="G69" s="913"/>
      <c r="H69" s="913"/>
    </row>
    <row r="70" spans="1:8" x14ac:dyDescent="0.25">
      <c r="A70" s="910">
        <v>65</v>
      </c>
      <c r="B70" s="911" t="s">
        <v>69</v>
      </c>
      <c r="C70" s="912">
        <f t="shared" si="0"/>
        <v>0</v>
      </c>
      <c r="D70" s="909"/>
      <c r="E70" s="909"/>
      <c r="F70" s="909"/>
      <c r="G70" s="909"/>
      <c r="H70" s="909"/>
    </row>
    <row r="71" spans="1:8" x14ac:dyDescent="0.25">
      <c r="A71" s="910">
        <v>66</v>
      </c>
      <c r="B71" s="917" t="s">
        <v>70</v>
      </c>
      <c r="C71" s="912">
        <f t="shared" si="0"/>
        <v>0</v>
      </c>
      <c r="D71" s="928">
        <f>SUM(D68:D70)</f>
        <v>0</v>
      </c>
      <c r="E71" s="928">
        <f>SUM(E68:E70)</f>
        <v>0</v>
      </c>
      <c r="F71" s="928">
        <f>SUM(F68:F70)</f>
        <v>0</v>
      </c>
      <c r="G71" s="928">
        <f>SUM(G68:G70)</f>
        <v>0</v>
      </c>
      <c r="H71" s="928">
        <f>SUM(H68:H70)</f>
        <v>0</v>
      </c>
    </row>
    <row r="72" spans="1:8" x14ac:dyDescent="0.25">
      <c r="A72" s="910">
        <v>67</v>
      </c>
      <c r="B72" s="929" t="s">
        <v>71</v>
      </c>
      <c r="C72" s="912">
        <f t="shared" ref="C72:C111" si="1">SUM(D72:H72)</f>
        <v>12553831</v>
      </c>
      <c r="D72" s="930">
        <f>D21+D29+D40+D62+D65+D67+D71</f>
        <v>12553831</v>
      </c>
      <c r="E72" s="930">
        <f>E21+E29+E40+E62+E65+E67+E71</f>
        <v>0</v>
      </c>
      <c r="F72" s="930">
        <f>F21+F29+F40+F62+F65+F67+F71</f>
        <v>0</v>
      </c>
      <c r="G72" s="930">
        <f>G21+G29+G40+G62+G65+G67+G71</f>
        <v>0</v>
      </c>
      <c r="H72" s="930">
        <f>H21+H29+H40+H62+H65+H67+H71</f>
        <v>0</v>
      </c>
    </row>
    <row r="73" spans="1:8" ht="26.4" x14ac:dyDescent="0.25">
      <c r="A73" s="910">
        <v>68</v>
      </c>
      <c r="B73" s="915" t="s">
        <v>304</v>
      </c>
      <c r="C73" s="912">
        <f t="shared" si="1"/>
        <v>0</v>
      </c>
      <c r="D73" s="920"/>
      <c r="E73" s="920"/>
      <c r="F73" s="920"/>
      <c r="G73" s="920"/>
      <c r="H73" s="920"/>
    </row>
    <row r="74" spans="1:8" ht="26.4" x14ac:dyDescent="0.25">
      <c r="A74" s="910">
        <v>69</v>
      </c>
      <c r="B74" s="911" t="s">
        <v>305</v>
      </c>
      <c r="C74" s="912">
        <f t="shared" si="1"/>
        <v>0</v>
      </c>
      <c r="D74" s="913"/>
      <c r="E74" s="913"/>
      <c r="F74" s="913"/>
      <c r="G74" s="913"/>
      <c r="H74" s="913"/>
    </row>
    <row r="75" spans="1:8" x14ac:dyDescent="0.25">
      <c r="A75" s="910">
        <v>70</v>
      </c>
      <c r="B75" s="911" t="s">
        <v>72</v>
      </c>
      <c r="C75" s="912">
        <f t="shared" si="1"/>
        <v>0</v>
      </c>
      <c r="D75" s="913"/>
      <c r="E75" s="913"/>
      <c r="F75" s="913"/>
      <c r="G75" s="913"/>
      <c r="H75" s="913"/>
    </row>
    <row r="76" spans="1:8" x14ac:dyDescent="0.25">
      <c r="A76" s="910">
        <v>71</v>
      </c>
      <c r="B76" s="911" t="s">
        <v>306</v>
      </c>
      <c r="C76" s="912">
        <f t="shared" si="1"/>
        <v>12553831</v>
      </c>
      <c r="D76" s="913"/>
      <c r="E76" s="913">
        <f>E122</f>
        <v>12553831</v>
      </c>
      <c r="F76" s="913"/>
      <c r="G76" s="913"/>
      <c r="H76" s="913"/>
    </row>
    <row r="77" spans="1:8" x14ac:dyDescent="0.25">
      <c r="A77" s="910">
        <v>72</v>
      </c>
      <c r="B77" s="911" t="s">
        <v>73</v>
      </c>
      <c r="C77" s="912">
        <f t="shared" si="1"/>
        <v>12553831</v>
      </c>
      <c r="D77" s="919">
        <f>SUM(D73:D76)</f>
        <v>0</v>
      </c>
      <c r="E77" s="919">
        <f>SUM(E73:E76)</f>
        <v>12553831</v>
      </c>
      <c r="F77" s="919">
        <f>SUM(F73:F76)</f>
        <v>0</v>
      </c>
      <c r="G77" s="919">
        <f>SUM(G73:G76)</f>
        <v>0</v>
      </c>
      <c r="H77" s="919">
        <f>SUM(H73:H76)</f>
        <v>0</v>
      </c>
    </row>
    <row r="78" spans="1:8" ht="13.8" thickBot="1" x14ac:dyDescent="0.3">
      <c r="A78" s="910">
        <v>73</v>
      </c>
      <c r="B78" s="720" t="s">
        <v>74</v>
      </c>
      <c r="C78" s="952">
        <f t="shared" si="1"/>
        <v>12553831</v>
      </c>
      <c r="D78" s="721">
        <f>D77</f>
        <v>0</v>
      </c>
      <c r="E78" s="721">
        <f>E77</f>
        <v>12553831</v>
      </c>
      <c r="F78" s="721">
        <f>F77</f>
        <v>0</v>
      </c>
      <c r="G78" s="721">
        <f>G77</f>
        <v>0</v>
      </c>
      <c r="H78" s="721">
        <f>H77</f>
        <v>0</v>
      </c>
    </row>
    <row r="79" spans="1:8" ht="13.8" thickBot="1" x14ac:dyDescent="0.3">
      <c r="A79" s="910">
        <v>74</v>
      </c>
      <c r="B79" s="149" t="s">
        <v>37</v>
      </c>
      <c r="C79" s="150">
        <f t="shared" si="1"/>
        <v>25107662</v>
      </c>
      <c r="D79" s="151">
        <f>D72+D78</f>
        <v>12553831</v>
      </c>
      <c r="E79" s="151">
        <f>E72+E78</f>
        <v>12553831</v>
      </c>
      <c r="F79" s="151">
        <f>F72+F78</f>
        <v>0</v>
      </c>
      <c r="G79" s="151">
        <f>G72+G78</f>
        <v>0</v>
      </c>
      <c r="H79" s="152">
        <f>H72+H78</f>
        <v>0</v>
      </c>
    </row>
    <row r="80" spans="1:8" ht="13.8" thickTop="1" x14ac:dyDescent="0.25">
      <c r="A80" s="910">
        <v>75</v>
      </c>
      <c r="B80" s="949" t="s">
        <v>3</v>
      </c>
      <c r="C80" s="950">
        <f t="shared" si="1"/>
        <v>10328165</v>
      </c>
      <c r="D80" s="953"/>
      <c r="E80" s="953">
        <v>10328165</v>
      </c>
      <c r="F80" s="953"/>
      <c r="G80" s="953"/>
      <c r="H80" s="953"/>
    </row>
    <row r="81" spans="1:8" ht="26.4" x14ac:dyDescent="0.25">
      <c r="A81" s="910">
        <v>76</v>
      </c>
      <c r="B81" s="931" t="s">
        <v>4</v>
      </c>
      <c r="C81" s="912">
        <f t="shared" si="1"/>
        <v>1652266</v>
      </c>
      <c r="D81" s="932"/>
      <c r="E81" s="932">
        <v>1652266</v>
      </c>
      <c r="F81" s="932"/>
      <c r="G81" s="932"/>
      <c r="H81" s="932"/>
    </row>
    <row r="82" spans="1:8" x14ac:dyDescent="0.25">
      <c r="A82" s="910">
        <v>77</v>
      </c>
      <c r="B82" s="931" t="s">
        <v>5</v>
      </c>
      <c r="C82" s="912">
        <f t="shared" si="1"/>
        <v>573400</v>
      </c>
      <c r="D82" s="932"/>
      <c r="E82" s="932">
        <v>573400</v>
      </c>
      <c r="F82" s="932"/>
      <c r="G82" s="932"/>
      <c r="H82" s="932"/>
    </row>
    <row r="83" spans="1:8" x14ac:dyDescent="0.25">
      <c r="A83" s="910">
        <v>78</v>
      </c>
      <c r="B83" s="933" t="s">
        <v>6</v>
      </c>
      <c r="C83" s="500">
        <f t="shared" si="1"/>
        <v>0</v>
      </c>
      <c r="D83" s="934">
        <f>D84</f>
        <v>0</v>
      </c>
      <c r="E83" s="925">
        <f>E84</f>
        <v>0</v>
      </c>
      <c r="F83" s="925">
        <f>F84</f>
        <v>0</v>
      </c>
      <c r="G83" s="925">
        <f>G84</f>
        <v>0</v>
      </c>
      <c r="H83" s="925">
        <f>H84</f>
        <v>0</v>
      </c>
    </row>
    <row r="84" spans="1:8" ht="26.4" x14ac:dyDescent="0.25">
      <c r="A84" s="910">
        <v>79</v>
      </c>
      <c r="B84" s="933" t="s">
        <v>7</v>
      </c>
      <c r="C84" s="500">
        <f t="shared" si="1"/>
        <v>0</v>
      </c>
      <c r="D84" s="935"/>
      <c r="E84" s="913"/>
      <c r="F84" s="913"/>
      <c r="G84" s="913"/>
      <c r="H84" s="913"/>
    </row>
    <row r="85" spans="1:8" x14ac:dyDescent="0.25">
      <c r="A85" s="910">
        <v>80</v>
      </c>
      <c r="B85" s="933" t="s">
        <v>8</v>
      </c>
      <c r="C85" s="500">
        <f t="shared" si="1"/>
        <v>0</v>
      </c>
      <c r="D85" s="934">
        <f>D86</f>
        <v>0</v>
      </c>
      <c r="E85" s="925">
        <f>E86</f>
        <v>0</v>
      </c>
      <c r="F85" s="925">
        <f>F86</f>
        <v>0</v>
      </c>
      <c r="G85" s="925">
        <f>G86</f>
        <v>0</v>
      </c>
      <c r="H85" s="925">
        <f>H86</f>
        <v>0</v>
      </c>
    </row>
    <row r="86" spans="1:8" x14ac:dyDescent="0.25">
      <c r="A86" s="910">
        <v>81</v>
      </c>
      <c r="B86" s="933" t="s">
        <v>9</v>
      </c>
      <c r="C86" s="500">
        <f t="shared" si="1"/>
        <v>0</v>
      </c>
      <c r="D86" s="934"/>
      <c r="E86" s="925"/>
      <c r="F86" s="925"/>
      <c r="G86" s="925"/>
      <c r="H86" s="925"/>
    </row>
    <row r="87" spans="1:8" x14ac:dyDescent="0.25">
      <c r="A87" s="910">
        <v>82</v>
      </c>
      <c r="B87" s="933" t="s">
        <v>10</v>
      </c>
      <c r="C87" s="500">
        <f t="shared" si="1"/>
        <v>0</v>
      </c>
      <c r="D87" s="934">
        <f>SUM(D88:D89)</f>
        <v>0</v>
      </c>
      <c r="E87" s="925">
        <f>SUM(E88:E89)</f>
        <v>0</v>
      </c>
      <c r="F87" s="925">
        <f>SUM(F88:F89)</f>
        <v>0</v>
      </c>
      <c r="G87" s="925">
        <f>SUM(G88:G89)</f>
        <v>0</v>
      </c>
      <c r="H87" s="925">
        <f>SUM(H88:H89)</f>
        <v>0</v>
      </c>
    </row>
    <row r="88" spans="1:8" x14ac:dyDescent="0.25">
      <c r="A88" s="910">
        <v>83</v>
      </c>
      <c r="B88" s="933" t="s">
        <v>11</v>
      </c>
      <c r="C88" s="500">
        <f t="shared" si="1"/>
        <v>0</v>
      </c>
      <c r="D88" s="935"/>
      <c r="E88" s="913"/>
      <c r="F88" s="913"/>
      <c r="G88" s="913"/>
      <c r="H88" s="913"/>
    </row>
    <row r="89" spans="1:8" x14ac:dyDescent="0.25">
      <c r="A89" s="910">
        <v>84</v>
      </c>
      <c r="B89" s="933" t="s">
        <v>12</v>
      </c>
      <c r="C89" s="500">
        <f t="shared" si="1"/>
        <v>0</v>
      </c>
      <c r="D89" s="935"/>
      <c r="E89" s="913"/>
      <c r="F89" s="913"/>
      <c r="G89" s="913"/>
      <c r="H89" s="913"/>
    </row>
    <row r="90" spans="1:8" x14ac:dyDescent="0.25">
      <c r="A90" s="910">
        <v>85</v>
      </c>
      <c r="B90" s="936" t="s">
        <v>13</v>
      </c>
      <c r="C90" s="500">
        <f t="shared" si="1"/>
        <v>0</v>
      </c>
      <c r="D90" s="937">
        <f>D83+D85+D87</f>
        <v>0</v>
      </c>
      <c r="E90" s="938">
        <f>E83+E85+E87</f>
        <v>0</v>
      </c>
      <c r="F90" s="938">
        <f>F83+F85+F87</f>
        <v>0</v>
      </c>
      <c r="G90" s="938">
        <f>G83+G85+G87</f>
        <v>0</v>
      </c>
      <c r="H90" s="938">
        <f>H83+H85+H87</f>
        <v>0</v>
      </c>
    </row>
    <row r="91" spans="1:8" x14ac:dyDescent="0.25">
      <c r="A91" s="910">
        <v>86</v>
      </c>
      <c r="B91" s="933" t="s">
        <v>14</v>
      </c>
      <c r="C91" s="500">
        <f t="shared" si="1"/>
        <v>0</v>
      </c>
      <c r="D91" s="935"/>
      <c r="E91" s="913"/>
      <c r="F91" s="913"/>
      <c r="G91" s="913"/>
      <c r="H91" s="913"/>
    </row>
    <row r="92" spans="1:8" ht="26.4" x14ac:dyDescent="0.25">
      <c r="A92" s="910">
        <v>87</v>
      </c>
      <c r="B92" s="933" t="s">
        <v>15</v>
      </c>
      <c r="C92" s="500">
        <f t="shared" si="1"/>
        <v>0</v>
      </c>
      <c r="D92" s="939">
        <f>SUM(D93:D96)</f>
        <v>0</v>
      </c>
      <c r="E92" s="918">
        <f>SUM(E93:E96)</f>
        <v>0</v>
      </c>
      <c r="F92" s="918">
        <f>SUM(F93:F96)</f>
        <v>0</v>
      </c>
      <c r="G92" s="918">
        <f>SUM(G93:G96)</f>
        <v>0</v>
      </c>
      <c r="H92" s="918">
        <f>SUM(H93:H96)</f>
        <v>0</v>
      </c>
    </row>
    <row r="93" spans="1:8" x14ac:dyDescent="0.25">
      <c r="A93" s="910">
        <v>88</v>
      </c>
      <c r="B93" s="933" t="s">
        <v>319</v>
      </c>
      <c r="C93" s="500">
        <f t="shared" si="1"/>
        <v>0</v>
      </c>
      <c r="D93" s="935"/>
      <c r="E93" s="913"/>
      <c r="F93" s="913"/>
      <c r="G93" s="913"/>
      <c r="H93" s="913"/>
    </row>
    <row r="94" spans="1:8" x14ac:dyDescent="0.25">
      <c r="A94" s="910">
        <v>89</v>
      </c>
      <c r="B94" s="933" t="s">
        <v>16</v>
      </c>
      <c r="C94" s="500">
        <f t="shared" si="1"/>
        <v>0</v>
      </c>
      <c r="D94" s="935"/>
      <c r="E94" s="913"/>
      <c r="F94" s="913"/>
      <c r="G94" s="913"/>
      <c r="H94" s="913"/>
    </row>
    <row r="95" spans="1:8" x14ac:dyDescent="0.25">
      <c r="A95" s="910">
        <v>90</v>
      </c>
      <c r="B95" s="933" t="s">
        <v>17</v>
      </c>
      <c r="C95" s="500">
        <f t="shared" si="1"/>
        <v>0</v>
      </c>
      <c r="D95" s="935"/>
      <c r="E95" s="913"/>
      <c r="F95" s="913"/>
      <c r="G95" s="913"/>
      <c r="H95" s="913"/>
    </row>
    <row r="96" spans="1:8" x14ac:dyDescent="0.25">
      <c r="A96" s="910">
        <v>91</v>
      </c>
      <c r="B96" s="933" t="s">
        <v>18</v>
      </c>
      <c r="C96" s="500">
        <f t="shared" si="1"/>
        <v>0</v>
      </c>
      <c r="D96" s="935"/>
      <c r="E96" s="913"/>
      <c r="F96" s="913"/>
      <c r="G96" s="913"/>
      <c r="H96" s="913"/>
    </row>
    <row r="97" spans="1:8" ht="26.4" x14ac:dyDescent="0.25">
      <c r="A97" s="910">
        <v>92</v>
      </c>
      <c r="B97" s="933" t="s">
        <v>320</v>
      </c>
      <c r="C97" s="500">
        <f t="shared" si="1"/>
        <v>0</v>
      </c>
      <c r="D97" s="935"/>
      <c r="E97" s="913"/>
      <c r="F97" s="913"/>
      <c r="G97" s="913"/>
      <c r="H97" s="913"/>
    </row>
    <row r="98" spans="1:8" x14ac:dyDescent="0.25">
      <c r="A98" s="910">
        <v>93</v>
      </c>
      <c r="B98" s="933" t="s">
        <v>321</v>
      </c>
      <c r="C98" s="500">
        <f t="shared" si="1"/>
        <v>0</v>
      </c>
      <c r="D98" s="935"/>
      <c r="E98" s="913"/>
      <c r="F98" s="913"/>
      <c r="G98" s="913"/>
      <c r="H98" s="913"/>
    </row>
    <row r="99" spans="1:8" x14ac:dyDescent="0.25">
      <c r="A99" s="910">
        <v>94</v>
      </c>
      <c r="B99" s="933" t="s">
        <v>19</v>
      </c>
      <c r="C99" s="500">
        <f t="shared" si="1"/>
        <v>0</v>
      </c>
      <c r="D99" s="935"/>
      <c r="E99" s="913"/>
      <c r="F99" s="913"/>
      <c r="G99" s="913"/>
      <c r="H99" s="913"/>
    </row>
    <row r="100" spans="1:8" x14ac:dyDescent="0.25">
      <c r="A100" s="910">
        <v>95</v>
      </c>
      <c r="B100" s="936" t="s">
        <v>20</v>
      </c>
      <c r="C100" s="500">
        <f t="shared" si="1"/>
        <v>0</v>
      </c>
      <c r="D100" s="937">
        <f>D91+D92+D97+D98+D99</f>
        <v>0</v>
      </c>
      <c r="E100" s="938">
        <f>E91+E92+E97+E98+E99</f>
        <v>0</v>
      </c>
      <c r="F100" s="938">
        <f>F91+F92+F97+F98+F99</f>
        <v>0</v>
      </c>
      <c r="G100" s="938">
        <f>G91+G92+G97+G98+G99</f>
        <v>0</v>
      </c>
      <c r="H100" s="938">
        <f>H91+H92+H97+H98+H99</f>
        <v>0</v>
      </c>
    </row>
    <row r="101" spans="1:8" x14ac:dyDescent="0.25">
      <c r="A101" s="910">
        <v>96</v>
      </c>
      <c r="B101" s="933" t="s">
        <v>21</v>
      </c>
      <c r="C101" s="500">
        <f t="shared" si="1"/>
        <v>0</v>
      </c>
      <c r="D101" s="935"/>
      <c r="E101" s="913"/>
      <c r="F101" s="913"/>
      <c r="G101" s="913"/>
      <c r="H101" s="913"/>
    </row>
    <row r="102" spans="1:8" x14ac:dyDescent="0.25">
      <c r="A102" s="910">
        <v>97</v>
      </c>
      <c r="B102" s="933" t="s">
        <v>22</v>
      </c>
      <c r="C102" s="500">
        <f t="shared" si="1"/>
        <v>0</v>
      </c>
      <c r="D102" s="935"/>
      <c r="E102" s="913"/>
      <c r="F102" s="913"/>
      <c r="G102" s="913"/>
      <c r="H102" s="913"/>
    </row>
    <row r="103" spans="1:8" x14ac:dyDescent="0.25">
      <c r="A103" s="910">
        <v>98</v>
      </c>
      <c r="B103" s="933" t="s">
        <v>23</v>
      </c>
      <c r="C103" s="500">
        <f t="shared" si="1"/>
        <v>0</v>
      </c>
      <c r="D103" s="935"/>
      <c r="E103" s="913"/>
      <c r="F103" s="913"/>
      <c r="G103" s="913"/>
      <c r="H103" s="913"/>
    </row>
    <row r="104" spans="1:8" x14ac:dyDescent="0.25">
      <c r="A104" s="910">
        <v>99</v>
      </c>
      <c r="B104" s="933" t="s">
        <v>24</v>
      </c>
      <c r="C104" s="500">
        <f t="shared" si="1"/>
        <v>0</v>
      </c>
      <c r="D104" s="935"/>
      <c r="E104" s="913"/>
      <c r="F104" s="913"/>
      <c r="G104" s="913"/>
      <c r="H104" s="913"/>
    </row>
    <row r="105" spans="1:8" ht="26.4" x14ac:dyDescent="0.25">
      <c r="A105" s="910">
        <v>100</v>
      </c>
      <c r="B105" s="933" t="s">
        <v>25</v>
      </c>
      <c r="C105" s="500">
        <f t="shared" si="1"/>
        <v>0</v>
      </c>
      <c r="D105" s="935"/>
      <c r="E105" s="913"/>
      <c r="F105" s="913"/>
      <c r="G105" s="913"/>
      <c r="H105" s="913"/>
    </row>
    <row r="106" spans="1:8" x14ac:dyDescent="0.25">
      <c r="A106" s="910">
        <v>101</v>
      </c>
      <c r="B106" s="936" t="s">
        <v>26</v>
      </c>
      <c r="C106" s="500">
        <f t="shared" si="1"/>
        <v>0</v>
      </c>
      <c r="D106" s="937">
        <f>SUM(D101:D105)</f>
        <v>0</v>
      </c>
      <c r="E106" s="938">
        <f>SUM(E101:E105)</f>
        <v>0</v>
      </c>
      <c r="F106" s="938">
        <f>SUM(F101:F105)</f>
        <v>0</v>
      </c>
      <c r="G106" s="938">
        <f>SUM(G101:G105)</f>
        <v>0</v>
      </c>
      <c r="H106" s="938">
        <f>SUM(H101:H105)</f>
        <v>0</v>
      </c>
    </row>
    <row r="107" spans="1:8" x14ac:dyDescent="0.25">
      <c r="A107" s="910">
        <v>102</v>
      </c>
      <c r="B107" s="933" t="s">
        <v>27</v>
      </c>
      <c r="C107" s="500">
        <f t="shared" si="1"/>
        <v>0</v>
      </c>
      <c r="D107" s="935"/>
      <c r="E107" s="913"/>
      <c r="F107" s="913"/>
      <c r="G107" s="913"/>
      <c r="H107" s="913"/>
    </row>
    <row r="108" spans="1:8" x14ac:dyDescent="0.25">
      <c r="A108" s="910">
        <v>103</v>
      </c>
      <c r="B108" s="933" t="s">
        <v>322</v>
      </c>
      <c r="C108" s="500">
        <f t="shared" si="1"/>
        <v>0</v>
      </c>
      <c r="D108" s="935"/>
      <c r="E108" s="913"/>
      <c r="F108" s="913"/>
      <c r="G108" s="913"/>
      <c r="H108" s="913"/>
    </row>
    <row r="109" spans="1:8" x14ac:dyDescent="0.25">
      <c r="A109" s="910">
        <v>104</v>
      </c>
      <c r="B109" s="933" t="s">
        <v>28</v>
      </c>
      <c r="C109" s="500">
        <f t="shared" si="1"/>
        <v>0</v>
      </c>
      <c r="D109" s="935"/>
      <c r="E109" s="913"/>
      <c r="F109" s="913"/>
      <c r="G109" s="913"/>
      <c r="H109" s="913"/>
    </row>
    <row r="110" spans="1:8" ht="26.4" x14ac:dyDescent="0.25">
      <c r="A110" s="910">
        <v>105</v>
      </c>
      <c r="B110" s="933" t="s">
        <v>29</v>
      </c>
      <c r="C110" s="500">
        <f t="shared" si="1"/>
        <v>0</v>
      </c>
      <c r="D110" s="935"/>
      <c r="E110" s="913"/>
      <c r="F110" s="913"/>
      <c r="G110" s="913"/>
      <c r="H110" s="913"/>
    </row>
    <row r="111" spans="1:8" x14ac:dyDescent="0.25">
      <c r="A111" s="910">
        <v>106</v>
      </c>
      <c r="B111" s="936" t="s">
        <v>30</v>
      </c>
      <c r="C111" s="500">
        <f t="shared" si="1"/>
        <v>0</v>
      </c>
      <c r="D111" s="937">
        <f>SUM(D107:D110)</f>
        <v>0</v>
      </c>
      <c r="E111" s="938">
        <f>SUM(E107:E110)</f>
        <v>0</v>
      </c>
      <c r="F111" s="938">
        <f>SUM(F107:F110)</f>
        <v>0</v>
      </c>
      <c r="G111" s="938">
        <f>SUM(G107:G110)</f>
        <v>0</v>
      </c>
      <c r="H111" s="938">
        <f>SUM(H107:H110)</f>
        <v>0</v>
      </c>
    </row>
    <row r="112" spans="1:8" ht="26.4" x14ac:dyDescent="0.25">
      <c r="A112" s="910">
        <v>107</v>
      </c>
      <c r="B112" s="933" t="s">
        <v>362</v>
      </c>
      <c r="C112" s="500">
        <f>SUM(D112:H112)</f>
        <v>0</v>
      </c>
      <c r="D112" s="934"/>
      <c r="E112" s="925">
        <f>SUM(E113:E115)</f>
        <v>0</v>
      </c>
      <c r="F112" s="925">
        <f>SUM(F113:F115)</f>
        <v>0</v>
      </c>
      <c r="G112" s="925">
        <f>SUM(G113:G115)</f>
        <v>0</v>
      </c>
      <c r="H112" s="925">
        <f>SUM(H113:H115)</f>
        <v>0</v>
      </c>
    </row>
    <row r="113" spans="1:8" x14ac:dyDescent="0.25">
      <c r="A113" s="910">
        <v>108</v>
      </c>
      <c r="B113" s="933" t="s">
        <v>363</v>
      </c>
      <c r="C113" s="500">
        <f t="shared" ref="C113:C122" si="2">SUM(D113:H113)</f>
        <v>0</v>
      </c>
      <c r="D113" s="935"/>
      <c r="E113" s="913"/>
      <c r="F113" s="913"/>
      <c r="G113" s="913"/>
      <c r="H113" s="913"/>
    </row>
    <row r="114" spans="1:8" ht="26.4" x14ac:dyDescent="0.25">
      <c r="A114" s="910">
        <v>109</v>
      </c>
      <c r="B114" s="933" t="s">
        <v>323</v>
      </c>
      <c r="C114" s="500">
        <f t="shared" si="2"/>
        <v>0</v>
      </c>
      <c r="D114" s="935"/>
      <c r="E114" s="913"/>
      <c r="F114" s="913"/>
      <c r="G114" s="913"/>
      <c r="H114" s="913"/>
    </row>
    <row r="115" spans="1:8" x14ac:dyDescent="0.25">
      <c r="A115" s="910">
        <v>110</v>
      </c>
      <c r="B115" s="933" t="s">
        <v>324</v>
      </c>
      <c r="C115" s="500">
        <f t="shared" si="2"/>
        <v>0</v>
      </c>
      <c r="D115" s="935"/>
      <c r="E115" s="913"/>
      <c r="F115" s="913"/>
      <c r="G115" s="913"/>
      <c r="H115" s="913"/>
    </row>
    <row r="116" spans="1:8" x14ac:dyDescent="0.25">
      <c r="A116" s="910">
        <v>111</v>
      </c>
      <c r="B116" s="936" t="s">
        <v>31</v>
      </c>
      <c r="C116" s="500">
        <f t="shared" si="2"/>
        <v>0</v>
      </c>
      <c r="D116" s="937">
        <f>D112</f>
        <v>0</v>
      </c>
      <c r="E116" s="938">
        <f>E112</f>
        <v>0</v>
      </c>
      <c r="F116" s="938">
        <f>F112</f>
        <v>0</v>
      </c>
      <c r="G116" s="938">
        <f>G112</f>
        <v>0</v>
      </c>
      <c r="H116" s="938">
        <f>H112</f>
        <v>0</v>
      </c>
    </row>
    <row r="117" spans="1:8" x14ac:dyDescent="0.25">
      <c r="A117" s="910">
        <v>112</v>
      </c>
      <c r="B117" s="940" t="s">
        <v>32</v>
      </c>
      <c r="C117" s="500">
        <f t="shared" si="2"/>
        <v>12553831</v>
      </c>
      <c r="D117" s="941">
        <f>D80+D81+D82+D90+D100+D106+D111+D116</f>
        <v>0</v>
      </c>
      <c r="E117" s="942">
        <f>E80+E81+E82+E90+E100+E106+E111+E116</f>
        <v>12553831</v>
      </c>
      <c r="F117" s="942">
        <f>F80+F81+F82+F90+F100+F106+F111+F116</f>
        <v>0</v>
      </c>
      <c r="G117" s="942">
        <f>G80+G81+G82+G90+G100+G106+G111+G116</f>
        <v>0</v>
      </c>
      <c r="H117" s="942">
        <f>H80+H81+H82+H90+H100+H106+H111+H116</f>
        <v>0</v>
      </c>
    </row>
    <row r="118" spans="1:8" ht="26.4" x14ac:dyDescent="0.25">
      <c r="A118" s="910">
        <v>113</v>
      </c>
      <c r="B118" s="933" t="s">
        <v>33</v>
      </c>
      <c r="C118" s="500">
        <f t="shared" si="2"/>
        <v>0</v>
      </c>
      <c r="D118" s="935"/>
      <c r="E118" s="913"/>
      <c r="F118" s="913"/>
      <c r="G118" s="913"/>
      <c r="H118" s="913"/>
    </row>
    <row r="119" spans="1:8" x14ac:dyDescent="0.25">
      <c r="A119" s="910">
        <v>114</v>
      </c>
      <c r="B119" s="933" t="s">
        <v>34</v>
      </c>
      <c r="C119" s="500">
        <f t="shared" si="2"/>
        <v>12553831</v>
      </c>
      <c r="D119" s="935">
        <f>E122</f>
        <v>12553831</v>
      </c>
      <c r="E119" s="913"/>
      <c r="F119" s="913"/>
      <c r="G119" s="913"/>
      <c r="H119" s="913"/>
    </row>
    <row r="120" spans="1:8" x14ac:dyDescent="0.25">
      <c r="A120" s="910">
        <v>115</v>
      </c>
      <c r="B120" s="933" t="s">
        <v>35</v>
      </c>
      <c r="C120" s="500">
        <f t="shared" si="2"/>
        <v>12553831</v>
      </c>
      <c r="D120" s="934">
        <f>SUM(D118:D119)</f>
        <v>12553831</v>
      </c>
      <c r="E120" s="925">
        <f>SUM(E118:E119)</f>
        <v>0</v>
      </c>
      <c r="F120" s="925">
        <f>SUM(F118:F119)</f>
        <v>0</v>
      </c>
      <c r="G120" s="925">
        <f>SUM(G118:G119)</f>
        <v>0</v>
      </c>
      <c r="H120" s="925">
        <f>SUM(H118:H119)</f>
        <v>0</v>
      </c>
    </row>
    <row r="121" spans="1:8" ht="13.8" thickBot="1" x14ac:dyDescent="0.3">
      <c r="A121" s="910">
        <v>116</v>
      </c>
      <c r="B121" s="740" t="s">
        <v>36</v>
      </c>
      <c r="C121" s="500">
        <f t="shared" si="2"/>
        <v>12553831</v>
      </c>
      <c r="D121" s="741">
        <f>D120</f>
        <v>12553831</v>
      </c>
      <c r="E121" s="742">
        <f>E120</f>
        <v>0</v>
      </c>
      <c r="F121" s="742">
        <f>F120</f>
        <v>0</v>
      </c>
      <c r="G121" s="742">
        <f>G120</f>
        <v>0</v>
      </c>
      <c r="H121" s="742">
        <f>H120</f>
        <v>0</v>
      </c>
    </row>
    <row r="122" spans="1:8" ht="14.4" thickTop="1" thickBot="1" x14ac:dyDescent="0.3">
      <c r="A122" s="910">
        <v>117</v>
      </c>
      <c r="B122" s="5" t="s">
        <v>37</v>
      </c>
      <c r="C122" s="500">
        <f t="shared" si="2"/>
        <v>25107662</v>
      </c>
      <c r="D122" s="3">
        <f>D117+D121</f>
        <v>12553831</v>
      </c>
      <c r="E122" s="1">
        <f>E117+E121</f>
        <v>12553831</v>
      </c>
      <c r="F122" s="1">
        <f>F117+F121</f>
        <v>0</v>
      </c>
      <c r="G122" s="1">
        <f>G117+G121</f>
        <v>0</v>
      </c>
      <c r="H122" s="1">
        <f>H117+H121</f>
        <v>0</v>
      </c>
    </row>
    <row r="123" spans="1:8" ht="13.8" thickTop="1" x14ac:dyDescent="0.25"/>
  </sheetData>
  <pageMargins left="0" right="0" top="0" bottom="0.19685039370078741" header="0.51181102362204722" footer="0.51181102362204722"/>
  <pageSetup scale="75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P34"/>
  <sheetViews>
    <sheetView tabSelected="1" workbookViewId="0">
      <selection activeCell="G2" sqref="G2"/>
    </sheetView>
  </sheetViews>
  <sheetFormatPr defaultColWidth="9.109375" defaultRowHeight="13.2" x14ac:dyDescent="0.25"/>
  <cols>
    <col min="1" max="1" width="4.109375" style="24" customWidth="1"/>
    <col min="2" max="2" width="51.109375" style="24" customWidth="1"/>
    <col min="3" max="3" width="14.109375" style="24" customWidth="1"/>
    <col min="4" max="15" width="12.6640625" style="56" customWidth="1"/>
    <col min="16" max="16" width="12.5546875" style="24" customWidth="1"/>
    <col min="17" max="16384" width="9.109375" style="24"/>
  </cols>
  <sheetData>
    <row r="1" spans="1:16" x14ac:dyDescent="0.25">
      <c r="B1" s="61"/>
      <c r="C1" s="39" t="s">
        <v>193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6" x14ac:dyDescent="0.25">
      <c r="B2" s="108"/>
      <c r="C2" s="51" t="s">
        <v>444</v>
      </c>
      <c r="D2" s="118"/>
      <c r="E2" s="118"/>
      <c r="F2" s="118"/>
      <c r="G2" s="118" t="s">
        <v>1577</v>
      </c>
      <c r="H2" s="118"/>
      <c r="I2" s="118"/>
      <c r="J2" s="118"/>
      <c r="K2" s="118"/>
      <c r="L2" s="118"/>
      <c r="M2" s="118"/>
      <c r="N2" s="118"/>
      <c r="O2" s="118"/>
    </row>
    <row r="3" spans="1:16" x14ac:dyDescent="0.25">
      <c r="B3" s="108"/>
      <c r="C3" s="39" t="s">
        <v>223</v>
      </c>
      <c r="D3" s="118"/>
      <c r="E3" s="118"/>
      <c r="F3" s="118"/>
      <c r="G3" s="118" t="s">
        <v>1463</v>
      </c>
      <c r="H3" s="118"/>
      <c r="I3" s="118"/>
      <c r="J3" s="118"/>
      <c r="K3" s="118"/>
      <c r="L3" s="118"/>
      <c r="M3" s="118"/>
      <c r="N3" s="118"/>
      <c r="O3" s="118"/>
    </row>
    <row r="4" spans="1:16" x14ac:dyDescent="0.25">
      <c r="B4" s="61"/>
      <c r="C4" s="61"/>
      <c r="D4" s="118"/>
      <c r="E4" s="118"/>
      <c r="F4" s="118"/>
      <c r="G4" s="119" t="s">
        <v>190</v>
      </c>
      <c r="H4" s="118"/>
      <c r="I4" s="118"/>
      <c r="J4" s="118"/>
      <c r="K4" s="118"/>
      <c r="L4" s="118"/>
      <c r="M4" s="118"/>
      <c r="N4" s="118"/>
      <c r="O4" s="118"/>
    </row>
    <row r="5" spans="1:16" x14ac:dyDescent="0.25">
      <c r="B5" s="61"/>
      <c r="C5" s="61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6" x14ac:dyDescent="0.25">
      <c r="A6" s="26">
        <v>1</v>
      </c>
      <c r="B6" s="954" t="s">
        <v>224</v>
      </c>
      <c r="C6" s="954" t="s">
        <v>38</v>
      </c>
      <c r="D6" s="955" t="s">
        <v>225</v>
      </c>
      <c r="E6" s="955" t="s">
        <v>226</v>
      </c>
      <c r="F6" s="955" t="s">
        <v>227</v>
      </c>
      <c r="G6" s="955" t="s">
        <v>228</v>
      </c>
      <c r="H6" s="955" t="s">
        <v>229</v>
      </c>
      <c r="I6" s="955" t="s">
        <v>230</v>
      </c>
      <c r="J6" s="955" t="s">
        <v>231</v>
      </c>
      <c r="K6" s="955" t="s">
        <v>232</v>
      </c>
      <c r="L6" s="955" t="s">
        <v>233</v>
      </c>
      <c r="M6" s="955" t="s">
        <v>234</v>
      </c>
      <c r="N6" s="955" t="s">
        <v>235</v>
      </c>
      <c r="O6" s="955" t="s">
        <v>236</v>
      </c>
      <c r="P6" s="109" t="s">
        <v>237</v>
      </c>
    </row>
    <row r="7" spans="1:16" x14ac:dyDescent="0.25">
      <c r="A7" s="26">
        <v>2</v>
      </c>
      <c r="B7" s="956" t="s">
        <v>153</v>
      </c>
      <c r="C7" s="957">
        <f>'26'!C6</f>
        <v>444918955</v>
      </c>
      <c r="D7" s="958">
        <f t="shared" ref="D7:D13" si="0">C7/12</f>
        <v>37076579.583333336</v>
      </c>
      <c r="E7" s="958">
        <f t="shared" ref="E7:E13" si="1">C7/12</f>
        <v>37076579.583333336</v>
      </c>
      <c r="F7" s="958">
        <f t="shared" ref="F7:F13" si="2">C7/12</f>
        <v>37076579.583333336</v>
      </c>
      <c r="G7" s="958">
        <f t="shared" ref="G7:G13" si="3">C7/12</f>
        <v>37076579.583333336</v>
      </c>
      <c r="H7" s="958">
        <f t="shared" ref="H7:H13" si="4">C7/12</f>
        <v>37076579.583333336</v>
      </c>
      <c r="I7" s="958">
        <f t="shared" ref="I7:I13" si="5">C7/12</f>
        <v>37076579.583333336</v>
      </c>
      <c r="J7" s="958">
        <f t="shared" ref="J7:J13" si="6">C7/12</f>
        <v>37076579.583333336</v>
      </c>
      <c r="K7" s="958">
        <f t="shared" ref="K7:K13" si="7">C7/12</f>
        <v>37076579.583333336</v>
      </c>
      <c r="L7" s="958">
        <f t="shared" ref="L7:L13" si="8">C7/12</f>
        <v>37076579.583333336</v>
      </c>
      <c r="M7" s="958">
        <f t="shared" ref="M7:M13" si="9">C7/12</f>
        <v>37076579.583333336</v>
      </c>
      <c r="N7" s="958">
        <f t="shared" ref="N7:N13" si="10">C7/12</f>
        <v>37076579.583333336</v>
      </c>
      <c r="O7" s="958">
        <f t="shared" ref="O7:O13" si="11">C7/12</f>
        <v>37076579.583333336</v>
      </c>
      <c r="P7" s="110">
        <f t="shared" ref="P7:P30" si="12">SUM(D7:O7)</f>
        <v>444918954.99999994</v>
      </c>
    </row>
    <row r="8" spans="1:16" x14ac:dyDescent="0.25">
      <c r="A8" s="26">
        <v>3</v>
      </c>
      <c r="B8" s="956" t="s">
        <v>238</v>
      </c>
      <c r="C8" s="957">
        <f>'26'!C7</f>
        <v>74186582</v>
      </c>
      <c r="D8" s="958">
        <f t="shared" si="0"/>
        <v>6182215.166666667</v>
      </c>
      <c r="E8" s="958">
        <f t="shared" si="1"/>
        <v>6182215.166666667</v>
      </c>
      <c r="F8" s="958">
        <f t="shared" si="2"/>
        <v>6182215.166666667</v>
      </c>
      <c r="G8" s="958">
        <f t="shared" si="3"/>
        <v>6182215.166666667</v>
      </c>
      <c r="H8" s="958">
        <f t="shared" si="4"/>
        <v>6182215.166666667</v>
      </c>
      <c r="I8" s="958">
        <f t="shared" si="5"/>
        <v>6182215.166666667</v>
      </c>
      <c r="J8" s="958">
        <f t="shared" si="6"/>
        <v>6182215.166666667</v>
      </c>
      <c r="K8" s="958">
        <f t="shared" si="7"/>
        <v>6182215.166666667</v>
      </c>
      <c r="L8" s="958">
        <f t="shared" si="8"/>
        <v>6182215.166666667</v>
      </c>
      <c r="M8" s="958">
        <f t="shared" si="9"/>
        <v>6182215.166666667</v>
      </c>
      <c r="N8" s="958">
        <f t="shared" si="10"/>
        <v>6182215.166666667</v>
      </c>
      <c r="O8" s="958">
        <f t="shared" si="11"/>
        <v>6182215.166666667</v>
      </c>
      <c r="P8" s="110">
        <f t="shared" si="12"/>
        <v>74186582</v>
      </c>
    </row>
    <row r="9" spans="1:16" x14ac:dyDescent="0.25">
      <c r="A9" s="26">
        <v>4</v>
      </c>
      <c r="B9" s="956" t="s">
        <v>239</v>
      </c>
      <c r="C9" s="957">
        <f>'26'!C8</f>
        <v>354310295</v>
      </c>
      <c r="D9" s="958">
        <f t="shared" si="0"/>
        <v>29525857.916666668</v>
      </c>
      <c r="E9" s="958">
        <f t="shared" si="1"/>
        <v>29525857.916666668</v>
      </c>
      <c r="F9" s="958">
        <f t="shared" si="2"/>
        <v>29525857.916666668</v>
      </c>
      <c r="G9" s="958">
        <f t="shared" si="3"/>
        <v>29525857.916666668</v>
      </c>
      <c r="H9" s="958">
        <f t="shared" si="4"/>
        <v>29525857.916666668</v>
      </c>
      <c r="I9" s="958">
        <f t="shared" si="5"/>
        <v>29525857.916666668</v>
      </c>
      <c r="J9" s="958">
        <f t="shared" si="6"/>
        <v>29525857.916666668</v>
      </c>
      <c r="K9" s="958">
        <f t="shared" si="7"/>
        <v>29525857.916666668</v>
      </c>
      <c r="L9" s="958">
        <f t="shared" si="8"/>
        <v>29525857.916666668</v>
      </c>
      <c r="M9" s="958">
        <f t="shared" si="9"/>
        <v>29525857.916666668</v>
      </c>
      <c r="N9" s="958">
        <f t="shared" si="10"/>
        <v>29525857.916666668</v>
      </c>
      <c r="O9" s="958">
        <f t="shared" si="11"/>
        <v>29525857.916666668</v>
      </c>
      <c r="P9" s="110">
        <f t="shared" si="12"/>
        <v>354310295</v>
      </c>
    </row>
    <row r="10" spans="1:16" x14ac:dyDescent="0.25">
      <c r="A10" s="26">
        <v>5</v>
      </c>
      <c r="B10" s="956" t="s">
        <v>240</v>
      </c>
      <c r="C10" s="957">
        <f>'26'!C16</f>
        <v>8250000</v>
      </c>
      <c r="D10" s="958">
        <f t="shared" si="0"/>
        <v>687500</v>
      </c>
      <c r="E10" s="958">
        <f t="shared" si="1"/>
        <v>687500</v>
      </c>
      <c r="F10" s="958">
        <f t="shared" si="2"/>
        <v>687500</v>
      </c>
      <c r="G10" s="958">
        <f t="shared" si="3"/>
        <v>687500</v>
      </c>
      <c r="H10" s="958">
        <f t="shared" si="4"/>
        <v>687500</v>
      </c>
      <c r="I10" s="958">
        <f t="shared" si="5"/>
        <v>687500</v>
      </c>
      <c r="J10" s="958">
        <f t="shared" si="6"/>
        <v>687500</v>
      </c>
      <c r="K10" s="958">
        <f t="shared" si="7"/>
        <v>687500</v>
      </c>
      <c r="L10" s="958">
        <f t="shared" si="8"/>
        <v>687500</v>
      </c>
      <c r="M10" s="958">
        <f t="shared" si="9"/>
        <v>687500</v>
      </c>
      <c r="N10" s="958">
        <f t="shared" si="10"/>
        <v>687500</v>
      </c>
      <c r="O10" s="958">
        <f t="shared" si="11"/>
        <v>687500</v>
      </c>
      <c r="P10" s="110">
        <f t="shared" si="12"/>
        <v>8250000</v>
      </c>
    </row>
    <row r="11" spans="1:16" x14ac:dyDescent="0.25">
      <c r="A11" s="26">
        <v>7</v>
      </c>
      <c r="B11" s="959" t="s">
        <v>241</v>
      </c>
      <c r="C11" s="960">
        <f>'26'!C26</f>
        <v>371903339</v>
      </c>
      <c r="D11" s="958">
        <f t="shared" si="0"/>
        <v>30991944.916666668</v>
      </c>
      <c r="E11" s="958">
        <f t="shared" si="1"/>
        <v>30991944.916666668</v>
      </c>
      <c r="F11" s="958">
        <f t="shared" si="2"/>
        <v>30991944.916666668</v>
      </c>
      <c r="G11" s="958">
        <f t="shared" si="3"/>
        <v>30991944.916666668</v>
      </c>
      <c r="H11" s="958">
        <f t="shared" si="4"/>
        <v>30991944.916666668</v>
      </c>
      <c r="I11" s="958">
        <f t="shared" si="5"/>
        <v>30991944.916666668</v>
      </c>
      <c r="J11" s="958">
        <f t="shared" si="6"/>
        <v>30991944.916666668</v>
      </c>
      <c r="K11" s="958">
        <f t="shared" si="7"/>
        <v>30991944.916666668</v>
      </c>
      <c r="L11" s="958">
        <f t="shared" si="8"/>
        <v>30991944.916666668</v>
      </c>
      <c r="M11" s="958">
        <f t="shared" si="9"/>
        <v>30991944.916666668</v>
      </c>
      <c r="N11" s="958">
        <f t="shared" si="10"/>
        <v>30991944.916666668</v>
      </c>
      <c r="O11" s="958">
        <f t="shared" si="11"/>
        <v>30991944.916666668</v>
      </c>
      <c r="P11" s="110">
        <f t="shared" si="12"/>
        <v>371903339.00000006</v>
      </c>
    </row>
    <row r="12" spans="1:16" x14ac:dyDescent="0.25">
      <c r="A12" s="26">
        <v>16</v>
      </c>
      <c r="B12" s="959" t="s">
        <v>242</v>
      </c>
      <c r="C12" s="960">
        <f>'26'!C32</f>
        <v>372884370</v>
      </c>
      <c r="D12" s="958">
        <f t="shared" si="0"/>
        <v>31073697.5</v>
      </c>
      <c r="E12" s="958">
        <f t="shared" si="1"/>
        <v>31073697.5</v>
      </c>
      <c r="F12" s="958">
        <f t="shared" si="2"/>
        <v>31073697.5</v>
      </c>
      <c r="G12" s="958">
        <f t="shared" si="3"/>
        <v>31073697.5</v>
      </c>
      <c r="H12" s="958">
        <f t="shared" si="4"/>
        <v>31073697.5</v>
      </c>
      <c r="I12" s="958">
        <f t="shared" si="5"/>
        <v>31073697.5</v>
      </c>
      <c r="J12" s="958">
        <f t="shared" si="6"/>
        <v>31073697.5</v>
      </c>
      <c r="K12" s="958">
        <f t="shared" si="7"/>
        <v>31073697.5</v>
      </c>
      <c r="L12" s="958">
        <f t="shared" si="8"/>
        <v>31073697.5</v>
      </c>
      <c r="M12" s="958">
        <f t="shared" si="9"/>
        <v>31073697.5</v>
      </c>
      <c r="N12" s="958">
        <f t="shared" si="10"/>
        <v>31073697.5</v>
      </c>
      <c r="O12" s="958">
        <f t="shared" si="11"/>
        <v>31073697.5</v>
      </c>
      <c r="P12" s="110">
        <f t="shared" si="12"/>
        <v>372884370</v>
      </c>
    </row>
    <row r="13" spans="1:16" x14ac:dyDescent="0.25">
      <c r="A13" s="26">
        <v>17</v>
      </c>
      <c r="B13" s="959" t="s">
        <v>115</v>
      </c>
      <c r="C13" s="960">
        <f>'26'!C37</f>
        <v>127351917</v>
      </c>
      <c r="D13" s="958">
        <f t="shared" si="0"/>
        <v>10612659.75</v>
      </c>
      <c r="E13" s="958">
        <f t="shared" si="1"/>
        <v>10612659.75</v>
      </c>
      <c r="F13" s="958">
        <f t="shared" si="2"/>
        <v>10612659.75</v>
      </c>
      <c r="G13" s="958">
        <f t="shared" si="3"/>
        <v>10612659.75</v>
      </c>
      <c r="H13" s="958">
        <f t="shared" si="4"/>
        <v>10612659.75</v>
      </c>
      <c r="I13" s="958">
        <f t="shared" si="5"/>
        <v>10612659.75</v>
      </c>
      <c r="J13" s="958">
        <f t="shared" si="6"/>
        <v>10612659.75</v>
      </c>
      <c r="K13" s="958">
        <f t="shared" si="7"/>
        <v>10612659.75</v>
      </c>
      <c r="L13" s="958">
        <f t="shared" si="8"/>
        <v>10612659.75</v>
      </c>
      <c r="M13" s="958">
        <f t="shared" si="9"/>
        <v>10612659.75</v>
      </c>
      <c r="N13" s="958">
        <f t="shared" si="10"/>
        <v>10612659.75</v>
      </c>
      <c r="O13" s="958">
        <f t="shared" si="11"/>
        <v>10612659.75</v>
      </c>
      <c r="P13" s="110">
        <f t="shared" si="12"/>
        <v>127351917</v>
      </c>
    </row>
    <row r="14" spans="1:16" x14ac:dyDescent="0.25">
      <c r="A14" s="26">
        <v>19</v>
      </c>
      <c r="B14" s="956" t="s">
        <v>243</v>
      </c>
      <c r="C14" s="957">
        <f>'26'!C42</f>
        <v>34733152</v>
      </c>
      <c r="D14" s="958">
        <f>$C$14/12</f>
        <v>2894429.3333333335</v>
      </c>
      <c r="E14" s="958">
        <f t="shared" ref="E14:O14" si="13">$C$14/12</f>
        <v>2894429.3333333335</v>
      </c>
      <c r="F14" s="958">
        <f t="shared" si="13"/>
        <v>2894429.3333333335</v>
      </c>
      <c r="G14" s="958">
        <f t="shared" si="13"/>
        <v>2894429.3333333335</v>
      </c>
      <c r="H14" s="958">
        <f t="shared" si="13"/>
        <v>2894429.3333333335</v>
      </c>
      <c r="I14" s="958">
        <f t="shared" si="13"/>
        <v>2894429.3333333335</v>
      </c>
      <c r="J14" s="958">
        <f t="shared" si="13"/>
        <v>2894429.3333333335</v>
      </c>
      <c r="K14" s="958">
        <f t="shared" si="13"/>
        <v>2894429.3333333335</v>
      </c>
      <c r="L14" s="958">
        <f t="shared" si="13"/>
        <v>2894429.3333333335</v>
      </c>
      <c r="M14" s="958">
        <f t="shared" si="13"/>
        <v>2894429.3333333335</v>
      </c>
      <c r="N14" s="958">
        <f t="shared" si="13"/>
        <v>2894429.3333333335</v>
      </c>
      <c r="O14" s="958">
        <f t="shared" si="13"/>
        <v>2894429.3333333335</v>
      </c>
      <c r="P14" s="110">
        <f t="shared" si="12"/>
        <v>34733151.999999993</v>
      </c>
    </row>
    <row r="15" spans="1:16" x14ac:dyDescent="0.25">
      <c r="A15" s="26">
        <v>20</v>
      </c>
      <c r="B15" s="961" t="s">
        <v>244</v>
      </c>
      <c r="C15" s="962">
        <f t="shared" ref="C15:O15" si="14">SUM(C7:C14)</f>
        <v>1788538610</v>
      </c>
      <c r="D15" s="963">
        <f t="shared" si="14"/>
        <v>149044884.16666669</v>
      </c>
      <c r="E15" s="963">
        <f t="shared" si="14"/>
        <v>149044884.16666669</v>
      </c>
      <c r="F15" s="963">
        <f t="shared" si="14"/>
        <v>149044884.16666669</v>
      </c>
      <c r="G15" s="963">
        <f t="shared" si="14"/>
        <v>149044884.16666669</v>
      </c>
      <c r="H15" s="963">
        <f t="shared" si="14"/>
        <v>149044884.16666669</v>
      </c>
      <c r="I15" s="963">
        <f t="shared" si="14"/>
        <v>149044884.16666669</v>
      </c>
      <c r="J15" s="963">
        <f t="shared" si="14"/>
        <v>149044884.16666669</v>
      </c>
      <c r="K15" s="963">
        <f t="shared" si="14"/>
        <v>149044884.16666669</v>
      </c>
      <c r="L15" s="963">
        <f t="shared" si="14"/>
        <v>149044884.16666669</v>
      </c>
      <c r="M15" s="963">
        <f t="shared" si="14"/>
        <v>149044884.16666669</v>
      </c>
      <c r="N15" s="963">
        <f t="shared" si="14"/>
        <v>149044884.16666669</v>
      </c>
      <c r="O15" s="963">
        <f t="shared" si="14"/>
        <v>149044884.16666669</v>
      </c>
      <c r="P15" s="110">
        <f t="shared" si="12"/>
        <v>1788538610.0000007</v>
      </c>
    </row>
    <row r="16" spans="1:16" x14ac:dyDescent="0.25">
      <c r="A16" s="36">
        <v>27</v>
      </c>
      <c r="B16" s="964" t="s">
        <v>245</v>
      </c>
      <c r="C16" s="965">
        <f>C17+C18</f>
        <v>581295146</v>
      </c>
      <c r="D16" s="966">
        <f t="shared" ref="D16:O16" si="15">D17+D18</f>
        <v>65158662.5</v>
      </c>
      <c r="E16" s="966">
        <f t="shared" si="15"/>
        <v>46921498.5</v>
      </c>
      <c r="F16" s="966">
        <f t="shared" si="15"/>
        <v>46921498.5</v>
      </c>
      <c r="G16" s="966">
        <f t="shared" si="15"/>
        <v>46921498.5</v>
      </c>
      <c r="H16" s="966">
        <f t="shared" si="15"/>
        <v>46921498.5</v>
      </c>
      <c r="I16" s="966">
        <f t="shared" si="15"/>
        <v>46921498.5</v>
      </c>
      <c r="J16" s="966">
        <f t="shared" si="15"/>
        <v>46921498.5</v>
      </c>
      <c r="K16" s="966">
        <f t="shared" si="15"/>
        <v>46921498.5</v>
      </c>
      <c r="L16" s="966">
        <f t="shared" si="15"/>
        <v>46921498.5</v>
      </c>
      <c r="M16" s="966">
        <f t="shared" si="15"/>
        <v>46921498.5</v>
      </c>
      <c r="N16" s="966">
        <f t="shared" si="15"/>
        <v>46921498.5</v>
      </c>
      <c r="O16" s="966">
        <f t="shared" si="15"/>
        <v>46921498.5</v>
      </c>
      <c r="P16" s="111">
        <f t="shared" si="12"/>
        <v>581295146</v>
      </c>
    </row>
    <row r="17" spans="1:16" s="113" customFormat="1" x14ac:dyDescent="0.25">
      <c r="A17" s="112"/>
      <c r="B17" s="967" t="s">
        <v>246</v>
      </c>
      <c r="C17" s="968">
        <f>D17</f>
        <v>18237164</v>
      </c>
      <c r="D17" s="969">
        <f>'26'!D44</f>
        <v>18237164</v>
      </c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111">
        <f t="shared" si="12"/>
        <v>18237164</v>
      </c>
    </row>
    <row r="18" spans="1:16" x14ac:dyDescent="0.25">
      <c r="A18" s="36">
        <v>29</v>
      </c>
      <c r="B18" s="970" t="s">
        <v>247</v>
      </c>
      <c r="C18" s="971">
        <f>'26'!C45</f>
        <v>563057982</v>
      </c>
      <c r="D18" s="958">
        <f>$C$18/12</f>
        <v>46921498.5</v>
      </c>
      <c r="E18" s="958">
        <f t="shared" ref="E18:O18" si="16">$C$18/12</f>
        <v>46921498.5</v>
      </c>
      <c r="F18" s="958">
        <f t="shared" si="16"/>
        <v>46921498.5</v>
      </c>
      <c r="G18" s="958">
        <f t="shared" si="16"/>
        <v>46921498.5</v>
      </c>
      <c r="H18" s="958">
        <f t="shared" si="16"/>
        <v>46921498.5</v>
      </c>
      <c r="I18" s="958">
        <f t="shared" si="16"/>
        <v>46921498.5</v>
      </c>
      <c r="J18" s="958">
        <f t="shared" si="16"/>
        <v>46921498.5</v>
      </c>
      <c r="K18" s="958">
        <f t="shared" si="16"/>
        <v>46921498.5</v>
      </c>
      <c r="L18" s="958">
        <f t="shared" si="16"/>
        <v>46921498.5</v>
      </c>
      <c r="M18" s="958">
        <f t="shared" si="16"/>
        <v>46921498.5</v>
      </c>
      <c r="N18" s="958">
        <f t="shared" si="16"/>
        <v>46921498.5</v>
      </c>
      <c r="O18" s="958">
        <f t="shared" si="16"/>
        <v>46921498.5</v>
      </c>
      <c r="P18" s="111">
        <f t="shared" si="12"/>
        <v>563057982</v>
      </c>
    </row>
    <row r="19" spans="1:16" ht="21.75" customHeight="1" x14ac:dyDescent="0.25">
      <c r="A19" s="36">
        <v>30</v>
      </c>
      <c r="B19" s="972" t="s">
        <v>248</v>
      </c>
      <c r="C19" s="973">
        <f>C15+C16</f>
        <v>2369833756</v>
      </c>
      <c r="D19" s="974">
        <f t="shared" ref="D19:O19" si="17">D15+D16</f>
        <v>214203546.66666669</v>
      </c>
      <c r="E19" s="974">
        <f t="shared" si="17"/>
        <v>195966382.66666669</v>
      </c>
      <c r="F19" s="974">
        <f t="shared" si="17"/>
        <v>195966382.66666669</v>
      </c>
      <c r="G19" s="974">
        <f t="shared" si="17"/>
        <v>195966382.66666669</v>
      </c>
      <c r="H19" s="974">
        <f t="shared" si="17"/>
        <v>195966382.66666669</v>
      </c>
      <c r="I19" s="974">
        <f t="shared" si="17"/>
        <v>195966382.66666669</v>
      </c>
      <c r="J19" s="974">
        <f t="shared" si="17"/>
        <v>195966382.66666669</v>
      </c>
      <c r="K19" s="974">
        <f t="shared" si="17"/>
        <v>195966382.66666669</v>
      </c>
      <c r="L19" s="974">
        <f t="shared" si="17"/>
        <v>195966382.66666669</v>
      </c>
      <c r="M19" s="974">
        <f t="shared" si="17"/>
        <v>195966382.66666669</v>
      </c>
      <c r="N19" s="974">
        <f t="shared" si="17"/>
        <v>195966382.66666669</v>
      </c>
      <c r="O19" s="974">
        <f t="shared" si="17"/>
        <v>195966382.66666669</v>
      </c>
      <c r="P19" s="111">
        <f t="shared" si="12"/>
        <v>2369833756.0000005</v>
      </c>
    </row>
    <row r="20" spans="1:16" x14ac:dyDescent="0.25">
      <c r="A20" s="36">
        <v>33</v>
      </c>
      <c r="B20" s="970" t="s">
        <v>249</v>
      </c>
      <c r="C20" s="957">
        <f>'25'!C21</f>
        <v>625584627</v>
      </c>
      <c r="D20" s="958">
        <f t="shared" ref="D20:D26" si="18">C20/12</f>
        <v>52132052.25</v>
      </c>
      <c r="E20" s="958">
        <f t="shared" ref="E20:E26" si="19">C20/12</f>
        <v>52132052.25</v>
      </c>
      <c r="F20" s="958">
        <f t="shared" ref="F20:F26" si="20">C20/12</f>
        <v>52132052.25</v>
      </c>
      <c r="G20" s="958">
        <f t="shared" ref="G20:G26" si="21">C20/12</f>
        <v>52132052.25</v>
      </c>
      <c r="H20" s="958">
        <f t="shared" ref="H20:H26" si="22">C20/12</f>
        <v>52132052.25</v>
      </c>
      <c r="I20" s="958">
        <f t="shared" ref="I20:I26" si="23">C20/12</f>
        <v>52132052.25</v>
      </c>
      <c r="J20" s="958">
        <f t="shared" ref="J20:J26" si="24">C20/12</f>
        <v>52132052.25</v>
      </c>
      <c r="K20" s="958">
        <f t="shared" ref="K20:K26" si="25">C20/12</f>
        <v>52132052.25</v>
      </c>
      <c r="L20" s="958">
        <f t="shared" ref="L20:L26" si="26">C20/12</f>
        <v>52132052.25</v>
      </c>
      <c r="M20" s="958">
        <f t="shared" ref="M20:M26" si="27">C20/12</f>
        <v>52132052.25</v>
      </c>
      <c r="N20" s="958">
        <f t="shared" ref="N20:N26" si="28">C20/12</f>
        <v>52132052.25</v>
      </c>
      <c r="O20" s="958">
        <f t="shared" ref="O20:O26" si="29">C20/12</f>
        <v>52132052.25</v>
      </c>
      <c r="P20" s="111">
        <f t="shared" si="12"/>
        <v>625584627</v>
      </c>
    </row>
    <row r="21" spans="1:16" x14ac:dyDescent="0.25">
      <c r="A21" s="36">
        <v>34</v>
      </c>
      <c r="B21" s="970" t="s">
        <v>250</v>
      </c>
      <c r="C21" s="957">
        <f>'25'!C29</f>
        <v>40616618</v>
      </c>
      <c r="D21" s="958">
        <f t="shared" si="18"/>
        <v>3384718.1666666665</v>
      </c>
      <c r="E21" s="958">
        <f t="shared" si="19"/>
        <v>3384718.1666666665</v>
      </c>
      <c r="F21" s="958">
        <f t="shared" si="20"/>
        <v>3384718.1666666665</v>
      </c>
      <c r="G21" s="958">
        <f t="shared" si="21"/>
        <v>3384718.1666666665</v>
      </c>
      <c r="H21" s="958">
        <f t="shared" si="22"/>
        <v>3384718.1666666665</v>
      </c>
      <c r="I21" s="958">
        <f t="shared" si="23"/>
        <v>3384718.1666666665</v>
      </c>
      <c r="J21" s="958">
        <f t="shared" si="24"/>
        <v>3384718.1666666665</v>
      </c>
      <c r="K21" s="958">
        <f t="shared" si="25"/>
        <v>3384718.1666666665</v>
      </c>
      <c r="L21" s="958">
        <f t="shared" si="26"/>
        <v>3384718.1666666665</v>
      </c>
      <c r="M21" s="958">
        <f t="shared" si="27"/>
        <v>3384718.1666666665</v>
      </c>
      <c r="N21" s="958">
        <f t="shared" si="28"/>
        <v>3384718.1666666665</v>
      </c>
      <c r="O21" s="958">
        <f t="shared" si="29"/>
        <v>3384718.1666666665</v>
      </c>
      <c r="P21" s="111">
        <f t="shared" si="12"/>
        <v>40616618</v>
      </c>
    </row>
    <row r="22" spans="1:16" x14ac:dyDescent="0.25">
      <c r="A22" s="36">
        <v>35</v>
      </c>
      <c r="B22" s="975" t="s">
        <v>155</v>
      </c>
      <c r="C22" s="960">
        <f>'25'!C40</f>
        <v>305000000</v>
      </c>
      <c r="D22" s="958">
        <f t="shared" si="18"/>
        <v>25416666.666666668</v>
      </c>
      <c r="E22" s="958">
        <f t="shared" si="19"/>
        <v>25416666.666666668</v>
      </c>
      <c r="F22" s="958">
        <f t="shared" si="20"/>
        <v>25416666.666666668</v>
      </c>
      <c r="G22" s="958">
        <f t="shared" si="21"/>
        <v>25416666.666666668</v>
      </c>
      <c r="H22" s="958">
        <f t="shared" si="22"/>
        <v>25416666.666666668</v>
      </c>
      <c r="I22" s="958">
        <f t="shared" si="23"/>
        <v>25416666.666666668</v>
      </c>
      <c r="J22" s="958">
        <f t="shared" si="24"/>
        <v>25416666.666666668</v>
      </c>
      <c r="K22" s="958">
        <f t="shared" si="25"/>
        <v>25416666.666666668</v>
      </c>
      <c r="L22" s="958">
        <f t="shared" si="26"/>
        <v>25416666.666666668</v>
      </c>
      <c r="M22" s="958">
        <f t="shared" si="27"/>
        <v>25416666.666666668</v>
      </c>
      <c r="N22" s="958">
        <f t="shared" si="28"/>
        <v>25416666.666666668</v>
      </c>
      <c r="O22" s="958">
        <f t="shared" si="29"/>
        <v>25416666.666666668</v>
      </c>
      <c r="P22" s="111">
        <f t="shared" si="12"/>
        <v>305000000</v>
      </c>
    </row>
    <row r="23" spans="1:16" x14ac:dyDescent="0.25">
      <c r="A23" s="36">
        <v>36</v>
      </c>
      <c r="B23" s="976" t="s">
        <v>158</v>
      </c>
      <c r="C23" s="977">
        <f>'25'!C62</f>
        <v>34387588</v>
      </c>
      <c r="D23" s="958">
        <f t="shared" si="18"/>
        <v>2865632.3333333335</v>
      </c>
      <c r="E23" s="958">
        <f t="shared" si="19"/>
        <v>2865632.3333333335</v>
      </c>
      <c r="F23" s="958">
        <f t="shared" si="20"/>
        <v>2865632.3333333335</v>
      </c>
      <c r="G23" s="958">
        <f t="shared" si="21"/>
        <v>2865632.3333333335</v>
      </c>
      <c r="H23" s="958">
        <f t="shared" si="22"/>
        <v>2865632.3333333335</v>
      </c>
      <c r="I23" s="958">
        <f t="shared" si="23"/>
        <v>2865632.3333333335</v>
      </c>
      <c r="J23" s="958">
        <f t="shared" si="24"/>
        <v>2865632.3333333335</v>
      </c>
      <c r="K23" s="958">
        <f t="shared" si="25"/>
        <v>2865632.3333333335</v>
      </c>
      <c r="L23" s="958">
        <f t="shared" si="26"/>
        <v>2865632.3333333335</v>
      </c>
      <c r="M23" s="958">
        <f t="shared" si="27"/>
        <v>2865632.3333333335</v>
      </c>
      <c r="N23" s="958">
        <f t="shared" si="28"/>
        <v>2865632.3333333335</v>
      </c>
      <c r="O23" s="958">
        <f t="shared" si="29"/>
        <v>2865632.3333333335</v>
      </c>
      <c r="P23" s="111">
        <f t="shared" si="12"/>
        <v>34387587.999999993</v>
      </c>
    </row>
    <row r="24" spans="1:16" x14ac:dyDescent="0.25">
      <c r="A24" s="36">
        <v>37</v>
      </c>
      <c r="B24" s="976" t="s">
        <v>175</v>
      </c>
      <c r="C24" s="977">
        <f>'25'!C65</f>
        <v>8000000</v>
      </c>
      <c r="D24" s="958">
        <f t="shared" si="18"/>
        <v>666666.66666666663</v>
      </c>
      <c r="E24" s="958">
        <f t="shared" si="19"/>
        <v>666666.66666666663</v>
      </c>
      <c r="F24" s="958">
        <f t="shared" si="20"/>
        <v>666666.66666666663</v>
      </c>
      <c r="G24" s="958">
        <f t="shared" si="21"/>
        <v>666666.66666666663</v>
      </c>
      <c r="H24" s="958">
        <f t="shared" si="22"/>
        <v>666666.66666666663</v>
      </c>
      <c r="I24" s="958">
        <f t="shared" si="23"/>
        <v>666666.66666666663</v>
      </c>
      <c r="J24" s="958">
        <f t="shared" si="24"/>
        <v>666666.66666666663</v>
      </c>
      <c r="K24" s="958">
        <f t="shared" si="25"/>
        <v>666666.66666666663</v>
      </c>
      <c r="L24" s="958">
        <f t="shared" si="26"/>
        <v>666666.66666666663</v>
      </c>
      <c r="M24" s="958">
        <f t="shared" si="27"/>
        <v>666666.66666666663</v>
      </c>
      <c r="N24" s="958">
        <f t="shared" si="28"/>
        <v>666666.66666666663</v>
      </c>
      <c r="O24" s="958">
        <f t="shared" si="29"/>
        <v>666666.66666666663</v>
      </c>
      <c r="P24" s="111">
        <f t="shared" si="12"/>
        <v>8000000.0000000009</v>
      </c>
    </row>
    <row r="25" spans="1:16" x14ac:dyDescent="0.25">
      <c r="A25" s="36"/>
      <c r="B25" s="976" t="s">
        <v>251</v>
      </c>
      <c r="C25" s="977">
        <f>'25'!C67</f>
        <v>0</v>
      </c>
      <c r="D25" s="958">
        <f t="shared" si="18"/>
        <v>0</v>
      </c>
      <c r="E25" s="958">
        <f t="shared" si="19"/>
        <v>0</v>
      </c>
      <c r="F25" s="958">
        <f t="shared" si="20"/>
        <v>0</v>
      </c>
      <c r="G25" s="958">
        <f t="shared" si="21"/>
        <v>0</v>
      </c>
      <c r="H25" s="958">
        <f t="shared" si="22"/>
        <v>0</v>
      </c>
      <c r="I25" s="958">
        <f t="shared" si="23"/>
        <v>0</v>
      </c>
      <c r="J25" s="958">
        <f t="shared" si="24"/>
        <v>0</v>
      </c>
      <c r="K25" s="958">
        <f t="shared" si="25"/>
        <v>0</v>
      </c>
      <c r="L25" s="958">
        <f t="shared" si="26"/>
        <v>0</v>
      </c>
      <c r="M25" s="958">
        <f t="shared" si="27"/>
        <v>0</v>
      </c>
      <c r="N25" s="958">
        <f t="shared" si="28"/>
        <v>0</v>
      </c>
      <c r="O25" s="958">
        <f t="shared" si="29"/>
        <v>0</v>
      </c>
      <c r="P25" s="111">
        <f t="shared" si="12"/>
        <v>0</v>
      </c>
    </row>
    <row r="26" spans="1:16" x14ac:dyDescent="0.25">
      <c r="A26" s="36">
        <v>38</v>
      </c>
      <c r="B26" s="976" t="s">
        <v>252</v>
      </c>
      <c r="C26" s="977">
        <f>'25'!C71</f>
        <v>0</v>
      </c>
      <c r="D26" s="958">
        <f t="shared" si="18"/>
        <v>0</v>
      </c>
      <c r="E26" s="958">
        <f t="shared" si="19"/>
        <v>0</v>
      </c>
      <c r="F26" s="958">
        <f t="shared" si="20"/>
        <v>0</v>
      </c>
      <c r="G26" s="958">
        <f t="shared" si="21"/>
        <v>0</v>
      </c>
      <c r="H26" s="958">
        <f t="shared" si="22"/>
        <v>0</v>
      </c>
      <c r="I26" s="958">
        <f t="shared" si="23"/>
        <v>0</v>
      </c>
      <c r="J26" s="958">
        <f t="shared" si="24"/>
        <v>0</v>
      </c>
      <c r="K26" s="958">
        <f t="shared" si="25"/>
        <v>0</v>
      </c>
      <c r="L26" s="958">
        <f t="shared" si="26"/>
        <v>0</v>
      </c>
      <c r="M26" s="958">
        <f t="shared" si="27"/>
        <v>0</v>
      </c>
      <c r="N26" s="958">
        <f t="shared" si="28"/>
        <v>0</v>
      </c>
      <c r="O26" s="958">
        <f t="shared" si="29"/>
        <v>0</v>
      </c>
      <c r="P26" s="111">
        <f t="shared" si="12"/>
        <v>0</v>
      </c>
    </row>
    <row r="27" spans="1:16" s="39" customFormat="1" x14ac:dyDescent="0.25">
      <c r="A27" s="114">
        <v>39</v>
      </c>
      <c r="B27" s="978" t="s">
        <v>253</v>
      </c>
      <c r="C27" s="979">
        <f t="shared" ref="C27:O27" si="30">SUM(C20:C26)</f>
        <v>1013588833</v>
      </c>
      <c r="D27" s="980">
        <f t="shared" si="30"/>
        <v>84465736.083333328</v>
      </c>
      <c r="E27" s="980">
        <f t="shared" si="30"/>
        <v>84465736.083333328</v>
      </c>
      <c r="F27" s="980">
        <f t="shared" si="30"/>
        <v>84465736.083333328</v>
      </c>
      <c r="G27" s="980">
        <f t="shared" si="30"/>
        <v>84465736.083333328</v>
      </c>
      <c r="H27" s="980">
        <f t="shared" si="30"/>
        <v>84465736.083333328</v>
      </c>
      <c r="I27" s="980">
        <f t="shared" si="30"/>
        <v>84465736.083333328</v>
      </c>
      <c r="J27" s="980">
        <f t="shared" si="30"/>
        <v>84465736.083333328</v>
      </c>
      <c r="K27" s="980">
        <f t="shared" si="30"/>
        <v>84465736.083333328</v>
      </c>
      <c r="L27" s="980">
        <f t="shared" si="30"/>
        <v>84465736.083333328</v>
      </c>
      <c r="M27" s="980">
        <f t="shared" si="30"/>
        <v>84465736.083333328</v>
      </c>
      <c r="N27" s="980">
        <f t="shared" si="30"/>
        <v>84465736.083333328</v>
      </c>
      <c r="O27" s="980">
        <f t="shared" si="30"/>
        <v>84465736.083333328</v>
      </c>
      <c r="P27" s="115">
        <f t="shared" si="12"/>
        <v>1013588833.0000001</v>
      </c>
    </row>
    <row r="28" spans="1:16" ht="16.5" customHeight="1" x14ac:dyDescent="0.25">
      <c r="A28" s="36">
        <v>55</v>
      </c>
      <c r="B28" s="964" t="s">
        <v>254</v>
      </c>
      <c r="C28" s="965">
        <f t="shared" ref="C28:O28" si="31">SUM(C29:C31)</f>
        <v>1356244923</v>
      </c>
      <c r="D28" s="966">
        <f t="shared" si="31"/>
        <v>840108439.5</v>
      </c>
      <c r="E28" s="966">
        <f t="shared" si="31"/>
        <v>46921498.5</v>
      </c>
      <c r="F28" s="966">
        <f t="shared" si="31"/>
        <v>46921498.5</v>
      </c>
      <c r="G28" s="966">
        <f t="shared" si="31"/>
        <v>46921498.5</v>
      </c>
      <c r="H28" s="966">
        <f t="shared" si="31"/>
        <v>46921498.5</v>
      </c>
      <c r="I28" s="966">
        <f t="shared" si="31"/>
        <v>46921498.5</v>
      </c>
      <c r="J28" s="966">
        <f t="shared" si="31"/>
        <v>46921498.5</v>
      </c>
      <c r="K28" s="966">
        <f t="shared" si="31"/>
        <v>46921498.5</v>
      </c>
      <c r="L28" s="966">
        <f t="shared" si="31"/>
        <v>46921498.5</v>
      </c>
      <c r="M28" s="966">
        <f t="shared" si="31"/>
        <v>46921498.5</v>
      </c>
      <c r="N28" s="966">
        <f t="shared" si="31"/>
        <v>46921498.5</v>
      </c>
      <c r="O28" s="966">
        <f t="shared" si="31"/>
        <v>46921498.5</v>
      </c>
      <c r="P28" s="111">
        <f t="shared" si="12"/>
        <v>1356244923</v>
      </c>
    </row>
    <row r="29" spans="1:16" s="117" customFormat="1" ht="16.5" customHeight="1" x14ac:dyDescent="0.25">
      <c r="A29" s="116"/>
      <c r="B29" s="976" t="s">
        <v>255</v>
      </c>
      <c r="C29" s="968">
        <f>'25'!C74</f>
        <v>793186941</v>
      </c>
      <c r="D29" s="958">
        <f>C29</f>
        <v>793186941</v>
      </c>
      <c r="E29" s="958"/>
      <c r="F29" s="958"/>
      <c r="G29" s="958"/>
      <c r="H29" s="958"/>
      <c r="I29" s="958"/>
      <c r="J29" s="958"/>
      <c r="K29" s="958"/>
      <c r="L29" s="958"/>
      <c r="M29" s="958"/>
      <c r="N29" s="958"/>
      <c r="O29" s="958"/>
      <c r="P29" s="111">
        <f t="shared" si="12"/>
        <v>793186941</v>
      </c>
    </row>
    <row r="30" spans="1:16" s="117" customFormat="1" ht="16.5" customHeight="1" x14ac:dyDescent="0.25">
      <c r="A30" s="116"/>
      <c r="B30" s="976" t="s">
        <v>383</v>
      </c>
      <c r="C30" s="968"/>
      <c r="D30" s="958"/>
      <c r="E30" s="958"/>
      <c r="F30" s="958"/>
      <c r="G30" s="958"/>
      <c r="H30" s="958"/>
      <c r="I30" s="958"/>
      <c r="J30" s="958"/>
      <c r="K30" s="958"/>
      <c r="L30" s="958"/>
      <c r="M30" s="958"/>
      <c r="N30" s="958"/>
      <c r="O30" s="958"/>
      <c r="P30" s="111">
        <f t="shared" si="12"/>
        <v>0</v>
      </c>
    </row>
    <row r="31" spans="1:16" x14ac:dyDescent="0.25">
      <c r="A31" s="36">
        <v>56</v>
      </c>
      <c r="B31" s="970" t="s">
        <v>247</v>
      </c>
      <c r="C31" s="981">
        <f>'25'!C76</f>
        <v>563057982</v>
      </c>
      <c r="D31" s="958">
        <f>C31/12</f>
        <v>46921498.5</v>
      </c>
      <c r="E31" s="958">
        <f>C31/12</f>
        <v>46921498.5</v>
      </c>
      <c r="F31" s="958">
        <f>C31/12</f>
        <v>46921498.5</v>
      </c>
      <c r="G31" s="958">
        <f>C31/12</f>
        <v>46921498.5</v>
      </c>
      <c r="H31" s="958">
        <f>C31/12</f>
        <v>46921498.5</v>
      </c>
      <c r="I31" s="958">
        <f>C31/12</f>
        <v>46921498.5</v>
      </c>
      <c r="J31" s="958">
        <f>C31/12</f>
        <v>46921498.5</v>
      </c>
      <c r="K31" s="958">
        <f>C31/12</f>
        <v>46921498.5</v>
      </c>
      <c r="L31" s="958">
        <f>C31/12</f>
        <v>46921498.5</v>
      </c>
      <c r="M31" s="958">
        <f>C31/12</f>
        <v>46921498.5</v>
      </c>
      <c r="N31" s="958">
        <f>C31/12</f>
        <v>46921498.5</v>
      </c>
      <c r="O31" s="958">
        <f>C31/12</f>
        <v>46921498.5</v>
      </c>
      <c r="P31" s="111">
        <f>SUM(D31:O31)</f>
        <v>563057982</v>
      </c>
    </row>
    <row r="32" spans="1:16" ht="18" customHeight="1" x14ac:dyDescent="0.25">
      <c r="A32" s="36">
        <v>58</v>
      </c>
      <c r="B32" s="982" t="s">
        <v>256</v>
      </c>
      <c r="C32" s="983">
        <f t="shared" ref="C32:O32" si="32">C27+C28</f>
        <v>2369833756</v>
      </c>
      <c r="D32" s="984">
        <f t="shared" si="32"/>
        <v>924574175.58333337</v>
      </c>
      <c r="E32" s="984">
        <f t="shared" si="32"/>
        <v>131387234.58333333</v>
      </c>
      <c r="F32" s="984">
        <f t="shared" si="32"/>
        <v>131387234.58333333</v>
      </c>
      <c r="G32" s="984">
        <f t="shared" si="32"/>
        <v>131387234.58333333</v>
      </c>
      <c r="H32" s="984">
        <f t="shared" si="32"/>
        <v>131387234.58333333</v>
      </c>
      <c r="I32" s="984">
        <f t="shared" si="32"/>
        <v>131387234.58333333</v>
      </c>
      <c r="J32" s="984">
        <f t="shared" si="32"/>
        <v>131387234.58333333</v>
      </c>
      <c r="K32" s="984">
        <f t="shared" si="32"/>
        <v>131387234.58333333</v>
      </c>
      <c r="L32" s="984">
        <f t="shared" si="32"/>
        <v>131387234.58333333</v>
      </c>
      <c r="M32" s="984">
        <f t="shared" si="32"/>
        <v>131387234.58333333</v>
      </c>
      <c r="N32" s="984">
        <f t="shared" si="32"/>
        <v>131387234.58333333</v>
      </c>
      <c r="O32" s="984">
        <f t="shared" si="32"/>
        <v>131387234.58333333</v>
      </c>
      <c r="P32" s="111">
        <f>SUM(D32:O32)</f>
        <v>2369833755.9999995</v>
      </c>
    </row>
    <row r="33" spans="2:15" x14ac:dyDescent="0.25">
      <c r="B33" s="61"/>
      <c r="C33" s="61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x14ac:dyDescent="0.25">
      <c r="B34" s="61"/>
      <c r="C34" s="61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</row>
  </sheetData>
  <pageMargins left="0.78740157480314965" right="0.78740157480314965" top="0.78740157480314965" bottom="0.78740157480314965" header="0.51181102362204722" footer="0.51181102362204722"/>
  <pageSetup paperSize="9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0"/>
  <sheetViews>
    <sheetView workbookViewId="0">
      <pane ySplit="5" topLeftCell="A15" activePane="bottomLeft" state="frozen"/>
      <selection pane="bottomLeft" activeCell="E2" sqref="E2"/>
    </sheetView>
  </sheetViews>
  <sheetFormatPr defaultRowHeight="13.2" x14ac:dyDescent="0.25"/>
  <cols>
    <col min="1" max="1" width="6.44140625" customWidth="1"/>
    <col min="2" max="2" width="46.5546875" customWidth="1"/>
    <col min="3" max="3" width="14.6640625" customWidth="1"/>
    <col min="4" max="4" width="14.5546875" customWidth="1"/>
    <col min="5" max="8" width="12.6640625" customWidth="1"/>
    <col min="251" max="251" width="6.44140625" customWidth="1"/>
    <col min="252" max="252" width="46.5546875" customWidth="1"/>
    <col min="253" max="253" width="29.44140625" customWidth="1"/>
    <col min="507" max="507" width="6.44140625" customWidth="1"/>
    <col min="508" max="508" width="46.5546875" customWidth="1"/>
    <col min="509" max="509" width="29.44140625" customWidth="1"/>
    <col min="763" max="763" width="6.44140625" customWidth="1"/>
    <col min="764" max="764" width="46.5546875" customWidth="1"/>
    <col min="765" max="765" width="29.44140625" customWidth="1"/>
    <col min="1019" max="1019" width="6.44140625" customWidth="1"/>
    <col min="1020" max="1020" width="46.5546875" customWidth="1"/>
    <col min="1021" max="1021" width="29.44140625" customWidth="1"/>
    <col min="1275" max="1275" width="6.44140625" customWidth="1"/>
    <col min="1276" max="1276" width="46.5546875" customWidth="1"/>
    <col min="1277" max="1277" width="29.44140625" customWidth="1"/>
    <col min="1531" max="1531" width="6.44140625" customWidth="1"/>
    <col min="1532" max="1532" width="46.5546875" customWidth="1"/>
    <col min="1533" max="1533" width="29.44140625" customWidth="1"/>
    <col min="1787" max="1787" width="6.44140625" customWidth="1"/>
    <col min="1788" max="1788" width="46.5546875" customWidth="1"/>
    <col min="1789" max="1789" width="29.44140625" customWidth="1"/>
    <col min="2043" max="2043" width="6.44140625" customWidth="1"/>
    <col min="2044" max="2044" width="46.5546875" customWidth="1"/>
    <col min="2045" max="2045" width="29.44140625" customWidth="1"/>
    <col min="2299" max="2299" width="6.44140625" customWidth="1"/>
    <col min="2300" max="2300" width="46.5546875" customWidth="1"/>
    <col min="2301" max="2301" width="29.44140625" customWidth="1"/>
    <col min="2555" max="2555" width="6.44140625" customWidth="1"/>
    <col min="2556" max="2556" width="46.5546875" customWidth="1"/>
    <col min="2557" max="2557" width="29.44140625" customWidth="1"/>
    <col min="2811" max="2811" width="6.44140625" customWidth="1"/>
    <col min="2812" max="2812" width="46.5546875" customWidth="1"/>
    <col min="2813" max="2813" width="29.44140625" customWidth="1"/>
    <col min="3067" max="3067" width="6.44140625" customWidth="1"/>
    <col min="3068" max="3068" width="46.5546875" customWidth="1"/>
    <col min="3069" max="3069" width="29.44140625" customWidth="1"/>
    <col min="3323" max="3323" width="6.44140625" customWidth="1"/>
    <col min="3324" max="3324" width="46.5546875" customWidth="1"/>
    <col min="3325" max="3325" width="29.44140625" customWidth="1"/>
    <col min="3579" max="3579" width="6.44140625" customWidth="1"/>
    <col min="3580" max="3580" width="46.5546875" customWidth="1"/>
    <col min="3581" max="3581" width="29.44140625" customWidth="1"/>
    <col min="3835" max="3835" width="6.44140625" customWidth="1"/>
    <col min="3836" max="3836" width="46.5546875" customWidth="1"/>
    <col min="3837" max="3837" width="29.44140625" customWidth="1"/>
    <col min="4091" max="4091" width="6.44140625" customWidth="1"/>
    <col min="4092" max="4092" width="46.5546875" customWidth="1"/>
    <col min="4093" max="4093" width="29.44140625" customWidth="1"/>
    <col min="4347" max="4347" width="6.44140625" customWidth="1"/>
    <col min="4348" max="4348" width="46.5546875" customWidth="1"/>
    <col min="4349" max="4349" width="29.44140625" customWidth="1"/>
    <col min="4603" max="4603" width="6.44140625" customWidth="1"/>
    <col min="4604" max="4604" width="46.5546875" customWidth="1"/>
    <col min="4605" max="4605" width="29.44140625" customWidth="1"/>
    <col min="4859" max="4859" width="6.44140625" customWidth="1"/>
    <col min="4860" max="4860" width="46.5546875" customWidth="1"/>
    <col min="4861" max="4861" width="29.44140625" customWidth="1"/>
    <col min="5115" max="5115" width="6.44140625" customWidth="1"/>
    <col min="5116" max="5116" width="46.5546875" customWidth="1"/>
    <col min="5117" max="5117" width="29.44140625" customWidth="1"/>
    <col min="5371" max="5371" width="6.44140625" customWidth="1"/>
    <col min="5372" max="5372" width="46.5546875" customWidth="1"/>
    <col min="5373" max="5373" width="29.44140625" customWidth="1"/>
    <col min="5627" max="5627" width="6.44140625" customWidth="1"/>
    <col min="5628" max="5628" width="46.5546875" customWidth="1"/>
    <col min="5629" max="5629" width="29.44140625" customWidth="1"/>
    <col min="5883" max="5883" width="6.44140625" customWidth="1"/>
    <col min="5884" max="5884" width="46.5546875" customWidth="1"/>
    <col min="5885" max="5885" width="29.44140625" customWidth="1"/>
    <col min="6139" max="6139" width="6.44140625" customWidth="1"/>
    <col min="6140" max="6140" width="46.5546875" customWidth="1"/>
    <col min="6141" max="6141" width="29.44140625" customWidth="1"/>
    <col min="6395" max="6395" width="6.44140625" customWidth="1"/>
    <col min="6396" max="6396" width="46.5546875" customWidth="1"/>
    <col min="6397" max="6397" width="29.44140625" customWidth="1"/>
    <col min="6651" max="6651" width="6.44140625" customWidth="1"/>
    <col min="6652" max="6652" width="46.5546875" customWidth="1"/>
    <col min="6653" max="6653" width="29.44140625" customWidth="1"/>
    <col min="6907" max="6907" width="6.44140625" customWidth="1"/>
    <col min="6908" max="6908" width="46.5546875" customWidth="1"/>
    <col min="6909" max="6909" width="29.44140625" customWidth="1"/>
    <col min="7163" max="7163" width="6.44140625" customWidth="1"/>
    <col min="7164" max="7164" width="46.5546875" customWidth="1"/>
    <col min="7165" max="7165" width="29.44140625" customWidth="1"/>
    <col min="7419" max="7419" width="6.44140625" customWidth="1"/>
    <col min="7420" max="7420" width="46.5546875" customWidth="1"/>
    <col min="7421" max="7421" width="29.44140625" customWidth="1"/>
    <col min="7675" max="7675" width="6.44140625" customWidth="1"/>
    <col min="7676" max="7676" width="46.5546875" customWidth="1"/>
    <col min="7677" max="7677" width="29.44140625" customWidth="1"/>
    <col min="7931" max="7931" width="6.44140625" customWidth="1"/>
    <col min="7932" max="7932" width="46.5546875" customWidth="1"/>
    <col min="7933" max="7933" width="29.44140625" customWidth="1"/>
    <col min="8187" max="8187" width="6.44140625" customWidth="1"/>
    <col min="8188" max="8188" width="46.5546875" customWidth="1"/>
    <col min="8189" max="8189" width="29.44140625" customWidth="1"/>
    <col min="8443" max="8443" width="6.44140625" customWidth="1"/>
    <col min="8444" max="8444" width="46.5546875" customWidth="1"/>
    <col min="8445" max="8445" width="29.44140625" customWidth="1"/>
    <col min="8699" max="8699" width="6.44140625" customWidth="1"/>
    <col min="8700" max="8700" width="46.5546875" customWidth="1"/>
    <col min="8701" max="8701" width="29.44140625" customWidth="1"/>
    <col min="8955" max="8955" width="6.44140625" customWidth="1"/>
    <col min="8956" max="8956" width="46.5546875" customWidth="1"/>
    <col min="8957" max="8957" width="29.44140625" customWidth="1"/>
    <col min="9211" max="9211" width="6.44140625" customWidth="1"/>
    <col min="9212" max="9212" width="46.5546875" customWidth="1"/>
    <col min="9213" max="9213" width="29.44140625" customWidth="1"/>
    <col min="9467" max="9467" width="6.44140625" customWidth="1"/>
    <col min="9468" max="9468" width="46.5546875" customWidth="1"/>
    <col min="9469" max="9469" width="29.44140625" customWidth="1"/>
    <col min="9723" max="9723" width="6.44140625" customWidth="1"/>
    <col min="9724" max="9724" width="46.5546875" customWidth="1"/>
    <col min="9725" max="9725" width="29.44140625" customWidth="1"/>
    <col min="9979" max="9979" width="6.44140625" customWidth="1"/>
    <col min="9980" max="9980" width="46.5546875" customWidth="1"/>
    <col min="9981" max="9981" width="29.44140625" customWidth="1"/>
    <col min="10235" max="10235" width="6.44140625" customWidth="1"/>
    <col min="10236" max="10236" width="46.5546875" customWidth="1"/>
    <col min="10237" max="10237" width="29.44140625" customWidth="1"/>
    <col min="10491" max="10491" width="6.44140625" customWidth="1"/>
    <col min="10492" max="10492" width="46.5546875" customWidth="1"/>
    <col min="10493" max="10493" width="29.44140625" customWidth="1"/>
    <col min="10747" max="10747" width="6.44140625" customWidth="1"/>
    <col min="10748" max="10748" width="46.5546875" customWidth="1"/>
    <col min="10749" max="10749" width="29.44140625" customWidth="1"/>
    <col min="11003" max="11003" width="6.44140625" customWidth="1"/>
    <col min="11004" max="11004" width="46.5546875" customWidth="1"/>
    <col min="11005" max="11005" width="29.44140625" customWidth="1"/>
    <col min="11259" max="11259" width="6.44140625" customWidth="1"/>
    <col min="11260" max="11260" width="46.5546875" customWidth="1"/>
    <col min="11261" max="11261" width="29.44140625" customWidth="1"/>
    <col min="11515" max="11515" width="6.44140625" customWidth="1"/>
    <col min="11516" max="11516" width="46.5546875" customWidth="1"/>
    <col min="11517" max="11517" width="29.44140625" customWidth="1"/>
    <col min="11771" max="11771" width="6.44140625" customWidth="1"/>
    <col min="11772" max="11772" width="46.5546875" customWidth="1"/>
    <col min="11773" max="11773" width="29.44140625" customWidth="1"/>
    <col min="12027" max="12027" width="6.44140625" customWidth="1"/>
    <col min="12028" max="12028" width="46.5546875" customWidth="1"/>
    <col min="12029" max="12029" width="29.44140625" customWidth="1"/>
    <col min="12283" max="12283" width="6.44140625" customWidth="1"/>
    <col min="12284" max="12284" width="46.5546875" customWidth="1"/>
    <col min="12285" max="12285" width="29.44140625" customWidth="1"/>
    <col min="12539" max="12539" width="6.44140625" customWidth="1"/>
    <col min="12540" max="12540" width="46.5546875" customWidth="1"/>
    <col min="12541" max="12541" width="29.44140625" customWidth="1"/>
    <col min="12795" max="12795" width="6.44140625" customWidth="1"/>
    <col min="12796" max="12796" width="46.5546875" customWidth="1"/>
    <col min="12797" max="12797" width="29.44140625" customWidth="1"/>
    <col min="13051" max="13051" width="6.44140625" customWidth="1"/>
    <col min="13052" max="13052" width="46.5546875" customWidth="1"/>
    <col min="13053" max="13053" width="29.44140625" customWidth="1"/>
    <col min="13307" max="13307" width="6.44140625" customWidth="1"/>
    <col min="13308" max="13308" width="46.5546875" customWidth="1"/>
    <col min="13309" max="13309" width="29.44140625" customWidth="1"/>
    <col min="13563" max="13563" width="6.44140625" customWidth="1"/>
    <col min="13564" max="13564" width="46.5546875" customWidth="1"/>
    <col min="13565" max="13565" width="29.44140625" customWidth="1"/>
    <col min="13819" max="13819" width="6.44140625" customWidth="1"/>
    <col min="13820" max="13820" width="46.5546875" customWidth="1"/>
    <col min="13821" max="13821" width="29.44140625" customWidth="1"/>
    <col min="14075" max="14075" width="6.44140625" customWidth="1"/>
    <col min="14076" max="14076" width="46.5546875" customWidth="1"/>
    <col min="14077" max="14077" width="29.44140625" customWidth="1"/>
    <col min="14331" max="14331" width="6.44140625" customWidth="1"/>
    <col min="14332" max="14332" width="46.5546875" customWidth="1"/>
    <col min="14333" max="14333" width="29.44140625" customWidth="1"/>
    <col min="14587" max="14587" width="6.44140625" customWidth="1"/>
    <col min="14588" max="14588" width="46.5546875" customWidth="1"/>
    <col min="14589" max="14589" width="29.44140625" customWidth="1"/>
    <col min="14843" max="14843" width="6.44140625" customWidth="1"/>
    <col min="14844" max="14844" width="46.5546875" customWidth="1"/>
    <col min="14845" max="14845" width="29.44140625" customWidth="1"/>
    <col min="15099" max="15099" width="6.44140625" customWidth="1"/>
    <col min="15100" max="15100" width="46.5546875" customWidth="1"/>
    <col min="15101" max="15101" width="29.44140625" customWidth="1"/>
    <col min="15355" max="15355" width="6.44140625" customWidth="1"/>
    <col min="15356" max="15356" width="46.5546875" customWidth="1"/>
    <col min="15357" max="15357" width="29.44140625" customWidth="1"/>
    <col min="15611" max="15611" width="6.44140625" customWidth="1"/>
    <col min="15612" max="15612" width="46.5546875" customWidth="1"/>
    <col min="15613" max="15613" width="29.44140625" customWidth="1"/>
    <col min="15867" max="15867" width="6.44140625" customWidth="1"/>
    <col min="15868" max="15868" width="46.5546875" customWidth="1"/>
    <col min="15869" max="15869" width="29.44140625" customWidth="1"/>
    <col min="16123" max="16123" width="6.44140625" customWidth="1"/>
    <col min="16124" max="16124" width="46.5546875" customWidth="1"/>
    <col min="16125" max="16125" width="29.44140625" customWidth="1"/>
  </cols>
  <sheetData>
    <row r="1" spans="1:8" x14ac:dyDescent="0.25">
      <c r="B1" s="122" t="s">
        <v>265</v>
      </c>
    </row>
    <row r="2" spans="1:8" x14ac:dyDescent="0.25">
      <c r="B2" s="122" t="s">
        <v>364</v>
      </c>
      <c r="E2" t="s">
        <v>1534</v>
      </c>
    </row>
    <row r="3" spans="1:8" x14ac:dyDescent="0.25">
      <c r="B3" s="122"/>
      <c r="C3" s="122" t="s">
        <v>328</v>
      </c>
      <c r="E3" s="613" t="s">
        <v>119</v>
      </c>
    </row>
    <row r="4" spans="1:8" ht="13.8" thickBot="1" x14ac:dyDescent="0.3">
      <c r="B4" s="122"/>
    </row>
    <row r="5" spans="1:8" ht="39.6" x14ac:dyDescent="0.25">
      <c r="A5" s="531" t="s">
        <v>1</v>
      </c>
      <c r="B5" s="533" t="s">
        <v>318</v>
      </c>
      <c r="C5" s="136" t="s">
        <v>266</v>
      </c>
      <c r="D5" s="495" t="s">
        <v>39</v>
      </c>
      <c r="E5" s="496" t="s">
        <v>267</v>
      </c>
      <c r="F5" s="496" t="s">
        <v>41</v>
      </c>
      <c r="G5" s="496" t="s">
        <v>113</v>
      </c>
      <c r="H5" s="496" t="s">
        <v>42</v>
      </c>
    </row>
    <row r="6" spans="1:8" x14ac:dyDescent="0.25">
      <c r="A6" s="468">
        <v>27</v>
      </c>
      <c r="B6" s="497" t="s">
        <v>3</v>
      </c>
      <c r="C6" s="470">
        <f t="shared" ref="C6:C37" si="0">SUM(D6:H6)</f>
        <v>404120936</v>
      </c>
      <c r="D6" s="498">
        <v>52267571</v>
      </c>
      <c r="E6" s="498">
        <v>144171047</v>
      </c>
      <c r="F6" s="498">
        <v>91322900</v>
      </c>
      <c r="G6" s="498">
        <v>26389513</v>
      </c>
      <c r="H6" s="498">
        <v>89969905</v>
      </c>
    </row>
    <row r="7" spans="1:8" ht="26.4" x14ac:dyDescent="0.25">
      <c r="A7" s="468">
        <v>28</v>
      </c>
      <c r="B7" s="497" t="s">
        <v>4</v>
      </c>
      <c r="C7" s="470">
        <f t="shared" si="0"/>
        <v>71260878</v>
      </c>
      <c r="D7" s="498">
        <v>10350728</v>
      </c>
      <c r="E7" s="498">
        <v>28098504</v>
      </c>
      <c r="F7" s="498">
        <v>12288159</v>
      </c>
      <c r="G7" s="498">
        <v>4655154</v>
      </c>
      <c r="H7" s="498">
        <v>15868333</v>
      </c>
    </row>
    <row r="8" spans="1:8" x14ac:dyDescent="0.25">
      <c r="A8" s="468">
        <v>87</v>
      </c>
      <c r="B8" s="497" t="s">
        <v>5</v>
      </c>
      <c r="C8" s="470">
        <f t="shared" si="0"/>
        <v>500700674</v>
      </c>
      <c r="D8" s="498">
        <v>316638952</v>
      </c>
      <c r="E8" s="498">
        <v>33988840</v>
      </c>
      <c r="F8" s="498">
        <v>71815470</v>
      </c>
      <c r="G8" s="498">
        <v>36083056</v>
      </c>
      <c r="H8" s="498">
        <v>42174356</v>
      </c>
    </row>
    <row r="9" spans="1:8" x14ac:dyDescent="0.25">
      <c r="A9" s="468">
        <v>88</v>
      </c>
      <c r="B9" s="499" t="s">
        <v>6</v>
      </c>
      <c r="C9" s="500">
        <f t="shared" si="0"/>
        <v>0</v>
      </c>
      <c r="D9" s="501">
        <f>D10</f>
        <v>0</v>
      </c>
      <c r="E9" s="484">
        <f>E10</f>
        <v>0</v>
      </c>
      <c r="F9" s="484">
        <f>F10</f>
        <v>0</v>
      </c>
      <c r="G9" s="484">
        <f>G10</f>
        <v>0</v>
      </c>
      <c r="H9" s="484">
        <f>H10</f>
        <v>0</v>
      </c>
    </row>
    <row r="10" spans="1:8" ht="26.4" x14ac:dyDescent="0.25">
      <c r="A10" s="468">
        <v>89</v>
      </c>
      <c r="B10" s="499" t="s">
        <v>7</v>
      </c>
      <c r="C10" s="500">
        <f t="shared" si="0"/>
        <v>0</v>
      </c>
      <c r="D10" s="502"/>
      <c r="E10" s="471"/>
      <c r="F10" s="471"/>
      <c r="G10" s="471"/>
      <c r="H10" s="471"/>
    </row>
    <row r="11" spans="1:8" x14ac:dyDescent="0.25">
      <c r="A11" s="468">
        <v>90</v>
      </c>
      <c r="B11" s="499" t="s">
        <v>8</v>
      </c>
      <c r="C11" s="500">
        <f t="shared" si="0"/>
        <v>800000</v>
      </c>
      <c r="D11" s="501">
        <f>D12</f>
        <v>800000</v>
      </c>
      <c r="E11" s="484">
        <f>E12</f>
        <v>0</v>
      </c>
      <c r="F11" s="484">
        <f>F12</f>
        <v>0</v>
      </c>
      <c r="G11" s="484">
        <f>G12</f>
        <v>0</v>
      </c>
      <c r="H11" s="484">
        <f>H12</f>
        <v>0</v>
      </c>
    </row>
    <row r="12" spans="1:8" x14ac:dyDescent="0.25">
      <c r="A12" s="468">
        <v>91</v>
      </c>
      <c r="B12" s="499" t="s">
        <v>9</v>
      </c>
      <c r="C12" s="500">
        <f t="shared" si="0"/>
        <v>800000</v>
      </c>
      <c r="D12" s="501">
        <v>800000</v>
      </c>
      <c r="E12" s="484"/>
      <c r="F12" s="484"/>
      <c r="G12" s="484"/>
      <c r="H12" s="484"/>
    </row>
    <row r="13" spans="1:8" x14ac:dyDescent="0.25">
      <c r="A13" s="468">
        <v>92</v>
      </c>
      <c r="B13" s="499" t="s">
        <v>10</v>
      </c>
      <c r="C13" s="500">
        <f t="shared" si="0"/>
        <v>10700000</v>
      </c>
      <c r="D13" s="501">
        <f>SUM(D14:D15)</f>
        <v>10700000</v>
      </c>
      <c r="E13" s="484">
        <f>SUM(E14:E15)</f>
        <v>0</v>
      </c>
      <c r="F13" s="484">
        <f>SUM(F14:F15)</f>
        <v>0</v>
      </c>
      <c r="G13" s="484">
        <f>SUM(G14:G15)</f>
        <v>0</v>
      </c>
      <c r="H13" s="484">
        <f>SUM(H14:H15)</f>
        <v>0</v>
      </c>
    </row>
    <row r="14" spans="1:8" x14ac:dyDescent="0.25">
      <c r="A14" s="468">
        <v>93</v>
      </c>
      <c r="B14" s="499" t="s">
        <v>11</v>
      </c>
      <c r="C14" s="500">
        <f t="shared" si="0"/>
        <v>900000</v>
      </c>
      <c r="D14" s="502">
        <v>900000</v>
      </c>
      <c r="E14" s="471"/>
      <c r="F14" s="471"/>
      <c r="G14" s="471"/>
      <c r="H14" s="471"/>
    </row>
    <row r="15" spans="1:8" x14ac:dyDescent="0.25">
      <c r="A15" s="468">
        <v>94</v>
      </c>
      <c r="B15" s="499" t="s">
        <v>12</v>
      </c>
      <c r="C15" s="500">
        <f t="shared" si="0"/>
        <v>9800000</v>
      </c>
      <c r="D15" s="502">
        <v>9800000</v>
      </c>
      <c r="E15" s="471"/>
      <c r="F15" s="471"/>
      <c r="G15" s="471"/>
      <c r="H15" s="471"/>
    </row>
    <row r="16" spans="1:8" x14ac:dyDescent="0.25">
      <c r="A16" s="468">
        <v>96</v>
      </c>
      <c r="B16" s="503" t="s">
        <v>13</v>
      </c>
      <c r="C16" s="500">
        <f t="shared" si="0"/>
        <v>11500000</v>
      </c>
      <c r="D16" s="504">
        <f>D9+D11+D13</f>
        <v>11500000</v>
      </c>
      <c r="E16" s="505">
        <f>E9+E11+E13</f>
        <v>0</v>
      </c>
      <c r="F16" s="505">
        <f>F9+F11+F13</f>
        <v>0</v>
      </c>
      <c r="G16" s="505">
        <f>G9+G11+G13</f>
        <v>0</v>
      </c>
      <c r="H16" s="505">
        <f>H9+H11+H13</f>
        <v>0</v>
      </c>
    </row>
    <row r="17" spans="1:8" ht="18.75" customHeight="1" x14ac:dyDescent="0.25">
      <c r="A17" s="468">
        <v>97</v>
      </c>
      <c r="B17" s="499" t="s">
        <v>14</v>
      </c>
      <c r="C17" s="500">
        <f t="shared" si="0"/>
        <v>0</v>
      </c>
      <c r="D17" s="502"/>
      <c r="E17" s="471"/>
      <c r="F17" s="471"/>
      <c r="G17" s="471"/>
      <c r="H17" s="471"/>
    </row>
    <row r="18" spans="1:8" ht="26.4" x14ac:dyDescent="0.25">
      <c r="A18" s="468">
        <v>98</v>
      </c>
      <c r="B18" s="499" t="s">
        <v>15</v>
      </c>
      <c r="C18" s="500">
        <f t="shared" si="0"/>
        <v>176540348</v>
      </c>
      <c r="D18" s="506">
        <f>SUM(D19:D22)</f>
        <v>176540348</v>
      </c>
      <c r="E18" s="476">
        <f>SUM(E19:E22)</f>
        <v>0</v>
      </c>
      <c r="F18" s="476">
        <f>SUM(F19:F22)</f>
        <v>0</v>
      </c>
      <c r="G18" s="476">
        <f>SUM(G19:G22)</f>
        <v>0</v>
      </c>
      <c r="H18" s="476">
        <f>SUM(H19:H22)</f>
        <v>0</v>
      </c>
    </row>
    <row r="19" spans="1:8" x14ac:dyDescent="0.25">
      <c r="A19" s="468">
        <v>99</v>
      </c>
      <c r="B19" s="499" t="s">
        <v>319</v>
      </c>
      <c r="C19" s="500">
        <f t="shared" si="0"/>
        <v>3500000</v>
      </c>
      <c r="D19" s="502">
        <v>3500000</v>
      </c>
      <c r="E19" s="471"/>
      <c r="F19" s="471"/>
      <c r="G19" s="471"/>
      <c r="H19" s="471"/>
    </row>
    <row r="20" spans="1:8" x14ac:dyDescent="0.25">
      <c r="A20" s="468">
        <v>100</v>
      </c>
      <c r="B20" s="499" t="s">
        <v>16</v>
      </c>
      <c r="C20" s="500">
        <f t="shared" si="0"/>
        <v>0</v>
      </c>
      <c r="D20" s="502"/>
      <c r="E20" s="471"/>
      <c r="F20" s="471"/>
      <c r="G20" s="471"/>
      <c r="H20" s="471"/>
    </row>
    <row r="21" spans="1:8" x14ac:dyDescent="0.25">
      <c r="A21" s="468">
        <v>101</v>
      </c>
      <c r="B21" s="499" t="s">
        <v>17</v>
      </c>
      <c r="C21" s="500">
        <f t="shared" si="0"/>
        <v>0</v>
      </c>
      <c r="D21" s="502"/>
      <c r="E21" s="471"/>
      <c r="F21" s="471"/>
      <c r="G21" s="471"/>
      <c r="H21" s="471"/>
    </row>
    <row r="22" spans="1:8" x14ac:dyDescent="0.25">
      <c r="A22" s="468">
        <v>102</v>
      </c>
      <c r="B22" s="499" t="s">
        <v>18</v>
      </c>
      <c r="C22" s="500">
        <f t="shared" si="0"/>
        <v>173040348</v>
      </c>
      <c r="D22" s="502">
        <v>173040348</v>
      </c>
      <c r="E22" s="471"/>
      <c r="F22" s="471"/>
      <c r="G22" s="471"/>
      <c r="H22" s="471"/>
    </row>
    <row r="23" spans="1:8" ht="26.4" x14ac:dyDescent="0.25">
      <c r="A23" s="468">
        <v>103</v>
      </c>
      <c r="B23" s="499" t="s">
        <v>361</v>
      </c>
      <c r="C23" s="500">
        <f t="shared" si="0"/>
        <v>19955600</v>
      </c>
      <c r="D23" s="502">
        <v>19955600</v>
      </c>
      <c r="E23" s="471"/>
      <c r="F23" s="471"/>
      <c r="G23" s="471"/>
      <c r="H23" s="471"/>
    </row>
    <row r="24" spans="1:8" ht="16.5" customHeight="1" x14ac:dyDescent="0.25">
      <c r="A24" s="468"/>
      <c r="B24" s="499" t="s">
        <v>321</v>
      </c>
      <c r="C24" s="500">
        <f t="shared" si="0"/>
        <v>0</v>
      </c>
      <c r="D24" s="502"/>
      <c r="E24" s="471"/>
      <c r="F24" s="471"/>
      <c r="G24" s="471"/>
      <c r="H24" s="471"/>
    </row>
    <row r="25" spans="1:8" ht="16.5" customHeight="1" x14ac:dyDescent="0.25">
      <c r="A25" s="468">
        <v>104</v>
      </c>
      <c r="B25" s="499" t="s">
        <v>19</v>
      </c>
      <c r="C25" s="500">
        <f t="shared" si="0"/>
        <v>76092700</v>
      </c>
      <c r="D25" s="502">
        <v>76092700</v>
      </c>
      <c r="E25" s="471"/>
      <c r="F25" s="471"/>
      <c r="G25" s="471"/>
      <c r="H25" s="471"/>
    </row>
    <row r="26" spans="1:8" ht="18" customHeight="1" x14ac:dyDescent="0.25">
      <c r="A26" s="468">
        <v>105</v>
      </c>
      <c r="B26" s="503" t="s">
        <v>20</v>
      </c>
      <c r="C26" s="500">
        <f t="shared" si="0"/>
        <v>272588648</v>
      </c>
      <c r="D26" s="504">
        <f>D17+D18+D23+D24+D25</f>
        <v>272588648</v>
      </c>
      <c r="E26" s="505">
        <f>E17+E18+E23+E24+E25</f>
        <v>0</v>
      </c>
      <c r="F26" s="505">
        <f>F17+F18+F23+F24+F25</f>
        <v>0</v>
      </c>
      <c r="G26" s="505">
        <f>G17+G18+G23+G24+G25</f>
        <v>0</v>
      </c>
      <c r="H26" s="505">
        <f>H17+H18+H23+H24+H25</f>
        <v>0</v>
      </c>
    </row>
    <row r="27" spans="1:8" x14ac:dyDescent="0.25">
      <c r="A27" s="468">
        <v>106</v>
      </c>
      <c r="B27" s="499" t="s">
        <v>21</v>
      </c>
      <c r="C27" s="500">
        <f t="shared" si="0"/>
        <v>440000</v>
      </c>
      <c r="D27" s="502">
        <v>260000</v>
      </c>
      <c r="E27" s="471"/>
      <c r="F27" s="471"/>
      <c r="G27" s="471">
        <v>150000</v>
      </c>
      <c r="H27" s="471">
        <v>30000</v>
      </c>
    </row>
    <row r="28" spans="1:8" x14ac:dyDescent="0.25">
      <c r="A28" s="468">
        <v>107</v>
      </c>
      <c r="B28" s="499" t="s">
        <v>22</v>
      </c>
      <c r="C28" s="500">
        <f t="shared" si="0"/>
        <v>971737796</v>
      </c>
      <c r="D28" s="502">
        <v>971737796</v>
      </c>
      <c r="E28" s="471"/>
      <c r="F28" s="471"/>
      <c r="G28" s="471"/>
      <c r="H28" s="471"/>
    </row>
    <row r="29" spans="1:8" x14ac:dyDescent="0.25">
      <c r="A29" s="468">
        <v>108</v>
      </c>
      <c r="B29" s="499" t="s">
        <v>23</v>
      </c>
      <c r="C29" s="500">
        <f t="shared" si="0"/>
        <v>1580000</v>
      </c>
      <c r="D29" s="502"/>
      <c r="E29" s="471">
        <v>1300000</v>
      </c>
      <c r="F29" s="471">
        <v>150000</v>
      </c>
      <c r="G29" s="471"/>
      <c r="H29" s="471">
        <v>130000</v>
      </c>
    </row>
    <row r="30" spans="1:8" x14ac:dyDescent="0.25">
      <c r="A30" s="468">
        <v>109</v>
      </c>
      <c r="B30" s="499" t="s">
        <v>24</v>
      </c>
      <c r="C30" s="500">
        <f t="shared" si="0"/>
        <v>36976116</v>
      </c>
      <c r="D30" s="502">
        <v>26805197</v>
      </c>
      <c r="E30" s="471">
        <v>3500000</v>
      </c>
      <c r="F30" s="471">
        <v>3630000</v>
      </c>
      <c r="G30" s="471">
        <v>2475919</v>
      </c>
      <c r="H30" s="471">
        <v>565000</v>
      </c>
    </row>
    <row r="31" spans="1:8" ht="26.4" x14ac:dyDescent="0.25">
      <c r="A31" s="468">
        <v>110</v>
      </c>
      <c r="B31" s="499" t="s">
        <v>25</v>
      </c>
      <c r="C31" s="500">
        <f t="shared" si="0"/>
        <v>29697475</v>
      </c>
      <c r="D31" s="502">
        <v>26614726</v>
      </c>
      <c r="E31" s="471">
        <v>1296000</v>
      </c>
      <c r="F31" s="471">
        <v>1020600</v>
      </c>
      <c r="G31" s="471">
        <v>570399</v>
      </c>
      <c r="H31" s="471">
        <v>195750</v>
      </c>
    </row>
    <row r="32" spans="1:8" x14ac:dyDescent="0.25">
      <c r="A32" s="468">
        <v>111</v>
      </c>
      <c r="B32" s="503" t="s">
        <v>26</v>
      </c>
      <c r="C32" s="500">
        <f t="shared" si="0"/>
        <v>1040431387</v>
      </c>
      <c r="D32" s="504">
        <f>SUM(D27:D31)</f>
        <v>1025417719</v>
      </c>
      <c r="E32" s="505">
        <f>SUM(E27:E31)</f>
        <v>6096000</v>
      </c>
      <c r="F32" s="505">
        <f>SUM(F27:F31)</f>
        <v>4800600</v>
      </c>
      <c r="G32" s="505">
        <f>SUM(G27:G31)</f>
        <v>3196318</v>
      </c>
      <c r="H32" s="505">
        <f>SUM(H27:H31)</f>
        <v>920750</v>
      </c>
    </row>
    <row r="33" spans="1:8" x14ac:dyDescent="0.25">
      <c r="A33" s="468">
        <v>112</v>
      </c>
      <c r="B33" s="499" t="s">
        <v>27</v>
      </c>
      <c r="C33" s="500">
        <f t="shared" si="0"/>
        <v>151961349</v>
      </c>
      <c r="D33" s="502">
        <v>151961349</v>
      </c>
      <c r="E33" s="471"/>
      <c r="F33" s="471"/>
      <c r="G33" s="471"/>
      <c r="H33" s="471"/>
    </row>
    <row r="34" spans="1:8" x14ac:dyDescent="0.25">
      <c r="A34" s="468"/>
      <c r="B34" s="499" t="s">
        <v>322</v>
      </c>
      <c r="C34" s="500">
        <f t="shared" si="0"/>
        <v>200000</v>
      </c>
      <c r="D34" s="502"/>
      <c r="E34" s="471">
        <v>200000</v>
      </c>
      <c r="F34" s="471"/>
      <c r="G34" s="471"/>
      <c r="H34" s="471"/>
    </row>
    <row r="35" spans="1:8" x14ac:dyDescent="0.25">
      <c r="A35" s="468">
        <v>113</v>
      </c>
      <c r="B35" s="499" t="s">
        <v>28</v>
      </c>
      <c r="C35" s="500">
        <f t="shared" si="0"/>
        <v>0</v>
      </c>
      <c r="D35" s="502"/>
      <c r="E35" s="471"/>
      <c r="F35" s="471"/>
      <c r="G35" s="471"/>
      <c r="H35" s="471"/>
    </row>
    <row r="36" spans="1:8" ht="26.4" x14ac:dyDescent="0.25">
      <c r="A36" s="468">
        <v>114</v>
      </c>
      <c r="B36" s="499" t="s">
        <v>29</v>
      </c>
      <c r="C36" s="500">
        <f t="shared" si="0"/>
        <v>41083565</v>
      </c>
      <c r="D36" s="502">
        <v>41029565</v>
      </c>
      <c r="E36" s="471">
        <v>54000</v>
      </c>
      <c r="F36" s="471"/>
      <c r="G36" s="471"/>
      <c r="H36" s="471"/>
    </row>
    <row r="37" spans="1:8" x14ac:dyDescent="0.25">
      <c r="A37" s="468">
        <v>115</v>
      </c>
      <c r="B37" s="503" t="s">
        <v>30</v>
      </c>
      <c r="C37" s="500">
        <f t="shared" si="0"/>
        <v>193244914</v>
      </c>
      <c r="D37" s="504">
        <f>SUM(D33:D36)</f>
        <v>192990914</v>
      </c>
      <c r="E37" s="505">
        <f>SUM(E33:E36)</f>
        <v>254000</v>
      </c>
      <c r="F37" s="505">
        <f>SUM(F33:F36)</f>
        <v>0</v>
      </c>
      <c r="G37" s="505">
        <f>SUM(G33:G36)</f>
        <v>0</v>
      </c>
      <c r="H37" s="505">
        <f>SUM(H33:H36)</f>
        <v>0</v>
      </c>
    </row>
    <row r="38" spans="1:8" ht="26.4" x14ac:dyDescent="0.25">
      <c r="A38" s="468">
        <v>116</v>
      </c>
      <c r="B38" s="499" t="s">
        <v>362</v>
      </c>
      <c r="C38" s="500">
        <f>SUM(D38:H38)</f>
        <v>7516495</v>
      </c>
      <c r="D38" s="501">
        <v>7516495</v>
      </c>
      <c r="E38" s="484">
        <f>SUM(E39:E41)</f>
        <v>0</v>
      </c>
      <c r="F38" s="484">
        <f>SUM(F39:F41)</f>
        <v>0</v>
      </c>
      <c r="G38" s="484">
        <f>SUM(G39:G41)</f>
        <v>0</v>
      </c>
      <c r="H38" s="484">
        <f>SUM(H39:H41)</f>
        <v>0</v>
      </c>
    </row>
    <row r="39" spans="1:8" x14ac:dyDescent="0.25">
      <c r="A39" s="468">
        <v>119</v>
      </c>
      <c r="B39" s="499" t="s">
        <v>363</v>
      </c>
      <c r="C39" s="500">
        <f t="shared" ref="C39:C48" si="1">SUM(D39:H39)</f>
        <v>4500000</v>
      </c>
      <c r="D39" s="502">
        <f>SUM(D40:D41)</f>
        <v>4500000</v>
      </c>
      <c r="E39" s="471"/>
      <c r="F39" s="471"/>
      <c r="G39" s="471"/>
      <c r="H39" s="471"/>
    </row>
    <row r="40" spans="1:8" ht="26.4" x14ac:dyDescent="0.25">
      <c r="A40" s="468">
        <v>118</v>
      </c>
      <c r="B40" s="499" t="s">
        <v>323</v>
      </c>
      <c r="C40" s="500">
        <f t="shared" si="1"/>
        <v>0</v>
      </c>
      <c r="D40" s="502"/>
      <c r="E40" s="471"/>
      <c r="F40" s="471"/>
      <c r="G40" s="471"/>
      <c r="H40" s="471"/>
    </row>
    <row r="41" spans="1:8" x14ac:dyDescent="0.25">
      <c r="A41" s="468">
        <v>117</v>
      </c>
      <c r="B41" s="499" t="s">
        <v>324</v>
      </c>
      <c r="C41" s="500">
        <f t="shared" si="1"/>
        <v>4500000</v>
      </c>
      <c r="D41" s="502">
        <v>4500000</v>
      </c>
      <c r="E41" s="471"/>
      <c r="F41" s="471"/>
      <c r="G41" s="471"/>
      <c r="H41" s="471"/>
    </row>
    <row r="42" spans="1:8" x14ac:dyDescent="0.25">
      <c r="A42" s="468">
        <v>120</v>
      </c>
      <c r="B42" s="503" t="s">
        <v>31</v>
      </c>
      <c r="C42" s="500">
        <f t="shared" si="1"/>
        <v>12016495</v>
      </c>
      <c r="D42" s="504">
        <f>D38+D39</f>
        <v>12016495</v>
      </c>
      <c r="E42" s="504">
        <f t="shared" ref="E42:H42" si="2">E38+E39</f>
        <v>0</v>
      </c>
      <c r="F42" s="504">
        <f t="shared" si="2"/>
        <v>0</v>
      </c>
      <c r="G42" s="504">
        <f t="shared" si="2"/>
        <v>0</v>
      </c>
      <c r="H42" s="504">
        <f t="shared" si="2"/>
        <v>0</v>
      </c>
    </row>
    <row r="43" spans="1:8" x14ac:dyDescent="0.25">
      <c r="A43" s="468">
        <v>121</v>
      </c>
      <c r="B43" s="507" t="s">
        <v>32</v>
      </c>
      <c r="C43" s="500">
        <f t="shared" si="1"/>
        <v>2505863932</v>
      </c>
      <c r="D43" s="508">
        <f>D6+D7+D8+D16+D26+D32+D37+D42</f>
        <v>1893771027</v>
      </c>
      <c r="E43" s="509">
        <f>E6+E7+E8+E16+E26+E32+E37+E42</f>
        <v>212608391</v>
      </c>
      <c r="F43" s="509">
        <f>F6+F7+F8+F16+F26+F32+F37+F42</f>
        <v>180227129</v>
      </c>
      <c r="G43" s="509">
        <f>G6+G7+G8+G16+G26+G32+G37+G42</f>
        <v>70324041</v>
      </c>
      <c r="H43" s="509">
        <f>H6+H7+H8+H16+H26+H32+H37+H42</f>
        <v>148933344</v>
      </c>
    </row>
    <row r="44" spans="1:8" ht="26.4" x14ac:dyDescent="0.25">
      <c r="A44" s="468">
        <v>122</v>
      </c>
      <c r="B44" s="499" t="s">
        <v>33</v>
      </c>
      <c r="C44" s="500">
        <f t="shared" si="1"/>
        <v>16355732</v>
      </c>
      <c r="D44" s="502">
        <v>16355732</v>
      </c>
      <c r="E44" s="471"/>
      <c r="F44" s="471"/>
      <c r="G44" s="471"/>
      <c r="H44" s="471"/>
    </row>
    <row r="45" spans="1:8" ht="26.4" x14ac:dyDescent="0.25">
      <c r="A45" s="468">
        <v>123</v>
      </c>
      <c r="B45" s="499" t="s">
        <v>34</v>
      </c>
      <c r="C45" s="500">
        <f>SUM(D45:H45)</f>
        <v>547636208</v>
      </c>
      <c r="D45" s="210">
        <v>547636208</v>
      </c>
      <c r="E45" s="471"/>
      <c r="F45" s="471"/>
      <c r="G45" s="471"/>
      <c r="H45" s="471"/>
    </row>
    <row r="46" spans="1:8" x14ac:dyDescent="0.25">
      <c r="A46" s="468">
        <v>124</v>
      </c>
      <c r="B46" s="499" t="s">
        <v>35</v>
      </c>
      <c r="C46" s="500">
        <f t="shared" si="1"/>
        <v>563991940</v>
      </c>
      <c r="D46" s="501">
        <f>SUM(D44:D45)</f>
        <v>563991940</v>
      </c>
      <c r="E46" s="484">
        <f>SUM(E44:E45)</f>
        <v>0</v>
      </c>
      <c r="F46" s="484">
        <f>SUM(F44:F45)</f>
        <v>0</v>
      </c>
      <c r="G46" s="484">
        <f>SUM(G44:G45)</f>
        <v>0</v>
      </c>
      <c r="H46" s="484">
        <f>SUM(H44:H45)</f>
        <v>0</v>
      </c>
    </row>
    <row r="47" spans="1:8" ht="13.8" thickBot="1" x14ac:dyDescent="0.3">
      <c r="A47" s="468">
        <v>125</v>
      </c>
      <c r="B47" s="511" t="s">
        <v>36</v>
      </c>
      <c r="C47" s="500">
        <f t="shared" si="1"/>
        <v>563991940</v>
      </c>
      <c r="D47" s="512">
        <f>D46</f>
        <v>563991940</v>
      </c>
      <c r="E47" s="513">
        <f>E46</f>
        <v>0</v>
      </c>
      <c r="F47" s="513">
        <f>F46</f>
        <v>0</v>
      </c>
      <c r="G47" s="513">
        <f>G46</f>
        <v>0</v>
      </c>
      <c r="H47" s="513">
        <f>H46</f>
        <v>0</v>
      </c>
    </row>
    <row r="48" spans="1:8" ht="14.4" thickTop="1" thickBot="1" x14ac:dyDescent="0.3">
      <c r="A48" s="468">
        <v>126</v>
      </c>
      <c r="B48" s="5" t="s">
        <v>37</v>
      </c>
      <c r="C48" s="500">
        <f t="shared" si="1"/>
        <v>3069855872</v>
      </c>
      <c r="D48" s="3">
        <f>D43+D47</f>
        <v>2457762967</v>
      </c>
      <c r="E48" s="1">
        <f>E43+E47</f>
        <v>212608391</v>
      </c>
      <c r="F48" s="1">
        <f>F43+F47</f>
        <v>180227129</v>
      </c>
      <c r="G48" s="1">
        <f>G43+G47</f>
        <v>70324041</v>
      </c>
      <c r="H48" s="1">
        <f>H43+H47</f>
        <v>148933344</v>
      </c>
    </row>
    <row r="49" spans="3:8" ht="13.8" thickTop="1" x14ac:dyDescent="0.25">
      <c r="C49" s="121">
        <f>'[1]1'!C79</f>
        <v>3069855872</v>
      </c>
      <c r="D49" s="121">
        <f>D48-'[1]1'!D79</f>
        <v>0</v>
      </c>
      <c r="E49" s="121">
        <f>E48-'[1]1'!E79</f>
        <v>0</v>
      </c>
      <c r="F49" s="121">
        <f>F48-'[1]1'!F79</f>
        <v>0</v>
      </c>
      <c r="G49" s="121">
        <f>G48-'[1]1'!G79</f>
        <v>0</v>
      </c>
      <c r="H49" s="121">
        <f>H48-'[1]1'!H79</f>
        <v>0</v>
      </c>
    </row>
    <row r="50" spans="3:8" x14ac:dyDescent="0.25">
      <c r="C50" s="121">
        <f>C49-C48</f>
        <v>0</v>
      </c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workbookViewId="0">
      <selection activeCell="C2" sqref="C2"/>
    </sheetView>
  </sheetViews>
  <sheetFormatPr defaultColWidth="9.109375" defaultRowHeight="14.4" x14ac:dyDescent="0.3"/>
  <cols>
    <col min="1" max="1" width="9.109375" style="832"/>
    <col min="2" max="2" width="64" style="832" bestFit="1" customWidth="1"/>
    <col min="3" max="3" width="19.33203125" style="832" customWidth="1"/>
    <col min="4" max="4" width="16.5546875" style="832" bestFit="1" customWidth="1"/>
    <col min="5" max="5" width="16.33203125" style="832" bestFit="1" customWidth="1"/>
    <col min="6" max="16384" width="9.109375" style="832"/>
  </cols>
  <sheetData>
    <row r="1" spans="1:5" ht="17.399999999999999" x14ac:dyDescent="0.3">
      <c r="A1" s="830"/>
      <c r="B1" s="831" t="s">
        <v>0</v>
      </c>
    </row>
    <row r="2" spans="1:5" ht="15.6" x14ac:dyDescent="0.3">
      <c r="A2" s="830"/>
      <c r="B2" s="833" t="s">
        <v>364</v>
      </c>
      <c r="C2" s="645" t="s">
        <v>1535</v>
      </c>
    </row>
    <row r="3" spans="1:5" ht="15.6" x14ac:dyDescent="0.3">
      <c r="A3" s="830"/>
      <c r="B3" s="830" t="s">
        <v>517</v>
      </c>
      <c r="C3" s="25" t="s">
        <v>119</v>
      </c>
      <c r="D3" s="25"/>
    </row>
    <row r="4" spans="1:5" ht="15.6" x14ac:dyDescent="0.3">
      <c r="A4" s="830"/>
      <c r="B4" s="830"/>
      <c r="C4" s="830"/>
      <c r="D4" s="830"/>
    </row>
    <row r="5" spans="1:5" s="836" customFormat="1" ht="15.6" x14ac:dyDescent="0.3">
      <c r="A5" s="834" t="s">
        <v>115</v>
      </c>
      <c r="B5" s="834"/>
      <c r="C5" s="835" t="s">
        <v>518</v>
      </c>
      <c r="D5" s="835" t="s">
        <v>519</v>
      </c>
      <c r="E5" s="835" t="s">
        <v>459</v>
      </c>
    </row>
    <row r="6" spans="1:5" s="839" customFormat="1" ht="15.6" x14ac:dyDescent="0.3">
      <c r="A6" s="837">
        <v>1</v>
      </c>
      <c r="B6" s="837" t="s">
        <v>116</v>
      </c>
      <c r="C6" s="838">
        <v>254000</v>
      </c>
      <c r="D6" s="838">
        <v>254000</v>
      </c>
      <c r="E6" s="838">
        <v>45000</v>
      </c>
    </row>
    <row r="7" spans="1:5" ht="15.6" x14ac:dyDescent="0.3">
      <c r="A7" s="840">
        <v>2</v>
      </c>
      <c r="B7" s="840" t="s">
        <v>556</v>
      </c>
      <c r="C7" s="841">
        <v>48426697</v>
      </c>
      <c r="D7" s="841">
        <v>48680697</v>
      </c>
      <c r="E7" s="838">
        <v>47822594</v>
      </c>
    </row>
    <row r="8" spans="1:5" ht="15.6" x14ac:dyDescent="0.3">
      <c r="A8" s="840">
        <v>3</v>
      </c>
      <c r="B8" s="842" t="s">
        <v>374</v>
      </c>
      <c r="C8" s="841">
        <v>64650000</v>
      </c>
      <c r="D8" s="841">
        <v>64650000</v>
      </c>
      <c r="E8" s="838"/>
    </row>
    <row r="9" spans="1:5" ht="15.6" x14ac:dyDescent="0.3">
      <c r="A9" s="840">
        <v>4</v>
      </c>
      <c r="B9" s="840" t="s">
        <v>557</v>
      </c>
      <c r="C9" s="841">
        <v>35388602</v>
      </c>
      <c r="D9" s="841">
        <v>37345602</v>
      </c>
      <c r="E9" s="838">
        <v>1957000</v>
      </c>
    </row>
    <row r="10" spans="1:5" ht="15.6" x14ac:dyDescent="0.3">
      <c r="A10" s="840">
        <v>5</v>
      </c>
      <c r="B10" s="843" t="s">
        <v>348</v>
      </c>
      <c r="C10" s="838">
        <v>3000000</v>
      </c>
      <c r="D10" s="838">
        <v>3000000</v>
      </c>
      <c r="E10" s="838"/>
    </row>
    <row r="11" spans="1:5" ht="15.6" x14ac:dyDescent="0.3">
      <c r="A11" s="840">
        <v>6</v>
      </c>
      <c r="B11" s="840" t="s">
        <v>349</v>
      </c>
      <c r="C11" s="841">
        <v>3000000</v>
      </c>
      <c r="D11" s="841">
        <v>477694</v>
      </c>
      <c r="E11" s="838">
        <v>85000</v>
      </c>
    </row>
    <row r="12" spans="1:5" ht="15.6" x14ac:dyDescent="0.3">
      <c r="A12" s="840">
        <v>7</v>
      </c>
      <c r="B12" s="840" t="s">
        <v>497</v>
      </c>
      <c r="C12" s="841">
        <v>850000</v>
      </c>
      <c r="D12" s="841">
        <v>177800</v>
      </c>
      <c r="E12" s="838"/>
    </row>
    <row r="13" spans="1:5" s="844" customFormat="1" ht="15.6" x14ac:dyDescent="0.3">
      <c r="A13" s="840">
        <v>8</v>
      </c>
      <c r="B13" s="840" t="s">
        <v>498</v>
      </c>
      <c r="C13" s="841">
        <v>3800000</v>
      </c>
      <c r="D13" s="841">
        <v>3143425</v>
      </c>
      <c r="E13" s="838">
        <v>3143425</v>
      </c>
    </row>
    <row r="14" spans="1:5" s="844" customFormat="1" ht="15.6" x14ac:dyDescent="0.3">
      <c r="A14" s="840">
        <v>9</v>
      </c>
      <c r="B14" s="840" t="s">
        <v>499</v>
      </c>
      <c r="C14" s="841">
        <v>2000000</v>
      </c>
      <c r="D14" s="841">
        <v>801420</v>
      </c>
      <c r="E14" s="838">
        <v>801420</v>
      </c>
    </row>
    <row r="15" spans="1:5" s="844" customFormat="1" ht="15.6" x14ac:dyDescent="0.3">
      <c r="A15" s="840">
        <v>10</v>
      </c>
      <c r="B15" s="840" t="s">
        <v>376</v>
      </c>
      <c r="C15" s="841">
        <v>650000</v>
      </c>
      <c r="D15" s="841">
        <v>650000</v>
      </c>
      <c r="E15" s="838"/>
    </row>
    <row r="16" spans="1:5" ht="15.6" x14ac:dyDescent="0.3">
      <c r="A16" s="840">
        <v>11</v>
      </c>
      <c r="B16" s="840" t="s">
        <v>377</v>
      </c>
      <c r="C16" s="841">
        <v>190000</v>
      </c>
      <c r="D16" s="841">
        <v>190000</v>
      </c>
      <c r="E16" s="838">
        <v>111580</v>
      </c>
    </row>
    <row r="17" spans="1:5" ht="15.6" x14ac:dyDescent="0.3">
      <c r="A17" s="840">
        <v>12</v>
      </c>
      <c r="B17" s="840" t="s">
        <v>500</v>
      </c>
      <c r="C17" s="841">
        <v>660000</v>
      </c>
      <c r="D17" s="841">
        <v>660000</v>
      </c>
      <c r="E17" s="838">
        <v>660000</v>
      </c>
    </row>
    <row r="18" spans="1:5" ht="15.6" x14ac:dyDescent="0.3">
      <c r="A18" s="840">
        <v>13</v>
      </c>
      <c r="B18" s="840" t="s">
        <v>558</v>
      </c>
      <c r="C18" s="841">
        <v>1210000</v>
      </c>
      <c r="D18" s="841">
        <v>1210000</v>
      </c>
      <c r="E18" s="838">
        <v>1175000</v>
      </c>
    </row>
    <row r="19" spans="1:5" ht="15.6" x14ac:dyDescent="0.3">
      <c r="A19" s="840">
        <v>14</v>
      </c>
      <c r="B19" s="840" t="s">
        <v>559</v>
      </c>
      <c r="C19" s="841">
        <v>900000</v>
      </c>
      <c r="D19" s="841">
        <v>900000</v>
      </c>
      <c r="E19" s="838">
        <v>732165</v>
      </c>
    </row>
    <row r="20" spans="1:5" ht="15.6" x14ac:dyDescent="0.3">
      <c r="A20" s="840">
        <v>15</v>
      </c>
      <c r="B20" s="840" t="s">
        <v>560</v>
      </c>
      <c r="C20" s="841">
        <v>6500000</v>
      </c>
      <c r="D20" s="841">
        <v>3997770</v>
      </c>
      <c r="E20" s="838">
        <v>3997770</v>
      </c>
    </row>
    <row r="21" spans="1:5" ht="15.6" x14ac:dyDescent="0.3">
      <c r="A21" s="840">
        <v>16</v>
      </c>
      <c r="B21" s="840" t="s">
        <v>561</v>
      </c>
      <c r="C21" s="841">
        <v>20946483</v>
      </c>
      <c r="D21" s="841">
        <v>18697854</v>
      </c>
      <c r="E21" s="838">
        <v>18647012</v>
      </c>
    </row>
    <row r="22" spans="1:5" ht="15.6" x14ac:dyDescent="0.3">
      <c r="A22" s="840">
        <v>17</v>
      </c>
      <c r="B22" s="843" t="s">
        <v>347</v>
      </c>
      <c r="C22" s="841">
        <v>819132</v>
      </c>
      <c r="D22" s="841">
        <v>2890992</v>
      </c>
      <c r="E22" s="838">
        <v>67437</v>
      </c>
    </row>
    <row r="23" spans="1:5" ht="24" x14ac:dyDescent="0.3">
      <c r="A23" s="840">
        <v>18</v>
      </c>
      <c r="B23" s="845" t="s">
        <v>562</v>
      </c>
      <c r="C23" s="841"/>
      <c r="D23" s="841">
        <v>287020</v>
      </c>
      <c r="E23" s="838">
        <v>58420</v>
      </c>
    </row>
    <row r="24" spans="1:5" ht="24.6" x14ac:dyDescent="0.3">
      <c r="A24" s="840">
        <v>19</v>
      </c>
      <c r="B24" s="846" t="s">
        <v>563</v>
      </c>
      <c r="C24" s="841"/>
      <c r="D24" s="841">
        <v>345440</v>
      </c>
      <c r="E24" s="838">
        <v>345440</v>
      </c>
    </row>
    <row r="25" spans="1:5" ht="15.6" x14ac:dyDescent="0.3">
      <c r="A25" s="840">
        <v>20</v>
      </c>
      <c r="B25" s="845" t="s">
        <v>564</v>
      </c>
      <c r="C25" s="841"/>
      <c r="D25" s="841">
        <v>431000</v>
      </c>
      <c r="E25" s="838">
        <v>301700</v>
      </c>
    </row>
    <row r="26" spans="1:5" ht="15.6" x14ac:dyDescent="0.3">
      <c r="A26" s="840">
        <v>21</v>
      </c>
      <c r="B26" s="284" t="s">
        <v>424</v>
      </c>
      <c r="C26" s="841"/>
      <c r="D26" s="841">
        <v>3000000</v>
      </c>
      <c r="E26" s="838">
        <v>2172924</v>
      </c>
    </row>
    <row r="27" spans="1:5" ht="15.6" x14ac:dyDescent="0.3">
      <c r="A27" s="840">
        <v>22</v>
      </c>
      <c r="B27" s="847" t="s">
        <v>396</v>
      </c>
      <c r="C27" s="841"/>
      <c r="D27" s="841">
        <v>10000000</v>
      </c>
      <c r="E27" s="838">
        <v>406400</v>
      </c>
    </row>
    <row r="28" spans="1:5" ht="15.6" x14ac:dyDescent="0.3">
      <c r="A28" s="840">
        <v>23</v>
      </c>
      <c r="B28" s="848" t="s">
        <v>425</v>
      </c>
      <c r="C28" s="841"/>
      <c r="D28" s="841">
        <v>3000000</v>
      </c>
      <c r="E28" s="838"/>
    </row>
    <row r="29" spans="1:5" ht="15.6" x14ac:dyDescent="0.3">
      <c r="A29" s="840">
        <v>24</v>
      </c>
      <c r="B29" s="849" t="s">
        <v>426</v>
      </c>
      <c r="C29" s="841"/>
      <c r="D29" s="841">
        <v>800000</v>
      </c>
      <c r="E29" s="838"/>
    </row>
    <row r="30" spans="1:5" ht="15.6" x14ac:dyDescent="0.3">
      <c r="A30" s="840">
        <v>25</v>
      </c>
      <c r="B30" s="849" t="s">
        <v>487</v>
      </c>
      <c r="C30" s="841"/>
      <c r="D30" s="841">
        <v>740000</v>
      </c>
      <c r="E30" s="838">
        <v>366776</v>
      </c>
    </row>
    <row r="31" spans="1:5" ht="15.6" x14ac:dyDescent="0.3">
      <c r="A31" s="850">
        <v>26</v>
      </c>
      <c r="B31" s="851" t="s">
        <v>488</v>
      </c>
      <c r="C31" s="841"/>
      <c r="D31" s="841">
        <v>22344000</v>
      </c>
      <c r="E31" s="838">
        <v>16608397</v>
      </c>
    </row>
    <row r="32" spans="1:5" ht="15.6" x14ac:dyDescent="0.3">
      <c r="A32" s="850">
        <v>27</v>
      </c>
      <c r="B32" s="852" t="s">
        <v>398</v>
      </c>
      <c r="C32" s="841"/>
      <c r="D32" s="841">
        <v>2700000</v>
      </c>
      <c r="E32" s="838"/>
    </row>
    <row r="33" spans="1:5" ht="15.6" x14ac:dyDescent="0.3">
      <c r="A33" s="850">
        <v>28</v>
      </c>
      <c r="B33" s="851" t="s">
        <v>399</v>
      </c>
      <c r="C33" s="841"/>
      <c r="D33" s="841">
        <v>4264221</v>
      </c>
      <c r="E33" s="838">
        <v>2545000</v>
      </c>
    </row>
    <row r="34" spans="1:5" ht="15.6" x14ac:dyDescent="0.3">
      <c r="A34" s="850">
        <v>29</v>
      </c>
      <c r="B34" s="849" t="s">
        <v>404</v>
      </c>
      <c r="C34" s="841"/>
      <c r="D34" s="841">
        <v>1000000</v>
      </c>
      <c r="E34" s="838"/>
    </row>
    <row r="35" spans="1:5" ht="15.6" x14ac:dyDescent="0.3">
      <c r="A35" s="850">
        <v>30</v>
      </c>
      <c r="B35" s="849" t="s">
        <v>405</v>
      </c>
      <c r="C35" s="841"/>
      <c r="D35" s="841">
        <v>959803</v>
      </c>
      <c r="E35" s="838"/>
    </row>
    <row r="36" spans="1:5" ht="15.6" x14ac:dyDescent="0.3">
      <c r="A36" s="850">
        <v>31</v>
      </c>
      <c r="B36" s="848" t="s">
        <v>492</v>
      </c>
      <c r="C36" s="841"/>
      <c r="D36" s="841">
        <v>2200000</v>
      </c>
      <c r="E36" s="838"/>
    </row>
    <row r="37" spans="1:5" ht="15.6" x14ac:dyDescent="0.3">
      <c r="A37" s="850">
        <v>32</v>
      </c>
      <c r="B37" s="830" t="s">
        <v>397</v>
      </c>
      <c r="C37" s="841"/>
      <c r="D37" s="841">
        <v>982600</v>
      </c>
      <c r="E37" s="838">
        <v>150000</v>
      </c>
    </row>
    <row r="38" spans="1:5" ht="15.6" x14ac:dyDescent="0.3">
      <c r="A38" s="850">
        <v>33</v>
      </c>
      <c r="B38" s="848" t="s">
        <v>565</v>
      </c>
      <c r="C38" s="841"/>
      <c r="D38" s="841">
        <v>360000</v>
      </c>
      <c r="E38" s="838">
        <v>320040</v>
      </c>
    </row>
    <row r="39" spans="1:5" ht="15.6" x14ac:dyDescent="0.3">
      <c r="A39" s="850">
        <v>34</v>
      </c>
      <c r="B39" s="848" t="s">
        <v>406</v>
      </c>
      <c r="C39" s="841"/>
      <c r="D39" s="841">
        <v>482600</v>
      </c>
      <c r="E39" s="838"/>
    </row>
    <row r="40" spans="1:5" ht="15.6" x14ac:dyDescent="0.3">
      <c r="A40" s="850">
        <v>35</v>
      </c>
      <c r="B40" s="848"/>
      <c r="C40" s="841"/>
      <c r="D40" s="841"/>
      <c r="E40" s="838"/>
    </row>
    <row r="41" spans="1:5" ht="15.6" x14ac:dyDescent="0.3">
      <c r="A41" s="850">
        <v>36</v>
      </c>
      <c r="B41" s="848"/>
      <c r="C41" s="841"/>
      <c r="D41" s="841"/>
      <c r="E41" s="838"/>
    </row>
    <row r="42" spans="1:5" ht="15.6" x14ac:dyDescent="0.3">
      <c r="A42" s="850">
        <v>37</v>
      </c>
      <c r="B42" s="853"/>
      <c r="C42" s="841"/>
      <c r="D42" s="841"/>
      <c r="E42" s="838">
        <v>0</v>
      </c>
    </row>
    <row r="43" spans="1:5" ht="15.6" x14ac:dyDescent="0.3">
      <c r="A43" s="850">
        <v>38</v>
      </c>
      <c r="B43" s="854" t="s">
        <v>38</v>
      </c>
      <c r="C43" s="855">
        <f>SUM(C6:C42)</f>
        <v>193244914</v>
      </c>
      <c r="D43" s="855">
        <f>SUM(D6:D42)</f>
        <v>241623938</v>
      </c>
      <c r="E43" s="855">
        <f>SUM(E6:E42)</f>
        <v>102520500</v>
      </c>
    </row>
    <row r="47" spans="1:5" s="856" customFormat="1" ht="13.2" x14ac:dyDescent="0.25">
      <c r="B47" s="856" t="s">
        <v>39</v>
      </c>
      <c r="C47" s="857">
        <f>SUM(E7:E42)</f>
        <v>102475500</v>
      </c>
    </row>
    <row r="48" spans="1:5" s="858" customFormat="1" ht="13.2" x14ac:dyDescent="0.25">
      <c r="B48" s="859" t="s">
        <v>40</v>
      </c>
      <c r="C48" s="860">
        <f>SUM(E6)</f>
        <v>45000</v>
      </c>
    </row>
    <row r="49" spans="2:3" s="856" customFormat="1" ht="13.2" x14ac:dyDescent="0.25">
      <c r="B49" s="861" t="s">
        <v>38</v>
      </c>
      <c r="C49" s="862">
        <f>SUM(C47:C48)</f>
        <v>102520500</v>
      </c>
    </row>
  </sheetData>
  <pageMargins left="0.7" right="0.7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72"/>
  <sheetViews>
    <sheetView workbookViewId="0">
      <selection activeCell="C2" sqref="C2"/>
    </sheetView>
  </sheetViews>
  <sheetFormatPr defaultColWidth="8.88671875" defaultRowHeight="13.2" x14ac:dyDescent="0.25"/>
  <cols>
    <col min="1" max="1" width="13.33203125" style="865" bestFit="1" customWidth="1"/>
    <col min="2" max="2" width="66.33203125" style="865" bestFit="1" customWidth="1"/>
    <col min="3" max="3" width="19.109375" style="865" customWidth="1"/>
    <col min="4" max="4" width="18.109375" style="865" bestFit="1" customWidth="1"/>
    <col min="5" max="5" width="16.33203125" style="865" bestFit="1" customWidth="1"/>
    <col min="6" max="6" width="14.33203125" style="865" bestFit="1" customWidth="1"/>
    <col min="7" max="16384" width="8.88671875" style="865"/>
  </cols>
  <sheetData>
    <row r="1" spans="1:6" ht="17.399999999999999" x14ac:dyDescent="0.3">
      <c r="A1" s="863"/>
      <c r="B1" s="864" t="s">
        <v>0</v>
      </c>
    </row>
    <row r="2" spans="1:6" ht="15.6" x14ac:dyDescent="0.3">
      <c r="A2" s="863"/>
      <c r="B2" s="866" t="s">
        <v>364</v>
      </c>
      <c r="C2" s="645" t="s">
        <v>1536</v>
      </c>
    </row>
    <row r="3" spans="1:6" ht="15.6" x14ac:dyDescent="0.3">
      <c r="A3" s="863"/>
      <c r="B3" s="863" t="s">
        <v>517</v>
      </c>
      <c r="C3" s="25" t="s">
        <v>119</v>
      </c>
      <c r="D3" s="25"/>
    </row>
    <row r="4" spans="1:6" ht="15.6" x14ac:dyDescent="0.3">
      <c r="A4" s="863"/>
      <c r="B4" s="863"/>
      <c r="C4" s="863"/>
      <c r="D4" s="863"/>
    </row>
    <row r="5" spans="1:6" s="869" customFormat="1" ht="15.6" x14ac:dyDescent="0.3">
      <c r="A5" s="867" t="s">
        <v>117</v>
      </c>
      <c r="B5" s="868"/>
      <c r="C5" s="868" t="s">
        <v>518</v>
      </c>
      <c r="D5" s="868" t="s">
        <v>519</v>
      </c>
      <c r="E5" s="868" t="s">
        <v>1511</v>
      </c>
    </row>
    <row r="6" spans="1:6" s="874" customFormat="1" ht="15.6" x14ac:dyDescent="0.3">
      <c r="A6" s="870">
        <v>1</v>
      </c>
      <c r="B6" s="870" t="s">
        <v>387</v>
      </c>
      <c r="C6" s="871">
        <v>190500</v>
      </c>
      <c r="D6" s="871">
        <v>190500</v>
      </c>
      <c r="E6" s="872"/>
      <c r="F6" s="873"/>
    </row>
    <row r="7" spans="1:6" s="874" customFormat="1" ht="15.6" x14ac:dyDescent="0.3">
      <c r="A7" s="870">
        <v>2</v>
      </c>
      <c r="B7" s="870" t="s">
        <v>357</v>
      </c>
      <c r="C7" s="871">
        <v>4610100</v>
      </c>
      <c r="D7" s="871">
        <v>8834217</v>
      </c>
      <c r="E7" s="871">
        <v>4634386</v>
      </c>
      <c r="F7" s="873"/>
    </row>
    <row r="8" spans="1:6" s="874" customFormat="1" ht="15.6" x14ac:dyDescent="0.3">
      <c r="A8" s="870">
        <v>3</v>
      </c>
      <c r="B8" s="875" t="s">
        <v>521</v>
      </c>
      <c r="C8" s="871">
        <v>190500</v>
      </c>
      <c r="D8" s="871">
        <v>190500</v>
      </c>
      <c r="E8" s="871">
        <v>78370</v>
      </c>
      <c r="F8" s="873"/>
    </row>
    <row r="9" spans="1:6" s="874" customFormat="1" ht="15.6" x14ac:dyDescent="0.3">
      <c r="A9" s="870">
        <v>4</v>
      </c>
      <c r="B9" s="876" t="s">
        <v>522</v>
      </c>
      <c r="C9" s="871">
        <v>3005818</v>
      </c>
      <c r="D9" s="871">
        <v>4562818</v>
      </c>
      <c r="E9" s="871">
        <v>2234917</v>
      </c>
      <c r="F9" s="873"/>
    </row>
    <row r="10" spans="1:6" s="874" customFormat="1" ht="15.6" x14ac:dyDescent="0.3">
      <c r="A10" s="870">
        <v>5</v>
      </c>
      <c r="B10" s="870" t="s">
        <v>523</v>
      </c>
      <c r="C10" s="871">
        <v>203200</v>
      </c>
      <c r="D10" s="871">
        <v>553200</v>
      </c>
      <c r="E10" s="871">
        <v>266180</v>
      </c>
      <c r="F10" s="873"/>
    </row>
    <row r="11" spans="1:6" s="874" customFormat="1" ht="15.6" x14ac:dyDescent="0.3">
      <c r="A11" s="870">
        <v>6</v>
      </c>
      <c r="B11" s="870" t="s">
        <v>325</v>
      </c>
      <c r="C11" s="871">
        <v>717550</v>
      </c>
      <c r="D11" s="871">
        <v>963415</v>
      </c>
      <c r="E11" s="871">
        <v>463992</v>
      </c>
      <c r="F11" s="873"/>
    </row>
    <row r="12" spans="1:6" s="874" customFormat="1" ht="15.6" x14ac:dyDescent="0.3">
      <c r="A12" s="870">
        <v>7</v>
      </c>
      <c r="B12" s="870" t="s">
        <v>386</v>
      </c>
      <c r="C12" s="871">
        <v>1651000</v>
      </c>
      <c r="D12" s="871">
        <v>2351000</v>
      </c>
      <c r="E12" s="871">
        <v>1538864</v>
      </c>
      <c r="F12" s="873"/>
    </row>
    <row r="13" spans="1:6" s="874" customFormat="1" ht="15.6" x14ac:dyDescent="0.3">
      <c r="A13" s="870">
        <v>8</v>
      </c>
      <c r="B13" s="870" t="s">
        <v>118</v>
      </c>
      <c r="C13" s="871">
        <v>4445000</v>
      </c>
      <c r="D13" s="871">
        <v>7095000</v>
      </c>
      <c r="E13" s="871">
        <v>1401001</v>
      </c>
      <c r="F13" s="873"/>
    </row>
    <row r="14" spans="1:6" ht="15.6" x14ac:dyDescent="0.3">
      <c r="A14" s="877">
        <v>9</v>
      </c>
      <c r="B14" s="878" t="s">
        <v>326</v>
      </c>
      <c r="C14" s="871">
        <v>508000</v>
      </c>
      <c r="D14" s="871">
        <v>608000</v>
      </c>
      <c r="E14" s="871">
        <v>151986</v>
      </c>
      <c r="F14" s="879"/>
    </row>
    <row r="15" spans="1:6" ht="15.6" x14ac:dyDescent="0.3">
      <c r="A15" s="877">
        <v>10</v>
      </c>
      <c r="B15" s="842" t="s">
        <v>524</v>
      </c>
      <c r="C15" s="871">
        <v>230266627</v>
      </c>
      <c r="D15" s="871">
        <v>239642601</v>
      </c>
      <c r="E15" s="871">
        <v>237353729</v>
      </c>
      <c r="F15" s="879"/>
    </row>
    <row r="16" spans="1:6" ht="15.6" x14ac:dyDescent="0.3">
      <c r="A16" s="877">
        <v>11</v>
      </c>
      <c r="B16" s="842" t="s">
        <v>373</v>
      </c>
      <c r="C16" s="880">
        <v>492974394</v>
      </c>
      <c r="D16" s="880">
        <v>492974394</v>
      </c>
      <c r="E16" s="880">
        <v>439519808</v>
      </c>
      <c r="F16" s="879" t="s">
        <v>1512</v>
      </c>
    </row>
    <row r="17" spans="1:6" ht="15.6" x14ac:dyDescent="0.3">
      <c r="A17" s="877">
        <v>12</v>
      </c>
      <c r="B17" s="842" t="s">
        <v>375</v>
      </c>
      <c r="C17" s="871">
        <v>212847140</v>
      </c>
      <c r="D17" s="871">
        <v>212847140</v>
      </c>
      <c r="E17" s="871">
        <v>73025</v>
      </c>
      <c r="F17" s="879"/>
    </row>
    <row r="18" spans="1:6" ht="15.6" x14ac:dyDescent="0.3">
      <c r="A18" s="877">
        <v>13</v>
      </c>
      <c r="B18" s="877" t="s">
        <v>525</v>
      </c>
      <c r="C18" s="871">
        <v>26859708</v>
      </c>
      <c r="D18" s="871">
        <v>26859708</v>
      </c>
      <c r="E18" s="871">
        <v>22541477</v>
      </c>
      <c r="F18" s="879"/>
    </row>
    <row r="19" spans="1:6" ht="15.6" x14ac:dyDescent="0.3">
      <c r="A19" s="877">
        <v>14</v>
      </c>
      <c r="B19" s="842" t="s">
        <v>350</v>
      </c>
      <c r="C19" s="871">
        <v>2000000</v>
      </c>
      <c r="D19" s="871">
        <v>2000000</v>
      </c>
      <c r="E19" s="871"/>
      <c r="F19" s="879"/>
    </row>
    <row r="20" spans="1:6" ht="31.2" x14ac:dyDescent="0.3">
      <c r="A20" s="877">
        <v>15</v>
      </c>
      <c r="B20" s="881" t="s">
        <v>526</v>
      </c>
      <c r="C20" s="871">
        <v>3000000</v>
      </c>
      <c r="D20" s="871">
        <v>3000000</v>
      </c>
      <c r="E20" s="871">
        <v>200000</v>
      </c>
      <c r="F20" s="879"/>
    </row>
    <row r="21" spans="1:6" ht="15.6" x14ac:dyDescent="0.3">
      <c r="A21" s="877">
        <v>16</v>
      </c>
      <c r="B21" s="882" t="s">
        <v>379</v>
      </c>
      <c r="C21" s="871">
        <v>2161600</v>
      </c>
      <c r="D21" s="871">
        <v>2161600</v>
      </c>
      <c r="E21" s="871">
        <v>1112975</v>
      </c>
      <c r="F21" s="879"/>
    </row>
    <row r="22" spans="1:6" ht="15.6" x14ac:dyDescent="0.3">
      <c r="A22" s="877">
        <v>17</v>
      </c>
      <c r="B22" s="863" t="s">
        <v>380</v>
      </c>
      <c r="C22" s="871">
        <v>2200000</v>
      </c>
      <c r="D22" s="871">
        <v>3200000</v>
      </c>
      <c r="E22" s="871">
        <v>671200</v>
      </c>
      <c r="F22" s="879"/>
    </row>
    <row r="23" spans="1:6" ht="15.6" x14ac:dyDescent="0.3">
      <c r="A23" s="877">
        <v>18</v>
      </c>
      <c r="B23" s="883" t="s">
        <v>351</v>
      </c>
      <c r="C23" s="871">
        <v>1500000</v>
      </c>
      <c r="D23" s="871">
        <v>1500000</v>
      </c>
      <c r="E23" s="871">
        <v>1070948</v>
      </c>
      <c r="F23" s="879"/>
    </row>
    <row r="24" spans="1:6" ht="15.6" x14ac:dyDescent="0.3">
      <c r="A24" s="877">
        <v>19</v>
      </c>
      <c r="B24" s="877" t="s">
        <v>527</v>
      </c>
      <c r="C24" s="871">
        <v>1940020</v>
      </c>
      <c r="D24" s="871">
        <v>1940020</v>
      </c>
      <c r="E24" s="871">
        <v>1807870</v>
      </c>
      <c r="F24" s="879"/>
    </row>
    <row r="25" spans="1:6" ht="15.6" x14ac:dyDescent="0.3">
      <c r="A25" s="877">
        <v>20</v>
      </c>
      <c r="B25" s="877" t="s">
        <v>528</v>
      </c>
      <c r="C25" s="871">
        <v>13578162</v>
      </c>
      <c r="D25" s="871">
        <v>13612452</v>
      </c>
      <c r="E25" s="871">
        <v>13612452</v>
      </c>
      <c r="F25" s="879"/>
    </row>
    <row r="26" spans="1:6" ht="15.6" x14ac:dyDescent="0.3">
      <c r="A26" s="877">
        <v>21</v>
      </c>
      <c r="B26" s="877" t="s">
        <v>371</v>
      </c>
      <c r="C26" s="871">
        <v>892610</v>
      </c>
      <c r="D26" s="871">
        <v>1259210</v>
      </c>
      <c r="E26" s="871">
        <v>844550</v>
      </c>
      <c r="F26" s="879"/>
    </row>
    <row r="27" spans="1:6" ht="15.6" x14ac:dyDescent="0.3">
      <c r="A27" s="877">
        <v>22</v>
      </c>
      <c r="B27" s="877" t="s">
        <v>372</v>
      </c>
      <c r="C27" s="871">
        <v>18925488</v>
      </c>
      <c r="D27" s="871">
        <v>18925488</v>
      </c>
      <c r="E27" s="871"/>
      <c r="F27" s="879"/>
    </row>
    <row r="28" spans="1:6" ht="15.6" x14ac:dyDescent="0.3">
      <c r="A28" s="877">
        <v>23</v>
      </c>
      <c r="B28" s="877" t="s">
        <v>378</v>
      </c>
      <c r="C28" s="871">
        <v>400000</v>
      </c>
      <c r="D28" s="871">
        <v>400000</v>
      </c>
      <c r="E28" s="871"/>
      <c r="F28" s="879"/>
    </row>
    <row r="29" spans="1:6" ht="15.6" x14ac:dyDescent="0.3">
      <c r="A29" s="877">
        <v>24</v>
      </c>
      <c r="B29" s="877" t="s">
        <v>529</v>
      </c>
      <c r="C29" s="871">
        <v>725170</v>
      </c>
      <c r="D29" s="871">
        <v>725170</v>
      </c>
      <c r="E29" s="871">
        <v>725170</v>
      </c>
      <c r="F29" s="879"/>
    </row>
    <row r="30" spans="1:6" ht="15.6" x14ac:dyDescent="0.3">
      <c r="A30" s="877">
        <v>25</v>
      </c>
      <c r="B30" s="877" t="s">
        <v>530</v>
      </c>
      <c r="C30" s="871">
        <v>444500</v>
      </c>
      <c r="D30" s="871">
        <v>444500</v>
      </c>
      <c r="E30" s="871">
        <v>240000</v>
      </c>
      <c r="F30" s="879"/>
    </row>
    <row r="31" spans="1:6" ht="15.6" x14ac:dyDescent="0.3">
      <c r="A31" s="877">
        <v>26</v>
      </c>
      <c r="B31" s="884" t="s">
        <v>531</v>
      </c>
      <c r="C31" s="871">
        <v>330200</v>
      </c>
      <c r="D31" s="871">
        <v>330200</v>
      </c>
      <c r="E31" s="871">
        <v>330200</v>
      </c>
      <c r="F31" s="879"/>
    </row>
    <row r="32" spans="1:6" ht="15.6" x14ac:dyDescent="0.3">
      <c r="A32" s="877">
        <v>27</v>
      </c>
      <c r="B32" s="885" t="s">
        <v>381</v>
      </c>
      <c r="C32" s="871">
        <v>2044700</v>
      </c>
      <c r="D32" s="871">
        <v>2044700</v>
      </c>
      <c r="E32" s="871">
        <v>730250</v>
      </c>
      <c r="F32" s="879"/>
    </row>
    <row r="33" spans="1:6" ht="15.6" x14ac:dyDescent="0.3">
      <c r="A33" s="877">
        <v>28</v>
      </c>
      <c r="B33" s="886" t="s">
        <v>532</v>
      </c>
      <c r="C33" s="871">
        <v>2794000</v>
      </c>
      <c r="D33" s="871">
        <v>3327400</v>
      </c>
      <c r="E33" s="871">
        <v>3327400</v>
      </c>
      <c r="F33" s="879"/>
    </row>
    <row r="34" spans="1:6" ht="15.6" x14ac:dyDescent="0.3">
      <c r="A34" s="877">
        <v>29</v>
      </c>
      <c r="B34" s="842" t="s">
        <v>496</v>
      </c>
      <c r="C34" s="871">
        <v>25400</v>
      </c>
      <c r="D34" s="871">
        <v>25400</v>
      </c>
      <c r="E34" s="871"/>
      <c r="F34" s="879"/>
    </row>
    <row r="35" spans="1:6" ht="15.6" x14ac:dyDescent="0.3">
      <c r="A35" s="877">
        <v>30</v>
      </c>
      <c r="B35" s="884" t="s">
        <v>388</v>
      </c>
      <c r="C35" s="871">
        <v>9000000</v>
      </c>
      <c r="D35" s="871">
        <v>15000000</v>
      </c>
      <c r="E35" s="871"/>
      <c r="F35" s="879"/>
    </row>
    <row r="36" spans="1:6" ht="31.2" x14ac:dyDescent="0.3">
      <c r="A36" s="877">
        <v>31</v>
      </c>
      <c r="B36" s="881" t="s">
        <v>533</v>
      </c>
      <c r="C36" s="871"/>
      <c r="D36" s="871">
        <v>587617</v>
      </c>
      <c r="E36" s="871">
        <v>587616</v>
      </c>
      <c r="F36" s="879"/>
    </row>
    <row r="37" spans="1:6" ht="31.2" x14ac:dyDescent="0.3">
      <c r="A37" s="877">
        <v>32</v>
      </c>
      <c r="B37" s="887" t="s">
        <v>534</v>
      </c>
      <c r="C37" s="888"/>
      <c r="D37" s="888">
        <v>1364857</v>
      </c>
      <c r="E37" s="888">
        <v>1364856</v>
      </c>
      <c r="F37" s="879"/>
    </row>
    <row r="38" spans="1:6" ht="15.6" x14ac:dyDescent="0.3">
      <c r="A38" s="877">
        <v>33</v>
      </c>
      <c r="B38" s="863" t="s">
        <v>430</v>
      </c>
      <c r="C38" s="888"/>
      <c r="D38" s="888">
        <v>929209</v>
      </c>
      <c r="E38" s="889">
        <v>610923</v>
      </c>
      <c r="F38" s="879"/>
    </row>
    <row r="39" spans="1:6" s="892" customFormat="1" ht="15.6" x14ac:dyDescent="0.3">
      <c r="A39" s="890">
        <v>34</v>
      </c>
      <c r="B39" s="890" t="s">
        <v>535</v>
      </c>
      <c r="C39" s="889"/>
      <c r="D39" s="889">
        <v>170000</v>
      </c>
      <c r="E39" s="889">
        <v>170000</v>
      </c>
      <c r="F39" s="891"/>
    </row>
    <row r="40" spans="1:6" ht="15.6" x14ac:dyDescent="0.3">
      <c r="A40" s="877">
        <v>35</v>
      </c>
      <c r="B40" s="877" t="s">
        <v>536</v>
      </c>
      <c r="C40" s="888"/>
      <c r="D40" s="888">
        <v>7302500</v>
      </c>
      <c r="E40" s="888">
        <v>7302500</v>
      </c>
      <c r="F40" s="879"/>
    </row>
    <row r="41" spans="1:6" ht="15.6" x14ac:dyDescent="0.3">
      <c r="A41" s="877">
        <v>36</v>
      </c>
      <c r="B41" s="842" t="s">
        <v>431</v>
      </c>
      <c r="C41" s="888"/>
      <c r="D41" s="888">
        <v>100000</v>
      </c>
      <c r="E41" s="888">
        <v>26990</v>
      </c>
      <c r="F41" s="879"/>
    </row>
    <row r="42" spans="1:6" ht="31.2" x14ac:dyDescent="0.3">
      <c r="A42" s="877">
        <v>37</v>
      </c>
      <c r="B42" s="893" t="s">
        <v>432</v>
      </c>
      <c r="C42" s="888"/>
      <c r="D42" s="888">
        <v>4245000</v>
      </c>
      <c r="E42" s="888"/>
      <c r="F42" s="879"/>
    </row>
    <row r="43" spans="1:6" ht="15.6" x14ac:dyDescent="0.3">
      <c r="A43" s="877">
        <v>38</v>
      </c>
      <c r="B43" s="842" t="s">
        <v>400</v>
      </c>
      <c r="C43" s="888"/>
      <c r="D43" s="888">
        <v>1700000</v>
      </c>
      <c r="E43" s="888"/>
      <c r="F43" s="879"/>
    </row>
    <row r="44" spans="1:6" ht="15.6" x14ac:dyDescent="0.3">
      <c r="A44" s="877">
        <v>39</v>
      </c>
      <c r="B44" s="877" t="s">
        <v>537</v>
      </c>
      <c r="C44" s="888"/>
      <c r="D44" s="888">
        <v>0</v>
      </c>
      <c r="E44" s="888"/>
      <c r="F44" s="879"/>
    </row>
    <row r="45" spans="1:6" ht="15.6" x14ac:dyDescent="0.3">
      <c r="A45" s="877">
        <v>40</v>
      </c>
      <c r="B45" s="893" t="s">
        <v>401</v>
      </c>
      <c r="C45" s="888"/>
      <c r="D45" s="888">
        <v>5445110</v>
      </c>
      <c r="E45" s="888">
        <v>988695</v>
      </c>
      <c r="F45" s="879"/>
    </row>
    <row r="46" spans="1:6" ht="15.6" x14ac:dyDescent="0.3">
      <c r="A46" s="877">
        <v>41</v>
      </c>
      <c r="B46" s="893" t="s">
        <v>402</v>
      </c>
      <c r="C46" s="888"/>
      <c r="D46" s="888">
        <v>8500000</v>
      </c>
      <c r="E46" s="888"/>
      <c r="F46" s="879"/>
    </row>
    <row r="47" spans="1:6" ht="15.6" x14ac:dyDescent="0.3">
      <c r="A47" s="877">
        <v>42</v>
      </c>
      <c r="B47" s="842" t="s">
        <v>420</v>
      </c>
      <c r="C47" s="888"/>
      <c r="D47" s="888">
        <v>1000000</v>
      </c>
      <c r="E47" s="888"/>
      <c r="F47" s="879"/>
    </row>
    <row r="48" spans="1:6" ht="15.6" x14ac:dyDescent="0.3">
      <c r="A48" s="877">
        <v>43</v>
      </c>
      <c r="B48" s="877" t="s">
        <v>421</v>
      </c>
      <c r="C48" s="888"/>
      <c r="D48" s="888">
        <v>1300000</v>
      </c>
      <c r="E48" s="888">
        <v>744220</v>
      </c>
      <c r="F48" s="879"/>
    </row>
    <row r="49" spans="1:6" ht="15.6" x14ac:dyDescent="0.3">
      <c r="A49" s="877">
        <v>44</v>
      </c>
      <c r="B49" s="877" t="s">
        <v>538</v>
      </c>
      <c r="C49" s="888"/>
      <c r="D49" s="888">
        <v>940000</v>
      </c>
      <c r="E49" s="888">
        <v>940000</v>
      </c>
      <c r="F49" s="879"/>
    </row>
    <row r="50" spans="1:6" ht="15.6" x14ac:dyDescent="0.3">
      <c r="A50" s="877">
        <v>45</v>
      </c>
      <c r="B50" s="877" t="s">
        <v>539</v>
      </c>
      <c r="C50" s="888"/>
      <c r="D50" s="888">
        <v>500000</v>
      </c>
      <c r="E50" s="888">
        <v>470180</v>
      </c>
      <c r="F50" s="879"/>
    </row>
    <row r="51" spans="1:6" ht="15.6" x14ac:dyDescent="0.3">
      <c r="A51" s="877">
        <v>46</v>
      </c>
      <c r="B51" s="877" t="s">
        <v>540</v>
      </c>
      <c r="C51" s="888"/>
      <c r="D51" s="888">
        <v>1900000</v>
      </c>
      <c r="E51" s="888"/>
      <c r="F51" s="879"/>
    </row>
    <row r="52" spans="1:6" ht="15.6" x14ac:dyDescent="0.3">
      <c r="A52" s="877">
        <v>47</v>
      </c>
      <c r="B52" s="877" t="s">
        <v>541</v>
      </c>
      <c r="C52" s="888"/>
      <c r="D52" s="888">
        <v>1587500</v>
      </c>
      <c r="E52" s="888">
        <v>1587500</v>
      </c>
      <c r="F52" s="879"/>
    </row>
    <row r="53" spans="1:6" ht="15.6" x14ac:dyDescent="0.3">
      <c r="A53" s="877">
        <v>48</v>
      </c>
      <c r="B53" s="877" t="s">
        <v>542</v>
      </c>
      <c r="C53" s="888"/>
      <c r="D53" s="888">
        <v>2283205</v>
      </c>
      <c r="E53" s="888">
        <v>2283205</v>
      </c>
      <c r="F53" s="879"/>
    </row>
    <row r="54" spans="1:6" ht="15.6" x14ac:dyDescent="0.3">
      <c r="A54" s="877">
        <v>50</v>
      </c>
      <c r="B54" s="877" t="s">
        <v>543</v>
      </c>
      <c r="C54" s="888"/>
      <c r="D54" s="888">
        <v>843298</v>
      </c>
      <c r="E54" s="888">
        <v>790405</v>
      </c>
      <c r="F54" s="879"/>
    </row>
    <row r="55" spans="1:6" s="892" customFormat="1" ht="15.6" x14ac:dyDescent="0.3">
      <c r="A55" s="890">
        <v>51</v>
      </c>
      <c r="B55" s="890" t="s">
        <v>433</v>
      </c>
      <c r="C55" s="889"/>
      <c r="D55" s="889">
        <v>485240</v>
      </c>
      <c r="E55" s="889">
        <v>383670</v>
      </c>
      <c r="F55" s="891"/>
    </row>
    <row r="56" spans="1:6" s="892" customFormat="1" ht="15.6" x14ac:dyDescent="0.3">
      <c r="A56" s="890">
        <v>52</v>
      </c>
      <c r="B56" s="894" t="s">
        <v>544</v>
      </c>
      <c r="C56" s="895"/>
      <c r="D56" s="895">
        <v>3683000</v>
      </c>
      <c r="E56" s="895">
        <v>3683000</v>
      </c>
      <c r="F56" s="891"/>
    </row>
    <row r="57" spans="1:6" ht="15.6" x14ac:dyDescent="0.3">
      <c r="A57" s="877">
        <v>53</v>
      </c>
      <c r="B57" s="878" t="s">
        <v>434</v>
      </c>
      <c r="C57" s="896"/>
      <c r="D57" s="896">
        <v>1815904</v>
      </c>
      <c r="E57" s="896">
        <v>1814704</v>
      </c>
      <c r="F57" s="897"/>
    </row>
    <row r="58" spans="1:6" ht="15.6" x14ac:dyDescent="0.3">
      <c r="A58" s="877">
        <v>54</v>
      </c>
      <c r="B58" s="878" t="s">
        <v>435</v>
      </c>
      <c r="C58" s="896"/>
      <c r="D58" s="896">
        <v>2000000</v>
      </c>
      <c r="E58" s="896"/>
      <c r="F58" s="879"/>
    </row>
    <row r="59" spans="1:6" ht="46.8" x14ac:dyDescent="0.3">
      <c r="A59" s="877">
        <v>55</v>
      </c>
      <c r="B59" s="898" t="s">
        <v>436</v>
      </c>
      <c r="C59" s="896"/>
      <c r="D59" s="896">
        <v>2985027</v>
      </c>
      <c r="E59" s="896"/>
      <c r="F59" s="879"/>
    </row>
    <row r="60" spans="1:6" ht="15.6" x14ac:dyDescent="0.3">
      <c r="A60" s="877">
        <v>56</v>
      </c>
      <c r="B60" s="878" t="s">
        <v>433</v>
      </c>
      <c r="C60" s="896"/>
      <c r="D60" s="896">
        <v>168970</v>
      </c>
      <c r="E60" s="896"/>
      <c r="F60" s="879"/>
    </row>
    <row r="61" spans="1:6" ht="15.6" x14ac:dyDescent="0.3">
      <c r="A61" s="877">
        <v>57</v>
      </c>
      <c r="B61" s="878"/>
      <c r="C61" s="896"/>
      <c r="D61" s="896"/>
      <c r="E61" s="896"/>
      <c r="F61" s="879"/>
    </row>
    <row r="62" spans="1:6" ht="15.6" x14ac:dyDescent="0.3">
      <c r="A62" s="877">
        <v>58</v>
      </c>
      <c r="B62" s="899" t="s">
        <v>38</v>
      </c>
      <c r="C62" s="900">
        <f>SUM(C6:C61)</f>
        <v>1040431387</v>
      </c>
      <c r="D62" s="900">
        <f t="shared" ref="D62:E62" si="0">SUM(D6:D61)</f>
        <v>1119405070</v>
      </c>
      <c r="E62" s="900">
        <f t="shared" si="0"/>
        <v>758679214</v>
      </c>
      <c r="F62" s="879"/>
    </row>
    <row r="67" spans="2:3" x14ac:dyDescent="0.25">
      <c r="B67" s="865" t="s">
        <v>39</v>
      </c>
      <c r="C67" s="901">
        <f>SUM(E14+E15+E16+E17+E18+E19+E20+E21+E22+E23+E24+E25+E26+E27+E28+E29+E30+E31+E32+E33+E34+E35+E36+E37+E38+E40+E41+E42+E43+E44+E45+E46+E47+E48+E49+E50+E51+E52+E53+E54+E57+E58+E59+E60+E61)</f>
        <v>743824834</v>
      </c>
    </row>
    <row r="68" spans="2:3" s="892" customFormat="1" x14ac:dyDescent="0.25">
      <c r="B68" s="892" t="s">
        <v>40</v>
      </c>
      <c r="C68" s="902">
        <f>SUM(E12:E13)</f>
        <v>2939865</v>
      </c>
    </row>
    <row r="69" spans="2:3" s="892" customFormat="1" x14ac:dyDescent="0.25">
      <c r="B69" s="892" t="s">
        <v>41</v>
      </c>
      <c r="C69" s="902">
        <f>SUM(E6+E7+E56+E39)</f>
        <v>8487386</v>
      </c>
    </row>
    <row r="70" spans="2:3" s="892" customFormat="1" x14ac:dyDescent="0.25">
      <c r="B70" s="892" t="s">
        <v>1513</v>
      </c>
      <c r="C70" s="902">
        <f>SUM(E8+E9+E55)</f>
        <v>2696957</v>
      </c>
    </row>
    <row r="71" spans="2:3" s="892" customFormat="1" x14ac:dyDescent="0.25">
      <c r="B71" s="903" t="s">
        <v>42</v>
      </c>
      <c r="C71" s="904">
        <f>SUM(E10:E11)</f>
        <v>730172</v>
      </c>
    </row>
    <row r="72" spans="2:3" x14ac:dyDescent="0.25">
      <c r="B72" s="866" t="s">
        <v>38</v>
      </c>
      <c r="C72" s="905">
        <f>SUM(C67:C71)</f>
        <v>758679214</v>
      </c>
    </row>
  </sheetData>
  <pageMargins left="0.25" right="0.25" top="0.75" bottom="0.75" header="0.3" footer="0.3"/>
  <pageSetup paperSize="9"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0"/>
  <sheetViews>
    <sheetView topLeftCell="B1" workbookViewId="0">
      <pane ySplit="5" topLeftCell="A6" activePane="bottomLeft" state="frozen"/>
      <selection activeCell="T42" sqref="T42"/>
      <selection pane="bottomLeft" activeCell="E1" sqref="E1"/>
    </sheetView>
  </sheetViews>
  <sheetFormatPr defaultRowHeight="13.2" x14ac:dyDescent="0.25"/>
  <cols>
    <col min="1" max="1" width="6.44140625" customWidth="1"/>
    <col min="2" max="2" width="46.5546875" customWidth="1"/>
    <col min="3" max="3" width="14.6640625" customWidth="1"/>
    <col min="4" max="4" width="14.5546875" customWidth="1"/>
    <col min="5" max="8" width="12.6640625" customWidth="1"/>
    <col min="251" max="251" width="6.44140625" customWidth="1"/>
    <col min="252" max="252" width="46.5546875" customWidth="1"/>
    <col min="253" max="253" width="29.44140625" customWidth="1"/>
    <col min="507" max="507" width="6.44140625" customWidth="1"/>
    <col min="508" max="508" width="46.5546875" customWidth="1"/>
    <col min="509" max="509" width="29.44140625" customWidth="1"/>
    <col min="763" max="763" width="6.44140625" customWidth="1"/>
    <col min="764" max="764" width="46.5546875" customWidth="1"/>
    <col min="765" max="765" width="29.44140625" customWidth="1"/>
    <col min="1019" max="1019" width="6.44140625" customWidth="1"/>
    <col min="1020" max="1020" width="46.5546875" customWidth="1"/>
    <col min="1021" max="1021" width="29.44140625" customWidth="1"/>
    <col min="1275" max="1275" width="6.44140625" customWidth="1"/>
    <col min="1276" max="1276" width="46.5546875" customWidth="1"/>
    <col min="1277" max="1277" width="29.44140625" customWidth="1"/>
    <col min="1531" max="1531" width="6.44140625" customWidth="1"/>
    <col min="1532" max="1532" width="46.5546875" customWidth="1"/>
    <col min="1533" max="1533" width="29.44140625" customWidth="1"/>
    <col min="1787" max="1787" width="6.44140625" customWidth="1"/>
    <col min="1788" max="1788" width="46.5546875" customWidth="1"/>
    <col min="1789" max="1789" width="29.44140625" customWidth="1"/>
    <col min="2043" max="2043" width="6.44140625" customWidth="1"/>
    <col min="2044" max="2044" width="46.5546875" customWidth="1"/>
    <col min="2045" max="2045" width="29.44140625" customWidth="1"/>
    <col min="2299" max="2299" width="6.44140625" customWidth="1"/>
    <col min="2300" max="2300" width="46.5546875" customWidth="1"/>
    <col min="2301" max="2301" width="29.44140625" customWidth="1"/>
    <col min="2555" max="2555" width="6.44140625" customWidth="1"/>
    <col min="2556" max="2556" width="46.5546875" customWidth="1"/>
    <col min="2557" max="2557" width="29.44140625" customWidth="1"/>
    <col min="2811" max="2811" width="6.44140625" customWidth="1"/>
    <col min="2812" max="2812" width="46.5546875" customWidth="1"/>
    <col min="2813" max="2813" width="29.44140625" customWidth="1"/>
    <col min="3067" max="3067" width="6.44140625" customWidth="1"/>
    <col min="3068" max="3068" width="46.5546875" customWidth="1"/>
    <col min="3069" max="3069" width="29.44140625" customWidth="1"/>
    <col min="3323" max="3323" width="6.44140625" customWidth="1"/>
    <col min="3324" max="3324" width="46.5546875" customWidth="1"/>
    <col min="3325" max="3325" width="29.44140625" customWidth="1"/>
    <col min="3579" max="3579" width="6.44140625" customWidth="1"/>
    <col min="3580" max="3580" width="46.5546875" customWidth="1"/>
    <col min="3581" max="3581" width="29.44140625" customWidth="1"/>
    <col min="3835" max="3835" width="6.44140625" customWidth="1"/>
    <col min="3836" max="3836" width="46.5546875" customWidth="1"/>
    <col min="3837" max="3837" width="29.44140625" customWidth="1"/>
    <col min="4091" max="4091" width="6.44140625" customWidth="1"/>
    <col min="4092" max="4092" width="46.5546875" customWidth="1"/>
    <col min="4093" max="4093" width="29.44140625" customWidth="1"/>
    <col min="4347" max="4347" width="6.44140625" customWidth="1"/>
    <col min="4348" max="4348" width="46.5546875" customWidth="1"/>
    <col min="4349" max="4349" width="29.44140625" customWidth="1"/>
    <col min="4603" max="4603" width="6.44140625" customWidth="1"/>
    <col min="4604" max="4604" width="46.5546875" customWidth="1"/>
    <col min="4605" max="4605" width="29.44140625" customWidth="1"/>
    <col min="4859" max="4859" width="6.44140625" customWidth="1"/>
    <col min="4860" max="4860" width="46.5546875" customWidth="1"/>
    <col min="4861" max="4861" width="29.44140625" customWidth="1"/>
    <col min="5115" max="5115" width="6.44140625" customWidth="1"/>
    <col min="5116" max="5116" width="46.5546875" customWidth="1"/>
    <col min="5117" max="5117" width="29.44140625" customWidth="1"/>
    <col min="5371" max="5371" width="6.44140625" customWidth="1"/>
    <col min="5372" max="5372" width="46.5546875" customWidth="1"/>
    <col min="5373" max="5373" width="29.44140625" customWidth="1"/>
    <col min="5627" max="5627" width="6.44140625" customWidth="1"/>
    <col min="5628" max="5628" width="46.5546875" customWidth="1"/>
    <col min="5629" max="5629" width="29.44140625" customWidth="1"/>
    <col min="5883" max="5883" width="6.44140625" customWidth="1"/>
    <col min="5884" max="5884" width="46.5546875" customWidth="1"/>
    <col min="5885" max="5885" width="29.44140625" customWidth="1"/>
    <col min="6139" max="6139" width="6.44140625" customWidth="1"/>
    <col min="6140" max="6140" width="46.5546875" customWidth="1"/>
    <col min="6141" max="6141" width="29.44140625" customWidth="1"/>
    <col min="6395" max="6395" width="6.44140625" customWidth="1"/>
    <col min="6396" max="6396" width="46.5546875" customWidth="1"/>
    <col min="6397" max="6397" width="29.44140625" customWidth="1"/>
    <col min="6651" max="6651" width="6.44140625" customWidth="1"/>
    <col min="6652" max="6652" width="46.5546875" customWidth="1"/>
    <col min="6653" max="6653" width="29.44140625" customWidth="1"/>
    <col min="6907" max="6907" width="6.44140625" customWidth="1"/>
    <col min="6908" max="6908" width="46.5546875" customWidth="1"/>
    <col min="6909" max="6909" width="29.44140625" customWidth="1"/>
    <col min="7163" max="7163" width="6.44140625" customWidth="1"/>
    <col min="7164" max="7164" width="46.5546875" customWidth="1"/>
    <col min="7165" max="7165" width="29.44140625" customWidth="1"/>
    <col min="7419" max="7419" width="6.44140625" customWidth="1"/>
    <col min="7420" max="7420" width="46.5546875" customWidth="1"/>
    <col min="7421" max="7421" width="29.44140625" customWidth="1"/>
    <col min="7675" max="7675" width="6.44140625" customWidth="1"/>
    <col min="7676" max="7676" width="46.5546875" customWidth="1"/>
    <col min="7677" max="7677" width="29.44140625" customWidth="1"/>
    <col min="7931" max="7931" width="6.44140625" customWidth="1"/>
    <col min="7932" max="7932" width="46.5546875" customWidth="1"/>
    <col min="7933" max="7933" width="29.44140625" customWidth="1"/>
    <col min="8187" max="8187" width="6.44140625" customWidth="1"/>
    <col min="8188" max="8188" width="46.5546875" customWidth="1"/>
    <col min="8189" max="8189" width="29.44140625" customWidth="1"/>
    <col min="8443" max="8443" width="6.44140625" customWidth="1"/>
    <col min="8444" max="8444" width="46.5546875" customWidth="1"/>
    <col min="8445" max="8445" width="29.44140625" customWidth="1"/>
    <col min="8699" max="8699" width="6.44140625" customWidth="1"/>
    <col min="8700" max="8700" width="46.5546875" customWidth="1"/>
    <col min="8701" max="8701" width="29.44140625" customWidth="1"/>
    <col min="8955" max="8955" width="6.44140625" customWidth="1"/>
    <col min="8956" max="8956" width="46.5546875" customWidth="1"/>
    <col min="8957" max="8957" width="29.44140625" customWidth="1"/>
    <col min="9211" max="9211" width="6.44140625" customWidth="1"/>
    <col min="9212" max="9212" width="46.5546875" customWidth="1"/>
    <col min="9213" max="9213" width="29.44140625" customWidth="1"/>
    <col min="9467" max="9467" width="6.44140625" customWidth="1"/>
    <col min="9468" max="9468" width="46.5546875" customWidth="1"/>
    <col min="9469" max="9469" width="29.44140625" customWidth="1"/>
    <col min="9723" max="9723" width="6.44140625" customWidth="1"/>
    <col min="9724" max="9724" width="46.5546875" customWidth="1"/>
    <col min="9725" max="9725" width="29.44140625" customWidth="1"/>
    <col min="9979" max="9979" width="6.44140625" customWidth="1"/>
    <col min="9980" max="9980" width="46.5546875" customWidth="1"/>
    <col min="9981" max="9981" width="29.44140625" customWidth="1"/>
    <col min="10235" max="10235" width="6.44140625" customWidth="1"/>
    <col min="10236" max="10236" width="46.5546875" customWidth="1"/>
    <col min="10237" max="10237" width="29.44140625" customWidth="1"/>
    <col min="10491" max="10491" width="6.44140625" customWidth="1"/>
    <col min="10492" max="10492" width="46.5546875" customWidth="1"/>
    <col min="10493" max="10493" width="29.44140625" customWidth="1"/>
    <col min="10747" max="10747" width="6.44140625" customWidth="1"/>
    <col min="10748" max="10748" width="46.5546875" customWidth="1"/>
    <col min="10749" max="10749" width="29.44140625" customWidth="1"/>
    <col min="11003" max="11003" width="6.44140625" customWidth="1"/>
    <col min="11004" max="11004" width="46.5546875" customWidth="1"/>
    <col min="11005" max="11005" width="29.44140625" customWidth="1"/>
    <col min="11259" max="11259" width="6.44140625" customWidth="1"/>
    <col min="11260" max="11260" width="46.5546875" customWidth="1"/>
    <col min="11261" max="11261" width="29.44140625" customWidth="1"/>
    <col min="11515" max="11515" width="6.44140625" customWidth="1"/>
    <col min="11516" max="11516" width="46.5546875" customWidth="1"/>
    <col min="11517" max="11517" width="29.44140625" customWidth="1"/>
    <col min="11771" max="11771" width="6.44140625" customWidth="1"/>
    <col min="11772" max="11772" width="46.5546875" customWidth="1"/>
    <col min="11773" max="11773" width="29.44140625" customWidth="1"/>
    <col min="12027" max="12027" width="6.44140625" customWidth="1"/>
    <col min="12028" max="12028" width="46.5546875" customWidth="1"/>
    <col min="12029" max="12029" width="29.44140625" customWidth="1"/>
    <col min="12283" max="12283" width="6.44140625" customWidth="1"/>
    <col min="12284" max="12284" width="46.5546875" customWidth="1"/>
    <col min="12285" max="12285" width="29.44140625" customWidth="1"/>
    <col min="12539" max="12539" width="6.44140625" customWidth="1"/>
    <col min="12540" max="12540" width="46.5546875" customWidth="1"/>
    <col min="12541" max="12541" width="29.44140625" customWidth="1"/>
    <col min="12795" max="12795" width="6.44140625" customWidth="1"/>
    <col min="12796" max="12796" width="46.5546875" customWidth="1"/>
    <col min="12797" max="12797" width="29.44140625" customWidth="1"/>
    <col min="13051" max="13051" width="6.44140625" customWidth="1"/>
    <col min="13052" max="13052" width="46.5546875" customWidth="1"/>
    <col min="13053" max="13053" width="29.44140625" customWidth="1"/>
    <col min="13307" max="13307" width="6.44140625" customWidth="1"/>
    <col min="13308" max="13308" width="46.5546875" customWidth="1"/>
    <col min="13309" max="13309" width="29.44140625" customWidth="1"/>
    <col min="13563" max="13563" width="6.44140625" customWidth="1"/>
    <col min="13564" max="13564" width="46.5546875" customWidth="1"/>
    <col min="13565" max="13565" width="29.44140625" customWidth="1"/>
    <col min="13819" max="13819" width="6.44140625" customWidth="1"/>
    <col min="13820" max="13820" width="46.5546875" customWidth="1"/>
    <col min="13821" max="13821" width="29.44140625" customWidth="1"/>
    <col min="14075" max="14075" width="6.44140625" customWidth="1"/>
    <col min="14076" max="14076" width="46.5546875" customWidth="1"/>
    <col min="14077" max="14077" width="29.44140625" customWidth="1"/>
    <col min="14331" max="14331" width="6.44140625" customWidth="1"/>
    <col min="14332" max="14332" width="46.5546875" customWidth="1"/>
    <col min="14333" max="14333" width="29.44140625" customWidth="1"/>
    <col min="14587" max="14587" width="6.44140625" customWidth="1"/>
    <col min="14588" max="14588" width="46.5546875" customWidth="1"/>
    <col min="14589" max="14589" width="29.44140625" customWidth="1"/>
    <col min="14843" max="14843" width="6.44140625" customWidth="1"/>
    <col min="14844" max="14844" width="46.5546875" customWidth="1"/>
    <col min="14845" max="14845" width="29.44140625" customWidth="1"/>
    <col min="15099" max="15099" width="6.44140625" customWidth="1"/>
    <col min="15100" max="15100" width="46.5546875" customWidth="1"/>
    <col min="15101" max="15101" width="29.44140625" customWidth="1"/>
    <col min="15355" max="15355" width="6.44140625" customWidth="1"/>
    <col min="15356" max="15356" width="46.5546875" customWidth="1"/>
    <col min="15357" max="15357" width="29.44140625" customWidth="1"/>
    <col min="15611" max="15611" width="6.44140625" customWidth="1"/>
    <col min="15612" max="15612" width="46.5546875" customWidth="1"/>
    <col min="15613" max="15613" width="29.44140625" customWidth="1"/>
    <col min="15867" max="15867" width="6.44140625" customWidth="1"/>
    <col min="15868" max="15868" width="46.5546875" customWidth="1"/>
    <col min="15869" max="15869" width="29.44140625" customWidth="1"/>
    <col min="16123" max="16123" width="6.44140625" customWidth="1"/>
    <col min="16124" max="16124" width="46.5546875" customWidth="1"/>
    <col min="16125" max="16125" width="29.44140625" customWidth="1"/>
  </cols>
  <sheetData>
    <row r="1" spans="1:8" x14ac:dyDescent="0.25">
      <c r="B1" s="122" t="s">
        <v>265</v>
      </c>
      <c r="E1" s="645" t="s">
        <v>1537</v>
      </c>
    </row>
    <row r="2" spans="1:8" x14ac:dyDescent="0.25">
      <c r="B2" s="122" t="s">
        <v>364</v>
      </c>
    </row>
    <row r="3" spans="1:8" x14ac:dyDescent="0.25">
      <c r="B3" s="122"/>
      <c r="C3" s="122" t="s">
        <v>328</v>
      </c>
      <c r="E3" s="613" t="s">
        <v>119</v>
      </c>
    </row>
    <row r="4" spans="1:8" ht="13.8" thickBot="1" x14ac:dyDescent="0.3">
      <c r="B4" s="122"/>
    </row>
    <row r="5" spans="1:8" ht="39.6" x14ac:dyDescent="0.25">
      <c r="A5" s="465" t="s">
        <v>1</v>
      </c>
      <c r="B5" s="494" t="s">
        <v>318</v>
      </c>
      <c r="C5" s="136" t="s">
        <v>513</v>
      </c>
      <c r="D5" s="495" t="s">
        <v>39</v>
      </c>
      <c r="E5" s="496" t="s">
        <v>267</v>
      </c>
      <c r="F5" s="496" t="s">
        <v>41</v>
      </c>
      <c r="G5" s="496" t="s">
        <v>113</v>
      </c>
      <c r="H5" s="496" t="s">
        <v>42</v>
      </c>
    </row>
    <row r="6" spans="1:8" x14ac:dyDescent="0.25">
      <c r="A6" s="468">
        <v>27</v>
      </c>
      <c r="B6" s="497" t="s">
        <v>3</v>
      </c>
      <c r="C6" s="470">
        <f t="shared" ref="C6:C48" si="0">SUM(D6:H6)</f>
        <v>441821244</v>
      </c>
      <c r="D6" s="498">
        <v>53111896</v>
      </c>
      <c r="E6" s="498">
        <v>160189004</v>
      </c>
      <c r="F6" s="498">
        <v>100512900</v>
      </c>
      <c r="G6" s="498">
        <v>31922749</v>
      </c>
      <c r="H6" s="498">
        <v>96084695</v>
      </c>
    </row>
    <row r="7" spans="1:8" ht="26.4" x14ac:dyDescent="0.25">
      <c r="A7" s="468">
        <v>28</v>
      </c>
      <c r="B7" s="497" t="s">
        <v>4</v>
      </c>
      <c r="C7" s="470">
        <f t="shared" si="0"/>
        <v>77957561</v>
      </c>
      <c r="D7" s="498">
        <v>10485958</v>
      </c>
      <c r="E7" s="498">
        <v>31250154</v>
      </c>
      <c r="F7" s="498">
        <v>13822409</v>
      </c>
      <c r="G7" s="498">
        <v>5579413</v>
      </c>
      <c r="H7" s="498">
        <v>16819627</v>
      </c>
    </row>
    <row r="8" spans="1:8" x14ac:dyDescent="0.25">
      <c r="A8" s="468">
        <v>87</v>
      </c>
      <c r="B8" s="497" t="s">
        <v>5</v>
      </c>
      <c r="C8" s="470">
        <f t="shared" si="0"/>
        <v>536060407</v>
      </c>
      <c r="D8" s="498">
        <v>329833982</v>
      </c>
      <c r="E8" s="498">
        <v>39090986</v>
      </c>
      <c r="F8" s="498">
        <v>85528894</v>
      </c>
      <c r="G8" s="498">
        <v>36298804</v>
      </c>
      <c r="H8" s="498">
        <v>45307741</v>
      </c>
    </row>
    <row r="9" spans="1:8" x14ac:dyDescent="0.25">
      <c r="A9" s="468">
        <v>88</v>
      </c>
      <c r="B9" s="499" t="s">
        <v>6</v>
      </c>
      <c r="C9" s="500">
        <f t="shared" si="0"/>
        <v>0</v>
      </c>
      <c r="D9" s="501">
        <f>D10</f>
        <v>0</v>
      </c>
      <c r="E9" s="484">
        <f>E10</f>
        <v>0</v>
      </c>
      <c r="F9" s="484">
        <f>F10</f>
        <v>0</v>
      </c>
      <c r="G9" s="484">
        <f>G10</f>
        <v>0</v>
      </c>
      <c r="H9" s="484">
        <f>H10</f>
        <v>0</v>
      </c>
    </row>
    <row r="10" spans="1:8" ht="26.4" x14ac:dyDescent="0.25">
      <c r="A10" s="468">
        <v>89</v>
      </c>
      <c r="B10" s="499" t="s">
        <v>7</v>
      </c>
      <c r="C10" s="500">
        <f t="shared" si="0"/>
        <v>0</v>
      </c>
      <c r="D10" s="502"/>
      <c r="E10" s="471"/>
      <c r="F10" s="471"/>
      <c r="G10" s="471"/>
      <c r="H10" s="471"/>
    </row>
    <row r="11" spans="1:8" x14ac:dyDescent="0.25">
      <c r="A11" s="468">
        <v>90</v>
      </c>
      <c r="B11" s="499" t="s">
        <v>8</v>
      </c>
      <c r="C11" s="500">
        <f t="shared" si="0"/>
        <v>800000</v>
      </c>
      <c r="D11" s="501">
        <f>D12</f>
        <v>800000</v>
      </c>
      <c r="E11" s="484">
        <f>E12</f>
        <v>0</v>
      </c>
      <c r="F11" s="484">
        <f>F12</f>
        <v>0</v>
      </c>
      <c r="G11" s="484">
        <f>G12</f>
        <v>0</v>
      </c>
      <c r="H11" s="484">
        <f>H12</f>
        <v>0</v>
      </c>
    </row>
    <row r="12" spans="1:8" x14ac:dyDescent="0.25">
      <c r="A12" s="468">
        <v>91</v>
      </c>
      <c r="B12" s="499" t="s">
        <v>9</v>
      </c>
      <c r="C12" s="500">
        <f t="shared" si="0"/>
        <v>800000</v>
      </c>
      <c r="D12" s="501">
        <v>800000</v>
      </c>
      <c r="E12" s="484"/>
      <c r="F12" s="484"/>
      <c r="G12" s="484"/>
      <c r="H12" s="484"/>
    </row>
    <row r="13" spans="1:8" x14ac:dyDescent="0.25">
      <c r="A13" s="468">
        <v>92</v>
      </c>
      <c r="B13" s="499" t="s">
        <v>10</v>
      </c>
      <c r="C13" s="500">
        <f t="shared" si="0"/>
        <v>8700000</v>
      </c>
      <c r="D13" s="501">
        <f>SUM(D14:D15)</f>
        <v>8700000</v>
      </c>
      <c r="E13" s="484">
        <f>SUM(E14:E15)</f>
        <v>0</v>
      </c>
      <c r="F13" s="484">
        <f>SUM(F14:F15)</f>
        <v>0</v>
      </c>
      <c r="G13" s="484">
        <f>SUM(G14:G15)</f>
        <v>0</v>
      </c>
      <c r="H13" s="484">
        <f>SUM(H14:H15)</f>
        <v>0</v>
      </c>
    </row>
    <row r="14" spans="1:8" x14ac:dyDescent="0.25">
      <c r="A14" s="468">
        <v>93</v>
      </c>
      <c r="B14" s="499" t="s">
        <v>11</v>
      </c>
      <c r="C14" s="500">
        <f t="shared" si="0"/>
        <v>1000000</v>
      </c>
      <c r="D14" s="502">
        <v>1000000</v>
      </c>
      <c r="E14" s="471"/>
      <c r="F14" s="471"/>
      <c r="G14" s="471"/>
      <c r="H14" s="471"/>
    </row>
    <row r="15" spans="1:8" x14ac:dyDescent="0.25">
      <c r="A15" s="468">
        <v>94</v>
      </c>
      <c r="B15" s="499" t="s">
        <v>12</v>
      </c>
      <c r="C15" s="500">
        <f t="shared" si="0"/>
        <v>7700000</v>
      </c>
      <c r="D15" s="502">
        <v>7700000</v>
      </c>
      <c r="E15" s="471"/>
      <c r="F15" s="471"/>
      <c r="G15" s="471"/>
      <c r="H15" s="471"/>
    </row>
    <row r="16" spans="1:8" x14ac:dyDescent="0.25">
      <c r="A16" s="468">
        <v>96</v>
      </c>
      <c r="B16" s="503" t="s">
        <v>13</v>
      </c>
      <c r="C16" s="500">
        <f t="shared" si="0"/>
        <v>9500000</v>
      </c>
      <c r="D16" s="504">
        <f>D9+D11+D13</f>
        <v>9500000</v>
      </c>
      <c r="E16" s="505">
        <f>E9+E11+E13</f>
        <v>0</v>
      </c>
      <c r="F16" s="505">
        <f>F9+F11+F13</f>
        <v>0</v>
      </c>
      <c r="G16" s="505">
        <f>G9+G11+G13</f>
        <v>0</v>
      </c>
      <c r="H16" s="505">
        <f>H9+H11+H13</f>
        <v>0</v>
      </c>
    </row>
    <row r="17" spans="1:8" ht="18.75" customHeight="1" x14ac:dyDescent="0.25">
      <c r="A17" s="468">
        <v>97</v>
      </c>
      <c r="B17" s="499" t="s">
        <v>14</v>
      </c>
      <c r="C17" s="500">
        <f t="shared" si="0"/>
        <v>0</v>
      </c>
      <c r="D17" s="502"/>
      <c r="E17" s="471"/>
      <c r="F17" s="471"/>
      <c r="G17" s="471"/>
      <c r="H17" s="471"/>
    </row>
    <row r="18" spans="1:8" ht="26.4" x14ac:dyDescent="0.25">
      <c r="A18" s="468">
        <v>98</v>
      </c>
      <c r="B18" s="499" t="s">
        <v>15</v>
      </c>
      <c r="C18" s="500">
        <f t="shared" si="0"/>
        <v>193323884</v>
      </c>
      <c r="D18" s="506">
        <f>SUM(D19:D22)</f>
        <v>193323884</v>
      </c>
      <c r="E18" s="476">
        <f>SUM(E19:E22)</f>
        <v>0</v>
      </c>
      <c r="F18" s="476">
        <f>SUM(F19:F22)</f>
        <v>0</v>
      </c>
      <c r="G18" s="476">
        <f>SUM(G19:G22)</f>
        <v>0</v>
      </c>
      <c r="H18" s="476">
        <f>SUM(H19:H22)</f>
        <v>0</v>
      </c>
    </row>
    <row r="19" spans="1:8" x14ac:dyDescent="0.25">
      <c r="A19" s="468">
        <v>99</v>
      </c>
      <c r="B19" s="499" t="s">
        <v>319</v>
      </c>
      <c r="C19" s="500">
        <f t="shared" si="0"/>
        <v>3069398</v>
      </c>
      <c r="D19" s="502">
        <v>3069398</v>
      </c>
      <c r="E19" s="471"/>
      <c r="F19" s="471"/>
      <c r="G19" s="471"/>
      <c r="H19" s="471"/>
    </row>
    <row r="20" spans="1:8" x14ac:dyDescent="0.25">
      <c r="A20" s="468">
        <v>100</v>
      </c>
      <c r="B20" s="499" t="s">
        <v>16</v>
      </c>
      <c r="C20" s="500">
        <f t="shared" si="0"/>
        <v>0</v>
      </c>
      <c r="D20" s="502"/>
      <c r="E20" s="471"/>
      <c r="F20" s="471"/>
      <c r="G20" s="471"/>
      <c r="H20" s="471"/>
    </row>
    <row r="21" spans="1:8" x14ac:dyDescent="0.25">
      <c r="A21" s="468">
        <v>101</v>
      </c>
      <c r="B21" s="499" t="s">
        <v>17</v>
      </c>
      <c r="C21" s="500">
        <f t="shared" si="0"/>
        <v>0</v>
      </c>
      <c r="D21" s="502"/>
      <c r="E21" s="471"/>
      <c r="F21" s="471"/>
      <c r="G21" s="471"/>
      <c r="H21" s="471"/>
    </row>
    <row r="22" spans="1:8" x14ac:dyDescent="0.25">
      <c r="A22" s="468">
        <v>102</v>
      </c>
      <c r="B22" s="499" t="s">
        <v>18</v>
      </c>
      <c r="C22" s="500">
        <f t="shared" si="0"/>
        <v>190254486</v>
      </c>
      <c r="D22" s="502">
        <v>190254486</v>
      </c>
      <c r="E22" s="471"/>
      <c r="F22" s="471"/>
      <c r="G22" s="471"/>
      <c r="H22" s="471"/>
    </row>
    <row r="23" spans="1:8" ht="26.4" x14ac:dyDescent="0.25">
      <c r="A23" s="468">
        <v>103</v>
      </c>
      <c r="B23" s="499" t="s">
        <v>361</v>
      </c>
      <c r="C23" s="500">
        <f t="shared" si="0"/>
        <v>25089148</v>
      </c>
      <c r="D23" s="502">
        <v>25089148</v>
      </c>
      <c r="E23" s="471"/>
      <c r="F23" s="471"/>
      <c r="G23" s="471"/>
      <c r="H23" s="471"/>
    </row>
    <row r="24" spans="1:8" ht="16.5" customHeight="1" x14ac:dyDescent="0.25">
      <c r="A24" s="468"/>
      <c r="B24" s="499" t="s">
        <v>321</v>
      </c>
      <c r="C24" s="500">
        <f t="shared" si="0"/>
        <v>0</v>
      </c>
      <c r="D24" s="502"/>
      <c r="E24" s="471"/>
      <c r="F24" s="471"/>
      <c r="G24" s="471"/>
      <c r="H24" s="471"/>
    </row>
    <row r="25" spans="1:8" ht="16.5" customHeight="1" x14ac:dyDescent="0.25">
      <c r="A25" s="468">
        <v>104</v>
      </c>
      <c r="B25" s="499" t="s">
        <v>19</v>
      </c>
      <c r="C25" s="500">
        <f t="shared" si="0"/>
        <v>88824556</v>
      </c>
      <c r="D25" s="502">
        <v>88824556</v>
      </c>
      <c r="E25" s="471"/>
      <c r="F25" s="471"/>
      <c r="G25" s="471"/>
      <c r="H25" s="471"/>
    </row>
    <row r="26" spans="1:8" ht="18" customHeight="1" x14ac:dyDescent="0.25">
      <c r="A26" s="468">
        <v>105</v>
      </c>
      <c r="B26" s="503" t="s">
        <v>20</v>
      </c>
      <c r="C26" s="500">
        <f t="shared" si="0"/>
        <v>307237588</v>
      </c>
      <c r="D26" s="504">
        <f>D17+D18+D23+D24+D25</f>
        <v>307237588</v>
      </c>
      <c r="E26" s="505">
        <f>E17+E18+E23+E24+E25</f>
        <v>0</v>
      </c>
      <c r="F26" s="505">
        <f>F17+F18+F23+F24+F25</f>
        <v>0</v>
      </c>
      <c r="G26" s="505">
        <f>G17+G18+G23+G24+G25</f>
        <v>0</v>
      </c>
      <c r="H26" s="505">
        <f>H17+H18+H23+H24+H25</f>
        <v>0</v>
      </c>
    </row>
    <row r="27" spans="1:8" x14ac:dyDescent="0.25">
      <c r="A27" s="468">
        <v>106</v>
      </c>
      <c r="B27" s="499" t="s">
        <v>21</v>
      </c>
      <c r="C27" s="500">
        <f t="shared" si="0"/>
        <v>440000</v>
      </c>
      <c r="D27" s="502">
        <v>260000</v>
      </c>
      <c r="E27" s="471"/>
      <c r="F27" s="471"/>
      <c r="G27" s="471">
        <v>150000</v>
      </c>
      <c r="H27" s="471">
        <v>30000</v>
      </c>
    </row>
    <row r="28" spans="1:8" x14ac:dyDescent="0.25">
      <c r="A28" s="468">
        <v>107</v>
      </c>
      <c r="B28" s="499" t="s">
        <v>22</v>
      </c>
      <c r="C28" s="500">
        <f t="shared" si="0"/>
        <v>1013706452</v>
      </c>
      <c r="D28" s="502">
        <v>1013706452</v>
      </c>
      <c r="E28" s="471"/>
      <c r="F28" s="471"/>
      <c r="G28" s="471"/>
      <c r="H28" s="471"/>
    </row>
    <row r="29" spans="1:8" x14ac:dyDescent="0.25">
      <c r="A29" s="468">
        <v>108</v>
      </c>
      <c r="B29" s="499" t="s">
        <v>23</v>
      </c>
      <c r="C29" s="500">
        <f t="shared" si="0"/>
        <v>2539818</v>
      </c>
      <c r="D29" s="502"/>
      <c r="E29" s="471">
        <v>1851181</v>
      </c>
      <c r="F29" s="471">
        <v>150000</v>
      </c>
      <c r="G29" s="471">
        <v>133047</v>
      </c>
      <c r="H29" s="471">
        <v>405590</v>
      </c>
    </row>
    <row r="30" spans="1:8" x14ac:dyDescent="0.25">
      <c r="A30" s="468">
        <v>109</v>
      </c>
      <c r="B30" s="499" t="s">
        <v>24</v>
      </c>
      <c r="C30" s="500">
        <f t="shared" si="0"/>
        <v>56283775</v>
      </c>
      <c r="D30" s="502">
        <v>35812517</v>
      </c>
      <c r="E30" s="471">
        <v>5586614</v>
      </c>
      <c r="F30" s="471">
        <v>9989934</v>
      </c>
      <c r="G30" s="471">
        <v>4136116</v>
      </c>
      <c r="H30" s="471">
        <v>758594</v>
      </c>
    </row>
    <row r="31" spans="1:8" ht="26.4" x14ac:dyDescent="0.25">
      <c r="A31" s="468">
        <v>110</v>
      </c>
      <c r="B31" s="499" t="s">
        <v>25</v>
      </c>
      <c r="C31" s="500">
        <f t="shared" si="0"/>
        <v>46435025</v>
      </c>
      <c r="D31" s="502">
        <v>40378241</v>
      </c>
      <c r="E31" s="471">
        <v>2008205</v>
      </c>
      <c r="F31" s="471">
        <v>2737783</v>
      </c>
      <c r="G31" s="471">
        <v>988365</v>
      </c>
      <c r="H31" s="471">
        <v>322431</v>
      </c>
    </row>
    <row r="32" spans="1:8" x14ac:dyDescent="0.25">
      <c r="A32" s="468">
        <v>111</v>
      </c>
      <c r="B32" s="503" t="s">
        <v>26</v>
      </c>
      <c r="C32" s="500">
        <f t="shared" si="0"/>
        <v>1119405070</v>
      </c>
      <c r="D32" s="504">
        <f>SUM(D27:D31)</f>
        <v>1090157210</v>
      </c>
      <c r="E32" s="504">
        <f t="shared" ref="E32:H32" si="1">SUM(E27:E31)</f>
        <v>9446000</v>
      </c>
      <c r="F32" s="504">
        <f t="shared" si="1"/>
        <v>12877717</v>
      </c>
      <c r="G32" s="504">
        <f t="shared" si="1"/>
        <v>5407528</v>
      </c>
      <c r="H32" s="504">
        <f t="shared" si="1"/>
        <v>1516615</v>
      </c>
    </row>
    <row r="33" spans="1:8" x14ac:dyDescent="0.25">
      <c r="A33" s="468">
        <v>112</v>
      </c>
      <c r="B33" s="499" t="s">
        <v>27</v>
      </c>
      <c r="C33" s="500">
        <f t="shared" si="0"/>
        <v>190055068</v>
      </c>
      <c r="D33" s="502">
        <v>190055068</v>
      </c>
      <c r="E33" s="471"/>
      <c r="F33" s="471"/>
      <c r="G33" s="471"/>
      <c r="H33" s="471"/>
    </row>
    <row r="34" spans="1:8" x14ac:dyDescent="0.25">
      <c r="A34" s="468"/>
      <c r="B34" s="499" t="s">
        <v>322</v>
      </c>
      <c r="C34" s="500">
        <f t="shared" si="0"/>
        <v>200000</v>
      </c>
      <c r="D34" s="502"/>
      <c r="E34" s="471">
        <v>200000</v>
      </c>
      <c r="F34" s="471"/>
      <c r="G34" s="471"/>
      <c r="H34" s="471"/>
    </row>
    <row r="35" spans="1:8" x14ac:dyDescent="0.25">
      <c r="A35" s="468">
        <v>113</v>
      </c>
      <c r="B35" s="499" t="s">
        <v>28</v>
      </c>
      <c r="C35" s="500">
        <f t="shared" si="0"/>
        <v>0</v>
      </c>
      <c r="D35" s="502"/>
      <c r="E35" s="471"/>
      <c r="F35" s="471"/>
      <c r="G35" s="471"/>
      <c r="H35" s="471"/>
    </row>
    <row r="36" spans="1:8" ht="26.4" x14ac:dyDescent="0.25">
      <c r="A36" s="468">
        <v>114</v>
      </c>
      <c r="B36" s="499" t="s">
        <v>29</v>
      </c>
      <c r="C36" s="500">
        <f t="shared" si="0"/>
        <v>51368870</v>
      </c>
      <c r="D36" s="502">
        <v>51314870</v>
      </c>
      <c r="E36" s="471">
        <v>54000</v>
      </c>
      <c r="F36" s="471"/>
      <c r="G36" s="471"/>
      <c r="H36" s="471"/>
    </row>
    <row r="37" spans="1:8" x14ac:dyDescent="0.25">
      <c r="A37" s="468">
        <v>115</v>
      </c>
      <c r="B37" s="503" t="s">
        <v>30</v>
      </c>
      <c r="C37" s="500">
        <f t="shared" si="0"/>
        <v>241623938</v>
      </c>
      <c r="D37" s="504">
        <f>SUM(D33:D36)</f>
        <v>241369938</v>
      </c>
      <c r="E37" s="505">
        <f>SUM(E33:E36)</f>
        <v>254000</v>
      </c>
      <c r="F37" s="505">
        <f>SUM(F33:F36)</f>
        <v>0</v>
      </c>
      <c r="G37" s="505">
        <f>SUM(G33:G36)</f>
        <v>0</v>
      </c>
      <c r="H37" s="505">
        <f>SUM(H33:H36)</f>
        <v>0</v>
      </c>
    </row>
    <row r="38" spans="1:8" ht="26.4" x14ac:dyDescent="0.25">
      <c r="A38" s="468">
        <v>116</v>
      </c>
      <c r="B38" s="499" t="s">
        <v>362</v>
      </c>
      <c r="C38" s="500">
        <f t="shared" si="0"/>
        <v>7516495</v>
      </c>
      <c r="D38" s="501">
        <v>7516495</v>
      </c>
      <c r="E38" s="484">
        <f>SUM(E39:E41)</f>
        <v>0</v>
      </c>
      <c r="F38" s="484">
        <f>SUM(F39:F41)</f>
        <v>0</v>
      </c>
      <c r="G38" s="484">
        <f>SUM(G39:G41)</f>
        <v>0</v>
      </c>
      <c r="H38" s="484">
        <f>SUM(H39:H41)</f>
        <v>0</v>
      </c>
    </row>
    <row r="39" spans="1:8" x14ac:dyDescent="0.25">
      <c r="A39" s="468">
        <v>119</v>
      </c>
      <c r="B39" s="499" t="s">
        <v>363</v>
      </c>
      <c r="C39" s="500">
        <f t="shared" si="0"/>
        <v>9554348</v>
      </c>
      <c r="D39" s="502">
        <v>9554348</v>
      </c>
      <c r="E39" s="471"/>
      <c r="F39" s="471"/>
      <c r="G39" s="471"/>
      <c r="H39" s="471"/>
    </row>
    <row r="40" spans="1:8" ht="26.4" x14ac:dyDescent="0.25">
      <c r="A40" s="468">
        <v>118</v>
      </c>
      <c r="B40" s="499" t="s">
        <v>323</v>
      </c>
      <c r="C40" s="500">
        <f t="shared" si="0"/>
        <v>634097</v>
      </c>
      <c r="D40" s="502">
        <v>634097</v>
      </c>
      <c r="E40" s="471"/>
      <c r="F40" s="471"/>
      <c r="G40" s="471"/>
      <c r="H40" s="471"/>
    </row>
    <row r="41" spans="1:8" x14ac:dyDescent="0.25">
      <c r="A41" s="468">
        <v>117</v>
      </c>
      <c r="B41" s="499" t="s">
        <v>324</v>
      </c>
      <c r="C41" s="500">
        <f t="shared" si="0"/>
        <v>7900000</v>
      </c>
      <c r="D41" s="502">
        <v>7900000</v>
      </c>
      <c r="E41" s="471"/>
      <c r="F41" s="471"/>
      <c r="G41" s="471"/>
      <c r="H41" s="471"/>
    </row>
    <row r="42" spans="1:8" x14ac:dyDescent="0.25">
      <c r="A42" s="468">
        <v>120</v>
      </c>
      <c r="B42" s="503" t="s">
        <v>31</v>
      </c>
      <c r="C42" s="500">
        <f t="shared" si="0"/>
        <v>17070843</v>
      </c>
      <c r="D42" s="504">
        <f>D38+D39</f>
        <v>17070843</v>
      </c>
      <c r="E42" s="504">
        <f>E38+E39</f>
        <v>0</v>
      </c>
      <c r="F42" s="504">
        <f>F38+F39</f>
        <v>0</v>
      </c>
      <c r="G42" s="504">
        <f>G38+G39</f>
        <v>0</v>
      </c>
      <c r="H42" s="504">
        <f>H38+H39</f>
        <v>0</v>
      </c>
    </row>
    <row r="43" spans="1:8" x14ac:dyDescent="0.25">
      <c r="A43" s="468">
        <v>121</v>
      </c>
      <c r="B43" s="507" t="s">
        <v>32</v>
      </c>
      <c r="C43" s="500">
        <f t="shared" si="0"/>
        <v>2750676651</v>
      </c>
      <c r="D43" s="508">
        <f>D6+D7+D8+D16+D26+D32+D37+D42</f>
        <v>2058767415</v>
      </c>
      <c r="E43" s="509">
        <f>E6+E7+E8+E16+E26+E32+E37+E42</f>
        <v>240230144</v>
      </c>
      <c r="F43" s="509">
        <f>F6+F7+F8+F16+F26+F32+F37+F42</f>
        <v>212741920</v>
      </c>
      <c r="G43" s="509">
        <f>G6+G7+G8+G16+G26+G32+G37+G42</f>
        <v>79208494</v>
      </c>
      <c r="H43" s="509">
        <f>H6+H7+H8+H16+H26+H32+H37+H42</f>
        <v>159728678</v>
      </c>
    </row>
    <row r="44" spans="1:8" ht="26.4" x14ac:dyDescent="0.25">
      <c r="A44" s="468">
        <v>122</v>
      </c>
      <c r="B44" s="499" t="s">
        <v>33</v>
      </c>
      <c r="C44" s="500">
        <f t="shared" si="0"/>
        <v>49139957</v>
      </c>
      <c r="D44" s="502">
        <v>49139957</v>
      </c>
      <c r="E44" s="471"/>
      <c r="F44" s="471"/>
      <c r="G44" s="471"/>
      <c r="H44" s="471"/>
    </row>
    <row r="45" spans="1:8" ht="26.4" x14ac:dyDescent="0.25">
      <c r="A45" s="468">
        <v>123</v>
      </c>
      <c r="B45" s="499" t="s">
        <v>34</v>
      </c>
      <c r="C45" s="500">
        <f t="shared" si="0"/>
        <v>587313940</v>
      </c>
      <c r="D45" s="510">
        <v>587313940</v>
      </c>
      <c r="E45" s="471"/>
      <c r="F45" s="471"/>
      <c r="G45" s="471"/>
      <c r="H45" s="471"/>
    </row>
    <row r="46" spans="1:8" x14ac:dyDescent="0.25">
      <c r="A46" s="468">
        <v>124</v>
      </c>
      <c r="B46" s="499" t="s">
        <v>35</v>
      </c>
      <c r="C46" s="500">
        <f t="shared" si="0"/>
        <v>636453897</v>
      </c>
      <c r="D46" s="501">
        <f>SUM(D44:D45)</f>
        <v>636453897</v>
      </c>
      <c r="E46" s="484">
        <f>SUM(E44:E45)</f>
        <v>0</v>
      </c>
      <c r="F46" s="484">
        <f>SUM(F44:F45)</f>
        <v>0</v>
      </c>
      <c r="G46" s="484">
        <f>SUM(G44:G45)</f>
        <v>0</v>
      </c>
      <c r="H46" s="484">
        <f>SUM(H44:H45)</f>
        <v>0</v>
      </c>
    </row>
    <row r="47" spans="1:8" ht="13.8" thickBot="1" x14ac:dyDescent="0.3">
      <c r="A47" s="468">
        <v>125</v>
      </c>
      <c r="B47" s="511" t="s">
        <v>36</v>
      </c>
      <c r="C47" s="500">
        <f t="shared" si="0"/>
        <v>636453897</v>
      </c>
      <c r="D47" s="512">
        <f>D46</f>
        <v>636453897</v>
      </c>
      <c r="E47" s="513">
        <f>E46</f>
        <v>0</v>
      </c>
      <c r="F47" s="513">
        <f>F46</f>
        <v>0</v>
      </c>
      <c r="G47" s="513">
        <f>G46</f>
        <v>0</v>
      </c>
      <c r="H47" s="513">
        <f>H46</f>
        <v>0</v>
      </c>
    </row>
    <row r="48" spans="1:8" ht="14.4" thickTop="1" thickBot="1" x14ac:dyDescent="0.3">
      <c r="A48" s="468">
        <v>126</v>
      </c>
      <c r="B48" s="5" t="s">
        <v>37</v>
      </c>
      <c r="C48" s="500">
        <f t="shared" si="0"/>
        <v>3387130548</v>
      </c>
      <c r="D48" s="3">
        <f>D43+D47</f>
        <v>2695221312</v>
      </c>
      <c r="E48" s="1">
        <f>E43+E47</f>
        <v>240230144</v>
      </c>
      <c r="F48" s="1">
        <f>F43+F47</f>
        <v>212741920</v>
      </c>
      <c r="G48" s="1">
        <f>G43+G47</f>
        <v>79208494</v>
      </c>
      <c r="H48" s="1">
        <f>H43+H47</f>
        <v>159728678</v>
      </c>
    </row>
    <row r="49" spans="3:8" ht="13.8" thickTop="1" x14ac:dyDescent="0.25">
      <c r="C49" s="121">
        <f>'1c'!C80</f>
        <v>3387130548</v>
      </c>
      <c r="D49" s="121">
        <f>'1c'!D80-'2d'!D48</f>
        <v>0</v>
      </c>
      <c r="E49" s="121">
        <f>'1c'!E80-'2d'!E48</f>
        <v>0</v>
      </c>
      <c r="F49" s="121">
        <f>'1c'!F80-'2d'!F48</f>
        <v>0</v>
      </c>
      <c r="G49" s="121">
        <f>'1c'!G80-'2d'!G48</f>
        <v>0</v>
      </c>
      <c r="H49" s="121">
        <f>'1c'!H80-'2d'!H48</f>
        <v>0</v>
      </c>
    </row>
    <row r="50" spans="3:8" x14ac:dyDescent="0.25">
      <c r="C50" s="121">
        <f>C49-C48</f>
        <v>0</v>
      </c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0"/>
  <sheetViews>
    <sheetView workbookViewId="0">
      <pane ySplit="5" topLeftCell="A6" activePane="bottomLeft" state="frozen"/>
      <selection activeCell="T42" sqref="T42"/>
      <selection pane="bottomLeft" activeCell="E1" sqref="E1"/>
    </sheetView>
  </sheetViews>
  <sheetFormatPr defaultRowHeight="13.2" x14ac:dyDescent="0.25"/>
  <cols>
    <col min="1" max="1" width="6.44140625" customWidth="1"/>
    <col min="2" max="2" width="46.5546875" customWidth="1"/>
    <col min="3" max="3" width="14.6640625" customWidth="1"/>
    <col min="4" max="4" width="14.5546875" customWidth="1"/>
    <col min="5" max="8" width="12.6640625" customWidth="1"/>
    <col min="9" max="9" width="7.88671875" customWidth="1"/>
    <col min="251" max="251" width="6.44140625" customWidth="1"/>
    <col min="252" max="252" width="46.5546875" customWidth="1"/>
    <col min="253" max="253" width="29.44140625" customWidth="1"/>
    <col min="507" max="507" width="6.44140625" customWidth="1"/>
    <col min="508" max="508" width="46.5546875" customWidth="1"/>
    <col min="509" max="509" width="29.44140625" customWidth="1"/>
    <col min="763" max="763" width="6.44140625" customWidth="1"/>
    <col min="764" max="764" width="46.5546875" customWidth="1"/>
    <col min="765" max="765" width="29.44140625" customWidth="1"/>
    <col min="1019" max="1019" width="6.44140625" customWidth="1"/>
    <col min="1020" max="1020" width="46.5546875" customWidth="1"/>
    <col min="1021" max="1021" width="29.44140625" customWidth="1"/>
    <col min="1275" max="1275" width="6.44140625" customWidth="1"/>
    <col min="1276" max="1276" width="46.5546875" customWidth="1"/>
    <col min="1277" max="1277" width="29.44140625" customWidth="1"/>
    <col min="1531" max="1531" width="6.44140625" customWidth="1"/>
    <col min="1532" max="1532" width="46.5546875" customWidth="1"/>
    <col min="1533" max="1533" width="29.44140625" customWidth="1"/>
    <col min="1787" max="1787" width="6.44140625" customWidth="1"/>
    <col min="1788" max="1788" width="46.5546875" customWidth="1"/>
    <col min="1789" max="1789" width="29.44140625" customWidth="1"/>
    <col min="2043" max="2043" width="6.44140625" customWidth="1"/>
    <col min="2044" max="2044" width="46.5546875" customWidth="1"/>
    <col min="2045" max="2045" width="29.44140625" customWidth="1"/>
    <col min="2299" max="2299" width="6.44140625" customWidth="1"/>
    <col min="2300" max="2300" width="46.5546875" customWidth="1"/>
    <col min="2301" max="2301" width="29.44140625" customWidth="1"/>
    <col min="2555" max="2555" width="6.44140625" customWidth="1"/>
    <col min="2556" max="2556" width="46.5546875" customWidth="1"/>
    <col min="2557" max="2557" width="29.44140625" customWidth="1"/>
    <col min="2811" max="2811" width="6.44140625" customWidth="1"/>
    <col min="2812" max="2812" width="46.5546875" customWidth="1"/>
    <col min="2813" max="2813" width="29.44140625" customWidth="1"/>
    <col min="3067" max="3067" width="6.44140625" customWidth="1"/>
    <col min="3068" max="3068" width="46.5546875" customWidth="1"/>
    <col min="3069" max="3069" width="29.44140625" customWidth="1"/>
    <col min="3323" max="3323" width="6.44140625" customWidth="1"/>
    <col min="3324" max="3324" width="46.5546875" customWidth="1"/>
    <col min="3325" max="3325" width="29.44140625" customWidth="1"/>
    <col min="3579" max="3579" width="6.44140625" customWidth="1"/>
    <col min="3580" max="3580" width="46.5546875" customWidth="1"/>
    <col min="3581" max="3581" width="29.44140625" customWidth="1"/>
    <col min="3835" max="3835" width="6.44140625" customWidth="1"/>
    <col min="3836" max="3836" width="46.5546875" customWidth="1"/>
    <col min="3837" max="3837" width="29.44140625" customWidth="1"/>
    <col min="4091" max="4091" width="6.44140625" customWidth="1"/>
    <col min="4092" max="4092" width="46.5546875" customWidth="1"/>
    <col min="4093" max="4093" width="29.44140625" customWidth="1"/>
    <col min="4347" max="4347" width="6.44140625" customWidth="1"/>
    <col min="4348" max="4348" width="46.5546875" customWidth="1"/>
    <col min="4349" max="4349" width="29.44140625" customWidth="1"/>
    <col min="4603" max="4603" width="6.44140625" customWidth="1"/>
    <col min="4604" max="4604" width="46.5546875" customWidth="1"/>
    <col min="4605" max="4605" width="29.44140625" customWidth="1"/>
    <col min="4859" max="4859" width="6.44140625" customWidth="1"/>
    <col min="4860" max="4860" width="46.5546875" customWidth="1"/>
    <col min="4861" max="4861" width="29.44140625" customWidth="1"/>
    <col min="5115" max="5115" width="6.44140625" customWidth="1"/>
    <col min="5116" max="5116" width="46.5546875" customWidth="1"/>
    <col min="5117" max="5117" width="29.44140625" customWidth="1"/>
    <col min="5371" max="5371" width="6.44140625" customWidth="1"/>
    <col min="5372" max="5372" width="46.5546875" customWidth="1"/>
    <col min="5373" max="5373" width="29.44140625" customWidth="1"/>
    <col min="5627" max="5627" width="6.44140625" customWidth="1"/>
    <col min="5628" max="5628" width="46.5546875" customWidth="1"/>
    <col min="5629" max="5629" width="29.44140625" customWidth="1"/>
    <col min="5883" max="5883" width="6.44140625" customWidth="1"/>
    <col min="5884" max="5884" width="46.5546875" customWidth="1"/>
    <col min="5885" max="5885" width="29.44140625" customWidth="1"/>
    <col min="6139" max="6139" width="6.44140625" customWidth="1"/>
    <col min="6140" max="6140" width="46.5546875" customWidth="1"/>
    <col min="6141" max="6141" width="29.44140625" customWidth="1"/>
    <col min="6395" max="6395" width="6.44140625" customWidth="1"/>
    <col min="6396" max="6396" width="46.5546875" customWidth="1"/>
    <col min="6397" max="6397" width="29.44140625" customWidth="1"/>
    <col min="6651" max="6651" width="6.44140625" customWidth="1"/>
    <col min="6652" max="6652" width="46.5546875" customWidth="1"/>
    <col min="6653" max="6653" width="29.44140625" customWidth="1"/>
    <col min="6907" max="6907" width="6.44140625" customWidth="1"/>
    <col min="6908" max="6908" width="46.5546875" customWidth="1"/>
    <col min="6909" max="6909" width="29.44140625" customWidth="1"/>
    <col min="7163" max="7163" width="6.44140625" customWidth="1"/>
    <col min="7164" max="7164" width="46.5546875" customWidth="1"/>
    <col min="7165" max="7165" width="29.44140625" customWidth="1"/>
    <col min="7419" max="7419" width="6.44140625" customWidth="1"/>
    <col min="7420" max="7420" width="46.5546875" customWidth="1"/>
    <col min="7421" max="7421" width="29.44140625" customWidth="1"/>
    <col min="7675" max="7675" width="6.44140625" customWidth="1"/>
    <col min="7676" max="7676" width="46.5546875" customWidth="1"/>
    <col min="7677" max="7677" width="29.44140625" customWidth="1"/>
    <col min="7931" max="7931" width="6.44140625" customWidth="1"/>
    <col min="7932" max="7932" width="46.5546875" customWidth="1"/>
    <col min="7933" max="7933" width="29.44140625" customWidth="1"/>
    <col min="8187" max="8187" width="6.44140625" customWidth="1"/>
    <col min="8188" max="8188" width="46.5546875" customWidth="1"/>
    <col min="8189" max="8189" width="29.44140625" customWidth="1"/>
    <col min="8443" max="8443" width="6.44140625" customWidth="1"/>
    <col min="8444" max="8444" width="46.5546875" customWidth="1"/>
    <col min="8445" max="8445" width="29.44140625" customWidth="1"/>
    <col min="8699" max="8699" width="6.44140625" customWidth="1"/>
    <col min="8700" max="8700" width="46.5546875" customWidth="1"/>
    <col min="8701" max="8701" width="29.44140625" customWidth="1"/>
    <col min="8955" max="8955" width="6.44140625" customWidth="1"/>
    <col min="8956" max="8956" width="46.5546875" customWidth="1"/>
    <col min="8957" max="8957" width="29.44140625" customWidth="1"/>
    <col min="9211" max="9211" width="6.44140625" customWidth="1"/>
    <col min="9212" max="9212" width="46.5546875" customWidth="1"/>
    <col min="9213" max="9213" width="29.44140625" customWidth="1"/>
    <col min="9467" max="9467" width="6.44140625" customWidth="1"/>
    <col min="9468" max="9468" width="46.5546875" customWidth="1"/>
    <col min="9469" max="9469" width="29.44140625" customWidth="1"/>
    <col min="9723" max="9723" width="6.44140625" customWidth="1"/>
    <col min="9724" max="9724" width="46.5546875" customWidth="1"/>
    <col min="9725" max="9725" width="29.44140625" customWidth="1"/>
    <col min="9979" max="9979" width="6.44140625" customWidth="1"/>
    <col min="9980" max="9980" width="46.5546875" customWidth="1"/>
    <col min="9981" max="9981" width="29.44140625" customWidth="1"/>
    <col min="10235" max="10235" width="6.44140625" customWidth="1"/>
    <col min="10236" max="10236" width="46.5546875" customWidth="1"/>
    <col min="10237" max="10237" width="29.44140625" customWidth="1"/>
    <col min="10491" max="10491" width="6.44140625" customWidth="1"/>
    <col min="10492" max="10492" width="46.5546875" customWidth="1"/>
    <col min="10493" max="10493" width="29.44140625" customWidth="1"/>
    <col min="10747" max="10747" width="6.44140625" customWidth="1"/>
    <col min="10748" max="10748" width="46.5546875" customWidth="1"/>
    <col min="10749" max="10749" width="29.44140625" customWidth="1"/>
    <col min="11003" max="11003" width="6.44140625" customWidth="1"/>
    <col min="11004" max="11004" width="46.5546875" customWidth="1"/>
    <col min="11005" max="11005" width="29.44140625" customWidth="1"/>
    <col min="11259" max="11259" width="6.44140625" customWidth="1"/>
    <col min="11260" max="11260" width="46.5546875" customWidth="1"/>
    <col min="11261" max="11261" width="29.44140625" customWidth="1"/>
    <col min="11515" max="11515" width="6.44140625" customWidth="1"/>
    <col min="11516" max="11516" width="46.5546875" customWidth="1"/>
    <col min="11517" max="11517" width="29.44140625" customWidth="1"/>
    <col min="11771" max="11771" width="6.44140625" customWidth="1"/>
    <col min="11772" max="11772" width="46.5546875" customWidth="1"/>
    <col min="11773" max="11773" width="29.44140625" customWidth="1"/>
    <col min="12027" max="12027" width="6.44140625" customWidth="1"/>
    <col min="12028" max="12028" width="46.5546875" customWidth="1"/>
    <col min="12029" max="12029" width="29.44140625" customWidth="1"/>
    <col min="12283" max="12283" width="6.44140625" customWidth="1"/>
    <col min="12284" max="12284" width="46.5546875" customWidth="1"/>
    <col min="12285" max="12285" width="29.44140625" customWidth="1"/>
    <col min="12539" max="12539" width="6.44140625" customWidth="1"/>
    <col min="12540" max="12540" width="46.5546875" customWidth="1"/>
    <col min="12541" max="12541" width="29.44140625" customWidth="1"/>
    <col min="12795" max="12795" width="6.44140625" customWidth="1"/>
    <col min="12796" max="12796" width="46.5546875" customWidth="1"/>
    <col min="12797" max="12797" width="29.44140625" customWidth="1"/>
    <col min="13051" max="13051" width="6.44140625" customWidth="1"/>
    <col min="13052" max="13052" width="46.5546875" customWidth="1"/>
    <col min="13053" max="13053" width="29.44140625" customWidth="1"/>
    <col min="13307" max="13307" width="6.44140625" customWidth="1"/>
    <col min="13308" max="13308" width="46.5546875" customWidth="1"/>
    <col min="13309" max="13309" width="29.44140625" customWidth="1"/>
    <col min="13563" max="13563" width="6.44140625" customWidth="1"/>
    <col min="13564" max="13564" width="46.5546875" customWidth="1"/>
    <col min="13565" max="13565" width="29.44140625" customWidth="1"/>
    <col min="13819" max="13819" width="6.44140625" customWidth="1"/>
    <col min="13820" max="13820" width="46.5546875" customWidth="1"/>
    <col min="13821" max="13821" width="29.44140625" customWidth="1"/>
    <col min="14075" max="14075" width="6.44140625" customWidth="1"/>
    <col min="14076" max="14076" width="46.5546875" customWidth="1"/>
    <col min="14077" max="14077" width="29.44140625" customWidth="1"/>
    <col min="14331" max="14331" width="6.44140625" customWidth="1"/>
    <col min="14332" max="14332" width="46.5546875" customWidth="1"/>
    <col min="14333" max="14333" width="29.44140625" customWidth="1"/>
    <col min="14587" max="14587" width="6.44140625" customWidth="1"/>
    <col min="14588" max="14588" width="46.5546875" customWidth="1"/>
    <col min="14589" max="14589" width="29.44140625" customWidth="1"/>
    <col min="14843" max="14843" width="6.44140625" customWidth="1"/>
    <col min="14844" max="14844" width="46.5546875" customWidth="1"/>
    <col min="14845" max="14845" width="29.44140625" customWidth="1"/>
    <col min="15099" max="15099" width="6.44140625" customWidth="1"/>
    <col min="15100" max="15100" width="46.5546875" customWidth="1"/>
    <col min="15101" max="15101" width="29.44140625" customWidth="1"/>
    <col min="15355" max="15355" width="6.44140625" customWidth="1"/>
    <col min="15356" max="15356" width="46.5546875" customWidth="1"/>
    <col min="15357" max="15357" width="29.44140625" customWidth="1"/>
    <col min="15611" max="15611" width="6.44140625" customWidth="1"/>
    <col min="15612" max="15612" width="46.5546875" customWidth="1"/>
    <col min="15613" max="15613" width="29.44140625" customWidth="1"/>
    <col min="15867" max="15867" width="6.44140625" customWidth="1"/>
    <col min="15868" max="15868" width="46.5546875" customWidth="1"/>
    <col min="15869" max="15869" width="29.44140625" customWidth="1"/>
    <col min="16123" max="16123" width="6.44140625" customWidth="1"/>
    <col min="16124" max="16124" width="46.5546875" customWidth="1"/>
    <col min="16125" max="16125" width="29.44140625" customWidth="1"/>
  </cols>
  <sheetData>
    <row r="1" spans="1:9" x14ac:dyDescent="0.25">
      <c r="B1" s="122" t="s">
        <v>265</v>
      </c>
      <c r="E1" s="645" t="s">
        <v>1538</v>
      </c>
    </row>
    <row r="2" spans="1:9" x14ac:dyDescent="0.25">
      <c r="B2" s="122" t="s">
        <v>364</v>
      </c>
    </row>
    <row r="3" spans="1:9" x14ac:dyDescent="0.25">
      <c r="B3" s="122"/>
      <c r="C3" s="122" t="s">
        <v>328</v>
      </c>
      <c r="E3" s="613" t="s">
        <v>119</v>
      </c>
    </row>
    <row r="4" spans="1:9" ht="13.8" thickBot="1" x14ac:dyDescent="0.3">
      <c r="B4" s="122"/>
    </row>
    <row r="5" spans="1:9" ht="39.6" x14ac:dyDescent="0.25">
      <c r="A5" s="465" t="s">
        <v>1</v>
      </c>
      <c r="B5" s="494" t="s">
        <v>318</v>
      </c>
      <c r="C5" s="136" t="s">
        <v>567</v>
      </c>
      <c r="D5" s="495" t="s">
        <v>39</v>
      </c>
      <c r="E5" s="496" t="s">
        <v>267</v>
      </c>
      <c r="F5" s="496" t="s">
        <v>41</v>
      </c>
      <c r="G5" s="496" t="s">
        <v>113</v>
      </c>
      <c r="H5" s="496" t="s">
        <v>42</v>
      </c>
    </row>
    <row r="6" spans="1:9" x14ac:dyDescent="0.25">
      <c r="A6" s="468">
        <v>27</v>
      </c>
      <c r="B6" s="497" t="s">
        <v>3</v>
      </c>
      <c r="C6" s="470">
        <f t="shared" ref="C6:C48" si="0">SUM(D6:H6)</f>
        <v>384356367</v>
      </c>
      <c r="D6" s="498">
        <v>40855781</v>
      </c>
      <c r="E6" s="498">
        <v>150287448</v>
      </c>
      <c r="F6" s="498">
        <v>86145155</v>
      </c>
      <c r="G6" s="498">
        <v>26310441</v>
      </c>
      <c r="H6" s="498">
        <v>80757542</v>
      </c>
      <c r="I6" s="307">
        <f>C6/'2d'!C6*100</f>
        <v>86.993636503363788</v>
      </c>
    </row>
    <row r="7" spans="1:9" ht="26.4" x14ac:dyDescent="0.25">
      <c r="A7" s="468">
        <v>28</v>
      </c>
      <c r="B7" s="497" t="s">
        <v>4</v>
      </c>
      <c r="C7" s="470">
        <f t="shared" si="0"/>
        <v>64507643</v>
      </c>
      <c r="D7" s="498">
        <v>6672028</v>
      </c>
      <c r="E7" s="498">
        <v>27869636</v>
      </c>
      <c r="F7" s="498">
        <v>11789075</v>
      </c>
      <c r="G7" s="498">
        <v>4338515</v>
      </c>
      <c r="H7" s="498">
        <v>13838389</v>
      </c>
      <c r="I7" s="307">
        <f>C7/'2d'!C7*100</f>
        <v>82.747128274061836</v>
      </c>
    </row>
    <row r="8" spans="1:9" x14ac:dyDescent="0.25">
      <c r="A8" s="468">
        <v>87</v>
      </c>
      <c r="B8" s="497" t="s">
        <v>5</v>
      </c>
      <c r="C8" s="470">
        <f t="shared" si="0"/>
        <v>341032187</v>
      </c>
      <c r="D8" s="498">
        <v>213811576</v>
      </c>
      <c r="E8" s="498">
        <v>27230600</v>
      </c>
      <c r="F8" s="498">
        <v>50841894</v>
      </c>
      <c r="G8" s="498">
        <v>17082852</v>
      </c>
      <c r="H8" s="498">
        <v>32065265</v>
      </c>
      <c r="I8" s="307">
        <f>C8/'2d'!C8*100</f>
        <v>63.618238270673103</v>
      </c>
    </row>
    <row r="9" spans="1:9" x14ac:dyDescent="0.25">
      <c r="A9" s="468">
        <v>88</v>
      </c>
      <c r="B9" s="499" t="s">
        <v>6</v>
      </c>
      <c r="C9" s="500">
        <f t="shared" si="0"/>
        <v>0</v>
      </c>
      <c r="D9" s="501">
        <f>D10</f>
        <v>0</v>
      </c>
      <c r="E9" s="484">
        <f>E10</f>
        <v>0</v>
      </c>
      <c r="F9" s="484">
        <f>F10</f>
        <v>0</v>
      </c>
      <c r="G9" s="484">
        <f>G10</f>
        <v>0</v>
      </c>
      <c r="H9" s="484">
        <f>H10</f>
        <v>0</v>
      </c>
      <c r="I9" s="307" t="e">
        <f>C9/'2d'!C9*100</f>
        <v>#DIV/0!</v>
      </c>
    </row>
    <row r="10" spans="1:9" ht="26.4" x14ac:dyDescent="0.25">
      <c r="A10" s="468">
        <v>89</v>
      </c>
      <c r="B10" s="499" t="s">
        <v>7</v>
      </c>
      <c r="C10" s="500">
        <f t="shared" si="0"/>
        <v>0</v>
      </c>
      <c r="D10" s="502"/>
      <c r="E10" s="471"/>
      <c r="F10" s="471"/>
      <c r="G10" s="471"/>
      <c r="H10" s="471"/>
      <c r="I10" s="307" t="e">
        <f>C10/'2d'!C10*100</f>
        <v>#DIV/0!</v>
      </c>
    </row>
    <row r="11" spans="1:9" x14ac:dyDescent="0.25">
      <c r="A11" s="468">
        <v>90</v>
      </c>
      <c r="B11" s="499" t="s">
        <v>8</v>
      </c>
      <c r="C11" s="500">
        <f t="shared" si="0"/>
        <v>0</v>
      </c>
      <c r="D11" s="501">
        <f>D12</f>
        <v>0</v>
      </c>
      <c r="E11" s="484">
        <f>E12</f>
        <v>0</v>
      </c>
      <c r="F11" s="484">
        <f>F12</f>
        <v>0</v>
      </c>
      <c r="G11" s="484">
        <f>G12</f>
        <v>0</v>
      </c>
      <c r="H11" s="484">
        <f>H12</f>
        <v>0</v>
      </c>
      <c r="I11" s="307">
        <f>C11/'2d'!C11*100</f>
        <v>0</v>
      </c>
    </row>
    <row r="12" spans="1:9" x14ac:dyDescent="0.25">
      <c r="A12" s="468">
        <v>91</v>
      </c>
      <c r="B12" s="499" t="s">
        <v>9</v>
      </c>
      <c r="C12" s="500">
        <f t="shared" si="0"/>
        <v>0</v>
      </c>
      <c r="D12" s="501"/>
      <c r="E12" s="484"/>
      <c r="F12" s="484"/>
      <c r="G12" s="484"/>
      <c r="H12" s="484"/>
      <c r="I12" s="307">
        <f>C12/'2d'!C12*100</f>
        <v>0</v>
      </c>
    </row>
    <row r="13" spans="1:9" x14ac:dyDescent="0.25">
      <c r="A13" s="468">
        <v>92</v>
      </c>
      <c r="B13" s="499" t="s">
        <v>10</v>
      </c>
      <c r="C13" s="500">
        <f t="shared" si="0"/>
        <v>3883829</v>
      </c>
      <c r="D13" s="501">
        <f>SUM(D14:D15)</f>
        <v>3883829</v>
      </c>
      <c r="E13" s="484">
        <f>SUM(E14:E15)</f>
        <v>0</v>
      </c>
      <c r="F13" s="484">
        <f>SUM(F14:F15)</f>
        <v>0</v>
      </c>
      <c r="G13" s="484">
        <f>SUM(G14:G15)</f>
        <v>0</v>
      </c>
      <c r="H13" s="484">
        <f>SUM(H14:H15)</f>
        <v>0</v>
      </c>
      <c r="I13" s="307">
        <f>C13/'2d'!C13*100</f>
        <v>44.641712643678161</v>
      </c>
    </row>
    <row r="14" spans="1:9" x14ac:dyDescent="0.25">
      <c r="A14" s="468">
        <v>93</v>
      </c>
      <c r="B14" s="499" t="s">
        <v>11</v>
      </c>
      <c r="C14" s="500">
        <f t="shared" si="0"/>
        <v>988332</v>
      </c>
      <c r="D14" s="502">
        <v>988332</v>
      </c>
      <c r="E14" s="471"/>
      <c r="F14" s="471"/>
      <c r="G14" s="471"/>
      <c r="H14" s="471"/>
      <c r="I14" s="307">
        <f>C14/'2d'!C14*100</f>
        <v>98.833200000000005</v>
      </c>
    </row>
    <row r="15" spans="1:9" x14ac:dyDescent="0.25">
      <c r="A15" s="468">
        <v>94</v>
      </c>
      <c r="B15" s="499" t="s">
        <v>12</v>
      </c>
      <c r="C15" s="500">
        <f t="shared" si="0"/>
        <v>2895497</v>
      </c>
      <c r="D15" s="502">
        <v>2895497</v>
      </c>
      <c r="E15" s="471"/>
      <c r="F15" s="471"/>
      <c r="G15" s="471"/>
      <c r="H15" s="471"/>
      <c r="I15" s="307">
        <f>C15/'2d'!C15*100</f>
        <v>37.603857142857144</v>
      </c>
    </row>
    <row r="16" spans="1:9" x14ac:dyDescent="0.25">
      <c r="A16" s="468">
        <v>96</v>
      </c>
      <c r="B16" s="503" t="s">
        <v>13</v>
      </c>
      <c r="C16" s="500">
        <f t="shared" si="0"/>
        <v>3883829</v>
      </c>
      <c r="D16" s="504">
        <f>D9+D11+D13</f>
        <v>3883829</v>
      </c>
      <c r="E16" s="505">
        <f>E9+E11+E13</f>
        <v>0</v>
      </c>
      <c r="F16" s="505">
        <f>F9+F11+F13</f>
        <v>0</v>
      </c>
      <c r="G16" s="505">
        <f>G9+G11+G13</f>
        <v>0</v>
      </c>
      <c r="H16" s="505">
        <f>H9+H11+H13</f>
        <v>0</v>
      </c>
      <c r="I16" s="307">
        <f>C16/'2d'!C16*100</f>
        <v>40.882410526315788</v>
      </c>
    </row>
    <row r="17" spans="1:9" ht="18.75" customHeight="1" x14ac:dyDescent="0.25">
      <c r="A17" s="468">
        <v>97</v>
      </c>
      <c r="B17" s="499" t="s">
        <v>14</v>
      </c>
      <c r="C17" s="500">
        <f t="shared" si="0"/>
        <v>0</v>
      </c>
      <c r="D17" s="502"/>
      <c r="E17" s="471"/>
      <c r="F17" s="471"/>
      <c r="G17" s="471"/>
      <c r="H17" s="471"/>
      <c r="I17" s="307" t="e">
        <f>C17/'2d'!C17*100</f>
        <v>#DIV/0!</v>
      </c>
    </row>
    <row r="18" spans="1:9" ht="26.4" x14ac:dyDescent="0.25">
      <c r="A18" s="468">
        <v>98</v>
      </c>
      <c r="B18" s="499" t="s">
        <v>15</v>
      </c>
      <c r="C18" s="500">
        <f t="shared" si="0"/>
        <v>174764452</v>
      </c>
      <c r="D18" s="506">
        <f>SUM(D19:D22)</f>
        <v>174764452</v>
      </c>
      <c r="E18" s="476">
        <f>SUM(E19:E22)</f>
        <v>0</v>
      </c>
      <c r="F18" s="476">
        <f>SUM(F19:F22)</f>
        <v>0</v>
      </c>
      <c r="G18" s="476">
        <f>SUM(G19:G22)</f>
        <v>0</v>
      </c>
      <c r="H18" s="476">
        <f>SUM(H19:H22)</f>
        <v>0</v>
      </c>
      <c r="I18" s="307">
        <f>C18/'2d'!C18*100</f>
        <v>90.399824576253593</v>
      </c>
    </row>
    <row r="19" spans="1:9" x14ac:dyDescent="0.25">
      <c r="A19" s="468">
        <v>99</v>
      </c>
      <c r="B19" s="499" t="s">
        <v>319</v>
      </c>
      <c r="C19" s="500">
        <f t="shared" si="0"/>
        <v>967000</v>
      </c>
      <c r="D19" s="502">
        <v>967000</v>
      </c>
      <c r="E19" s="471"/>
      <c r="F19" s="471"/>
      <c r="G19" s="471"/>
      <c r="H19" s="471"/>
      <c r="I19" s="307">
        <f>C19/'2d'!C19*100</f>
        <v>31.504549100507656</v>
      </c>
    </row>
    <row r="20" spans="1:9" x14ac:dyDescent="0.25">
      <c r="A20" s="468">
        <v>100</v>
      </c>
      <c r="B20" s="499" t="s">
        <v>16</v>
      </c>
      <c r="C20" s="500">
        <f t="shared" si="0"/>
        <v>0</v>
      </c>
      <c r="D20" s="502"/>
      <c r="E20" s="471"/>
      <c r="F20" s="471"/>
      <c r="G20" s="471"/>
      <c r="H20" s="471"/>
      <c r="I20" s="307" t="e">
        <f>C20/'2d'!C20*100</f>
        <v>#DIV/0!</v>
      </c>
    </row>
    <row r="21" spans="1:9" x14ac:dyDescent="0.25">
      <c r="A21" s="468">
        <v>101</v>
      </c>
      <c r="B21" s="499" t="s">
        <v>17</v>
      </c>
      <c r="C21" s="500">
        <f t="shared" si="0"/>
        <v>0</v>
      </c>
      <c r="D21" s="502"/>
      <c r="E21" s="471"/>
      <c r="F21" s="471"/>
      <c r="G21" s="471"/>
      <c r="H21" s="471"/>
      <c r="I21" s="307" t="e">
        <f>C21/'2d'!C21*100</f>
        <v>#DIV/0!</v>
      </c>
    </row>
    <row r="22" spans="1:9" x14ac:dyDescent="0.25">
      <c r="A22" s="468">
        <v>102</v>
      </c>
      <c r="B22" s="499" t="s">
        <v>18</v>
      </c>
      <c r="C22" s="500">
        <f t="shared" si="0"/>
        <v>173797452</v>
      </c>
      <c r="D22" s="502">
        <v>173797452</v>
      </c>
      <c r="E22" s="471"/>
      <c r="F22" s="471"/>
      <c r="G22" s="471"/>
      <c r="H22" s="471"/>
      <c r="I22" s="307">
        <f>C22/'2d'!C22*100</f>
        <v>91.349988982651382</v>
      </c>
    </row>
    <row r="23" spans="1:9" ht="26.4" x14ac:dyDescent="0.25">
      <c r="A23" s="468">
        <v>103</v>
      </c>
      <c r="B23" s="499" t="s">
        <v>361</v>
      </c>
      <c r="C23" s="500">
        <f t="shared" si="0"/>
        <v>20726732</v>
      </c>
      <c r="D23" s="502">
        <v>20726732</v>
      </c>
      <c r="E23" s="471"/>
      <c r="F23" s="471"/>
      <c r="G23" s="471"/>
      <c r="H23" s="471"/>
      <c r="I23" s="307">
        <f>C23/'2d'!C23*100</f>
        <v>82.612339008084291</v>
      </c>
    </row>
    <row r="24" spans="1:9" ht="16.5" customHeight="1" x14ac:dyDescent="0.25">
      <c r="A24" s="468"/>
      <c r="B24" s="499" t="s">
        <v>321</v>
      </c>
      <c r="C24" s="500">
        <f t="shared" si="0"/>
        <v>0</v>
      </c>
      <c r="D24" s="502"/>
      <c r="E24" s="471"/>
      <c r="F24" s="471"/>
      <c r="G24" s="471"/>
      <c r="H24" s="471"/>
      <c r="I24" s="307" t="e">
        <f>C24/'2d'!C24*100</f>
        <v>#DIV/0!</v>
      </c>
    </row>
    <row r="25" spans="1:9" ht="16.5" customHeight="1" x14ac:dyDescent="0.25">
      <c r="A25" s="468">
        <v>104</v>
      </c>
      <c r="B25" s="499" t="s">
        <v>19</v>
      </c>
      <c r="C25" s="500">
        <f t="shared" si="0"/>
        <v>0</v>
      </c>
      <c r="D25" s="502"/>
      <c r="E25" s="471"/>
      <c r="F25" s="471"/>
      <c r="G25" s="471"/>
      <c r="H25" s="471"/>
      <c r="I25" s="307">
        <f>C25/'2d'!C25*100</f>
        <v>0</v>
      </c>
    </row>
    <row r="26" spans="1:9" ht="18" customHeight="1" x14ac:dyDescent="0.25">
      <c r="A26" s="468">
        <v>105</v>
      </c>
      <c r="B26" s="503" t="s">
        <v>20</v>
      </c>
      <c r="C26" s="500">
        <f t="shared" si="0"/>
        <v>195491184</v>
      </c>
      <c r="D26" s="504">
        <f>D17+D18+D23+D24+D25</f>
        <v>195491184</v>
      </c>
      <c r="E26" s="505">
        <f>E17+E18+E23+E24+E25</f>
        <v>0</v>
      </c>
      <c r="F26" s="505">
        <f>F17+F18+F23+F24+F25</f>
        <v>0</v>
      </c>
      <c r="G26" s="505">
        <f>G17+G18+G23+G24+G25</f>
        <v>0</v>
      </c>
      <c r="H26" s="505">
        <f>H17+H18+H23+H24+H25</f>
        <v>0</v>
      </c>
      <c r="I26" s="307">
        <f>C26/'2d'!C26*100</f>
        <v>63.62866772668454</v>
      </c>
    </row>
    <row r="27" spans="1:9" x14ac:dyDescent="0.25">
      <c r="A27" s="468">
        <v>106</v>
      </c>
      <c r="B27" s="499" t="s">
        <v>21</v>
      </c>
      <c r="C27" s="500">
        <f t="shared" si="0"/>
        <v>260000</v>
      </c>
      <c r="D27" s="502">
        <v>260000</v>
      </c>
      <c r="E27" s="471"/>
      <c r="F27" s="471"/>
      <c r="G27" s="471"/>
      <c r="H27" s="471"/>
      <c r="I27" s="307">
        <f>C27/'2d'!C27*100</f>
        <v>59.090909090909093</v>
      </c>
    </row>
    <row r="28" spans="1:9" x14ac:dyDescent="0.25">
      <c r="A28" s="468">
        <v>107</v>
      </c>
      <c r="B28" s="499" t="s">
        <v>22</v>
      </c>
      <c r="C28" s="500">
        <f t="shared" si="0"/>
        <v>722724578</v>
      </c>
      <c r="D28" s="502">
        <v>722724578</v>
      </c>
      <c r="E28" s="471"/>
      <c r="F28" s="471"/>
      <c r="G28" s="471"/>
      <c r="H28" s="471"/>
      <c r="I28" s="307">
        <f>C28/'2d'!C28*100</f>
        <v>71.295252839132559</v>
      </c>
    </row>
    <row r="29" spans="1:9" x14ac:dyDescent="0.25">
      <c r="A29" s="468">
        <v>108</v>
      </c>
      <c r="B29" s="499" t="s">
        <v>23</v>
      </c>
      <c r="C29" s="500">
        <f t="shared" si="0"/>
        <v>1624875</v>
      </c>
      <c r="D29" s="502"/>
      <c r="E29" s="471">
        <v>1211705</v>
      </c>
      <c r="F29" s="471"/>
      <c r="G29" s="471">
        <v>203579</v>
      </c>
      <c r="H29" s="471">
        <v>209591</v>
      </c>
      <c r="I29" s="307">
        <f>C29/'2d'!C29*100</f>
        <v>63.97604080292367</v>
      </c>
    </row>
    <row r="30" spans="1:9" x14ac:dyDescent="0.25">
      <c r="A30" s="468">
        <v>109</v>
      </c>
      <c r="B30" s="499" t="s">
        <v>24</v>
      </c>
      <c r="C30" s="500">
        <f t="shared" si="0"/>
        <v>16029466</v>
      </c>
      <c r="D30" s="502">
        <v>5763035</v>
      </c>
      <c r="E30" s="471">
        <v>1103151</v>
      </c>
      <c r="F30" s="471">
        <v>6707992</v>
      </c>
      <c r="G30" s="471">
        <v>2089940</v>
      </c>
      <c r="H30" s="471">
        <v>365348</v>
      </c>
      <c r="I30" s="307">
        <f>C30/'2d'!C30*100</f>
        <v>28.479727950017569</v>
      </c>
    </row>
    <row r="31" spans="1:9" ht="26.4" x14ac:dyDescent="0.25">
      <c r="A31" s="468">
        <v>110</v>
      </c>
      <c r="B31" s="499" t="s">
        <v>25</v>
      </c>
      <c r="C31" s="500">
        <f t="shared" si="0"/>
        <v>18040295</v>
      </c>
      <c r="D31" s="502">
        <v>15077221</v>
      </c>
      <c r="E31" s="471">
        <v>625009</v>
      </c>
      <c r="F31" s="471">
        <v>1779394</v>
      </c>
      <c r="G31" s="471">
        <v>403438</v>
      </c>
      <c r="H31" s="471">
        <v>155233</v>
      </c>
      <c r="I31" s="307">
        <f>C31/'2d'!C31*100</f>
        <v>38.850619763852819</v>
      </c>
    </row>
    <row r="32" spans="1:9" x14ac:dyDescent="0.25">
      <c r="A32" s="468">
        <v>111</v>
      </c>
      <c r="B32" s="503" t="s">
        <v>26</v>
      </c>
      <c r="C32" s="500">
        <f t="shared" si="0"/>
        <v>758679214</v>
      </c>
      <c r="D32" s="504">
        <f>SUM(D27:D31)</f>
        <v>743824834</v>
      </c>
      <c r="E32" s="504">
        <f t="shared" ref="E32:H32" si="1">SUM(E27:E31)</f>
        <v>2939865</v>
      </c>
      <c r="F32" s="504">
        <f t="shared" si="1"/>
        <v>8487386</v>
      </c>
      <c r="G32" s="504">
        <f t="shared" si="1"/>
        <v>2696957</v>
      </c>
      <c r="H32" s="504">
        <f t="shared" si="1"/>
        <v>730172</v>
      </c>
      <c r="I32" s="307">
        <f>C32/'2d'!C32*100</f>
        <v>67.77521688373271</v>
      </c>
    </row>
    <row r="33" spans="1:9" x14ac:dyDescent="0.25">
      <c r="A33" s="468">
        <v>112</v>
      </c>
      <c r="B33" s="499" t="s">
        <v>27</v>
      </c>
      <c r="C33" s="500">
        <f t="shared" si="0"/>
        <v>82306394</v>
      </c>
      <c r="D33" s="502">
        <v>82306394</v>
      </c>
      <c r="E33" s="471"/>
      <c r="F33" s="471"/>
      <c r="G33" s="471"/>
      <c r="H33" s="471"/>
      <c r="I33" s="307">
        <f>C33/'2d'!C33*100</f>
        <v>43.306603115682243</v>
      </c>
    </row>
    <row r="34" spans="1:9" x14ac:dyDescent="0.25">
      <c r="A34" s="468"/>
      <c r="B34" s="499" t="s">
        <v>322</v>
      </c>
      <c r="C34" s="500">
        <f t="shared" si="0"/>
        <v>35433</v>
      </c>
      <c r="D34" s="502"/>
      <c r="E34" s="471">
        <v>35433</v>
      </c>
      <c r="F34" s="471"/>
      <c r="G34" s="471"/>
      <c r="H34" s="471"/>
      <c r="I34" s="307">
        <f>C34/'2d'!C34*100</f>
        <v>17.7165</v>
      </c>
    </row>
    <row r="35" spans="1:9" x14ac:dyDescent="0.25">
      <c r="A35" s="468">
        <v>113</v>
      </c>
      <c r="B35" s="499" t="s">
        <v>28</v>
      </c>
      <c r="C35" s="500">
        <f t="shared" si="0"/>
        <v>0</v>
      </c>
      <c r="D35" s="502"/>
      <c r="E35" s="471"/>
      <c r="F35" s="471"/>
      <c r="G35" s="471"/>
      <c r="H35" s="471"/>
      <c r="I35" s="307" t="e">
        <f>C35/'2d'!C35*100</f>
        <v>#DIV/0!</v>
      </c>
    </row>
    <row r="36" spans="1:9" ht="26.4" x14ac:dyDescent="0.25">
      <c r="A36" s="468">
        <v>114</v>
      </c>
      <c r="B36" s="499" t="s">
        <v>29</v>
      </c>
      <c r="C36" s="500">
        <f t="shared" si="0"/>
        <v>20178673</v>
      </c>
      <c r="D36" s="502">
        <v>20169106</v>
      </c>
      <c r="E36" s="471">
        <v>9567</v>
      </c>
      <c r="F36" s="471"/>
      <c r="G36" s="471"/>
      <c r="H36" s="471"/>
      <c r="I36" s="307">
        <f>C36/'2d'!C36*100</f>
        <v>39.281909452164314</v>
      </c>
    </row>
    <row r="37" spans="1:9" x14ac:dyDescent="0.25">
      <c r="A37" s="468">
        <v>115</v>
      </c>
      <c r="B37" s="503" t="s">
        <v>30</v>
      </c>
      <c r="C37" s="500">
        <f t="shared" si="0"/>
        <v>102520500</v>
      </c>
      <c r="D37" s="504">
        <f>SUM(D33:D36)</f>
        <v>102475500</v>
      </c>
      <c r="E37" s="505">
        <f>SUM(E33:E36)</f>
        <v>45000</v>
      </c>
      <c r="F37" s="505">
        <f>SUM(F33:F36)</f>
        <v>0</v>
      </c>
      <c r="G37" s="505">
        <f>SUM(G33:G36)</f>
        <v>0</v>
      </c>
      <c r="H37" s="505">
        <f>SUM(H33:H36)</f>
        <v>0</v>
      </c>
      <c r="I37" s="307">
        <f>C37/'2d'!C37*100</f>
        <v>42.429777797926626</v>
      </c>
    </row>
    <row r="38" spans="1:9" ht="26.4" x14ac:dyDescent="0.25">
      <c r="A38" s="468">
        <v>116</v>
      </c>
      <c r="B38" s="499" t="s">
        <v>362</v>
      </c>
      <c r="C38" s="500">
        <f t="shared" si="0"/>
        <v>1231266</v>
      </c>
      <c r="D38" s="501">
        <v>1231266</v>
      </c>
      <c r="E38" s="484">
        <f>SUM(E39:E41)</f>
        <v>0</v>
      </c>
      <c r="F38" s="484">
        <f>SUM(F39:F41)</f>
        <v>0</v>
      </c>
      <c r="G38" s="484">
        <f>SUM(G39:G41)</f>
        <v>0</v>
      </c>
      <c r="H38" s="484">
        <f>SUM(H39:H41)</f>
        <v>0</v>
      </c>
      <c r="I38" s="307">
        <f>C38/'2d'!C38*100</f>
        <v>16.380853043872175</v>
      </c>
    </row>
    <row r="39" spans="1:9" x14ac:dyDescent="0.25">
      <c r="A39" s="468">
        <v>119</v>
      </c>
      <c r="B39" s="499" t="s">
        <v>363</v>
      </c>
      <c r="C39" s="500">
        <f t="shared" si="0"/>
        <v>6372327</v>
      </c>
      <c r="D39" s="502">
        <v>6372327</v>
      </c>
      <c r="E39" s="471"/>
      <c r="F39" s="471"/>
      <c r="G39" s="471"/>
      <c r="H39" s="471"/>
      <c r="I39" s="307">
        <f>C39/'2d'!C39*100</f>
        <v>66.695571482219407</v>
      </c>
    </row>
    <row r="40" spans="1:9" ht="26.4" x14ac:dyDescent="0.25">
      <c r="A40" s="468">
        <v>118</v>
      </c>
      <c r="B40" s="499" t="s">
        <v>323</v>
      </c>
      <c r="C40" s="500">
        <f t="shared" si="0"/>
        <v>634097</v>
      </c>
      <c r="D40" s="502">
        <v>634097</v>
      </c>
      <c r="E40" s="471"/>
      <c r="F40" s="471"/>
      <c r="G40" s="471"/>
      <c r="H40" s="471"/>
      <c r="I40" s="307">
        <f>C40/'2d'!C40*100</f>
        <v>100</v>
      </c>
    </row>
    <row r="41" spans="1:9" x14ac:dyDescent="0.25">
      <c r="A41" s="468">
        <v>117</v>
      </c>
      <c r="B41" s="499" t="s">
        <v>324</v>
      </c>
      <c r="C41" s="500">
        <f t="shared" si="0"/>
        <v>5738230</v>
      </c>
      <c r="D41" s="502">
        <v>5738230</v>
      </c>
      <c r="E41" s="471"/>
      <c r="F41" s="471"/>
      <c r="G41" s="471"/>
      <c r="H41" s="471"/>
      <c r="I41" s="307">
        <f>C41/'2d'!C41*100</f>
        <v>72.635822784810117</v>
      </c>
    </row>
    <row r="42" spans="1:9" x14ac:dyDescent="0.25">
      <c r="A42" s="468">
        <v>120</v>
      </c>
      <c r="B42" s="503" t="s">
        <v>31</v>
      </c>
      <c r="C42" s="500">
        <f t="shared" si="0"/>
        <v>7603593</v>
      </c>
      <c r="D42" s="504">
        <f>D38+D39</f>
        <v>7603593</v>
      </c>
      <c r="E42" s="504">
        <f>E38+E39</f>
        <v>0</v>
      </c>
      <c r="F42" s="504">
        <f>F38+F39</f>
        <v>0</v>
      </c>
      <c r="G42" s="504">
        <f>G38+G39</f>
        <v>0</v>
      </c>
      <c r="H42" s="504">
        <f>H38+H39</f>
        <v>0</v>
      </c>
      <c r="I42" s="307">
        <f>C42/'2d'!C42*100</f>
        <v>44.541403139844938</v>
      </c>
    </row>
    <row r="43" spans="1:9" x14ac:dyDescent="0.25">
      <c r="A43" s="468">
        <v>121</v>
      </c>
      <c r="B43" s="507" t="s">
        <v>32</v>
      </c>
      <c r="C43" s="500">
        <f t="shared" si="0"/>
        <v>1858074517</v>
      </c>
      <c r="D43" s="508">
        <f>D6+D7+D8+D16+D26+D32+D37+D42</f>
        <v>1314618325</v>
      </c>
      <c r="E43" s="509">
        <f>E6+E7+E8+E16+E26+E32+E37+E42</f>
        <v>208372549</v>
      </c>
      <c r="F43" s="509">
        <f>F6+F7+F8+F16+F26+F32+F37+F42</f>
        <v>157263510</v>
      </c>
      <c r="G43" s="509">
        <f>G6+G7+G8+G16+G26+G32+G37+G42</f>
        <v>50428765</v>
      </c>
      <c r="H43" s="509">
        <f>H6+H7+H8+H16+H26+H32+H37+H42</f>
        <v>127391368</v>
      </c>
      <c r="I43" s="307">
        <f>C43/'2d'!C43*100</f>
        <v>67.54972513125098</v>
      </c>
    </row>
    <row r="44" spans="1:9" ht="26.4" x14ac:dyDescent="0.25">
      <c r="A44" s="468">
        <v>122</v>
      </c>
      <c r="B44" s="499" t="s">
        <v>33</v>
      </c>
      <c r="C44" s="500">
        <f t="shared" si="0"/>
        <v>30902793</v>
      </c>
      <c r="D44" s="502">
        <v>30902793</v>
      </c>
      <c r="E44" s="471"/>
      <c r="F44" s="471"/>
      <c r="G44" s="471"/>
      <c r="H44" s="471"/>
      <c r="I44" s="307">
        <f>C44/'2d'!C44*100</f>
        <v>62.887301671835004</v>
      </c>
    </row>
    <row r="45" spans="1:9" ht="26.4" x14ac:dyDescent="0.25">
      <c r="A45" s="468">
        <v>123</v>
      </c>
      <c r="B45" s="499" t="s">
        <v>34</v>
      </c>
      <c r="C45" s="500">
        <f t="shared" si="0"/>
        <v>495216655</v>
      </c>
      <c r="D45" s="510">
        <v>495216655</v>
      </c>
      <c r="E45" s="471"/>
      <c r="F45" s="471"/>
      <c r="G45" s="471"/>
      <c r="H45" s="471"/>
      <c r="I45" s="307">
        <f>C45/'2d'!C45*100</f>
        <v>84.318900212039921</v>
      </c>
    </row>
    <row r="46" spans="1:9" x14ac:dyDescent="0.25">
      <c r="A46" s="468">
        <v>124</v>
      </c>
      <c r="B46" s="499" t="s">
        <v>35</v>
      </c>
      <c r="C46" s="500">
        <f t="shared" si="0"/>
        <v>526119448</v>
      </c>
      <c r="D46" s="501">
        <f>SUM(D44:D45)</f>
        <v>526119448</v>
      </c>
      <c r="E46" s="484">
        <f>SUM(E44:E45)</f>
        <v>0</v>
      </c>
      <c r="F46" s="484">
        <f>SUM(F44:F45)</f>
        <v>0</v>
      </c>
      <c r="G46" s="484">
        <f>SUM(G44:G45)</f>
        <v>0</v>
      </c>
      <c r="H46" s="484">
        <f>SUM(H44:H45)</f>
        <v>0</v>
      </c>
      <c r="I46" s="307">
        <f>C46/'2d'!C46*100</f>
        <v>82.664188322190441</v>
      </c>
    </row>
    <row r="47" spans="1:9" ht="13.8" thickBot="1" x14ac:dyDescent="0.3">
      <c r="A47" s="468">
        <v>125</v>
      </c>
      <c r="B47" s="511" t="s">
        <v>36</v>
      </c>
      <c r="C47" s="500">
        <f t="shared" si="0"/>
        <v>526119448</v>
      </c>
      <c r="D47" s="512">
        <f>D46</f>
        <v>526119448</v>
      </c>
      <c r="E47" s="513">
        <f>E46</f>
        <v>0</v>
      </c>
      <c r="F47" s="513">
        <f>F46</f>
        <v>0</v>
      </c>
      <c r="G47" s="513">
        <f>G46</f>
        <v>0</v>
      </c>
      <c r="H47" s="513">
        <f>H46</f>
        <v>0</v>
      </c>
      <c r="I47" s="307">
        <f>C47/'2d'!C47*100</f>
        <v>82.664188322190441</v>
      </c>
    </row>
    <row r="48" spans="1:9" ht="14.4" thickTop="1" thickBot="1" x14ac:dyDescent="0.3">
      <c r="A48" s="468">
        <v>126</v>
      </c>
      <c r="B48" s="5" t="s">
        <v>37</v>
      </c>
      <c r="C48" s="500">
        <f t="shared" si="0"/>
        <v>2384193965</v>
      </c>
      <c r="D48" s="3">
        <f>D43+D47</f>
        <v>1840737773</v>
      </c>
      <c r="E48" s="1">
        <f>E43+E47</f>
        <v>208372549</v>
      </c>
      <c r="F48" s="1">
        <f>F43+F47</f>
        <v>157263510</v>
      </c>
      <c r="G48" s="1">
        <f>G43+G47</f>
        <v>50428765</v>
      </c>
      <c r="H48" s="1">
        <f>H43+H47</f>
        <v>127391368</v>
      </c>
      <c r="I48" s="307">
        <f>C48/'2d'!C48*100</f>
        <v>70.389786611791379</v>
      </c>
    </row>
    <row r="49" spans="3:8" ht="13.8" thickTop="1" x14ac:dyDescent="0.25">
      <c r="C49" s="121">
        <f>'1d'!C80</f>
        <v>3177380906</v>
      </c>
      <c r="D49" s="121">
        <f>D48-'1d'!D80</f>
        <v>-737734993</v>
      </c>
      <c r="E49" s="121">
        <f>E48-'1d'!E80</f>
        <v>-12487679</v>
      </c>
      <c r="F49" s="121">
        <f>F48-'1d'!F80</f>
        <v>-24884734</v>
      </c>
      <c r="G49" s="121">
        <f>G48-'1d'!G80</f>
        <v>-9785755</v>
      </c>
      <c r="H49" s="121">
        <f>H48-'1d'!H80</f>
        <v>-8293780</v>
      </c>
    </row>
    <row r="50" spans="3:8" x14ac:dyDescent="0.25">
      <c r="C50" s="121"/>
    </row>
  </sheetData>
  <pageMargins left="0" right="0" top="0.19685039370078741" bottom="0.19685039370078741" header="0.51181102362204722" footer="0.51181102362204722"/>
  <pageSetup scale="70" orientation="portrait" r:id="rId1"/>
  <headerFooter alignWithMargins="0">
    <oddHeader>&amp;C&amp;L&amp;RÉrték típus: Forint</oddHeader>
    <oddFooter>&amp;C&amp;LAdatellenőrző kód: 262257576341-61-9-3d-631f-f-27219-65-2a33-5361&amp;R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49</vt:i4>
      </vt:variant>
      <vt:variant>
        <vt:lpstr>Névvel ellátott tartományok</vt:lpstr>
      </vt:variant>
      <vt:variant>
        <vt:i4>3</vt:i4>
      </vt:variant>
    </vt:vector>
  </HeadingPairs>
  <TitlesOfParts>
    <vt:vector size="52" baseType="lpstr">
      <vt:lpstr>1</vt:lpstr>
      <vt:lpstr>1a</vt:lpstr>
      <vt:lpstr>1c</vt:lpstr>
      <vt:lpstr>1d</vt:lpstr>
      <vt:lpstr>2</vt:lpstr>
      <vt:lpstr>2a</vt:lpstr>
      <vt:lpstr>2b</vt:lpstr>
      <vt:lpstr>2d</vt:lpstr>
      <vt:lpstr>2 e</vt:lpstr>
      <vt:lpstr>3a</vt:lpstr>
      <vt:lpstr>3b</vt:lpstr>
      <vt:lpstr>3c</vt:lpstr>
      <vt:lpstr>3d</vt:lpstr>
      <vt:lpstr>4a</vt:lpstr>
      <vt:lpstr>4 b</vt:lpstr>
      <vt:lpstr>5</vt:lpstr>
      <vt:lpstr>6</vt:lpstr>
      <vt:lpstr>7.</vt:lpstr>
      <vt:lpstr>8.</vt:lpstr>
      <vt:lpstr>9.</vt:lpstr>
      <vt:lpstr>9a</vt:lpstr>
      <vt:lpstr>9b</vt:lpstr>
      <vt:lpstr>10.</vt:lpstr>
      <vt:lpstr>11</vt:lpstr>
      <vt:lpstr>12</vt:lpstr>
      <vt:lpstr>12a</vt:lpstr>
      <vt:lpstr>13</vt:lpstr>
      <vt:lpstr>14</vt:lpstr>
      <vt:lpstr>15</vt:lpstr>
      <vt:lpstr>16</vt:lpstr>
      <vt:lpstr>17a</vt:lpstr>
      <vt:lpstr>17b</vt:lpstr>
      <vt:lpstr>17c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26a</vt:lpstr>
      <vt:lpstr>26b</vt:lpstr>
      <vt:lpstr>27</vt:lpstr>
      <vt:lpstr>28a</vt:lpstr>
      <vt:lpstr>28b</vt:lpstr>
      <vt:lpstr>28c</vt:lpstr>
      <vt:lpstr>29</vt:lpstr>
      <vt:lpstr>adat</vt:lpstr>
      <vt:lpstr>'9a'!Nyomtatási_cím</vt:lpstr>
      <vt:lpstr>'29'!Nyomtatási_terület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Berhida</dc:creator>
  <cp:lastModifiedBy>Ági</cp:lastModifiedBy>
  <cp:lastPrinted>2021-05-20T15:19:29Z</cp:lastPrinted>
  <dcterms:created xsi:type="dcterms:W3CDTF">2017-02-09T14:59:06Z</dcterms:created>
  <dcterms:modified xsi:type="dcterms:W3CDTF">2021-05-26T15:00:52Z</dcterms:modified>
</cp:coreProperties>
</file>