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onlapok\Berhida.hu\doc\onkormanyzat\rendeletek\2020\"/>
    </mc:Choice>
  </mc:AlternateContent>
  <bookViews>
    <workbookView xWindow="0" yWindow="0" windowWidth="28800" windowHeight="12345"/>
  </bookViews>
  <sheets>
    <sheet name="1" sheetId="247" r:id="rId1"/>
    <sheet name="2" sheetId="233" r:id="rId2"/>
    <sheet name="3" sheetId="250" r:id="rId3"/>
    <sheet name="4" sheetId="255" r:id="rId4"/>
    <sheet name="5" sheetId="256" r:id="rId5"/>
    <sheet name="6" sheetId="254" r:id="rId6"/>
    <sheet name="7" sheetId="251" r:id="rId7"/>
    <sheet name="8" sheetId="237" r:id="rId8"/>
    <sheet name="9" sheetId="249" r:id="rId9"/>
    <sheet name="10" sheetId="238" r:id="rId10"/>
    <sheet name="11" sheetId="239" r:id="rId11"/>
    <sheet name="12" sheetId="240" r:id="rId12"/>
    <sheet name="13" sheetId="241" r:id="rId13"/>
  </sheets>
  <definedNames>
    <definedName name="_xlnm.Print_Area" localSheetId="0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12">'13'!$B$1:$O$34</definedName>
    <definedName name="_xlnm.Print_Area" localSheetId="3">#REF!</definedName>
    <definedName name="_xlnm.Print_Area" localSheetId="4">#REF!</definedName>
    <definedName name="_xlnm.Print_Area" localSheetId="8">#REF!</definedName>
    <definedName name="_xlnm.Print_Area">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237" l="1"/>
  <c r="D39" i="237"/>
  <c r="E38" i="237"/>
  <c r="G38" i="237"/>
  <c r="D38" i="237"/>
  <c r="K36" i="247" l="1"/>
  <c r="K37" i="247"/>
  <c r="K38" i="247"/>
  <c r="K39" i="247"/>
  <c r="K40" i="247"/>
  <c r="K41" i="247"/>
  <c r="K42" i="247"/>
  <c r="K43" i="247"/>
  <c r="K44" i="247"/>
  <c r="K45" i="247"/>
  <c r="K46" i="247"/>
  <c r="K30" i="247"/>
  <c r="K31" i="247"/>
  <c r="G35" i="237"/>
  <c r="G23" i="237"/>
  <c r="G22" i="237"/>
  <c r="G12" i="237"/>
  <c r="G11" i="237"/>
  <c r="G9" i="237"/>
  <c r="G10" i="237"/>
  <c r="G8" i="237"/>
  <c r="F6" i="256"/>
  <c r="F7" i="256"/>
  <c r="F8" i="256"/>
  <c r="F9" i="256"/>
  <c r="F10" i="256"/>
  <c r="F11" i="256"/>
  <c r="F12" i="256"/>
  <c r="E32" i="254"/>
  <c r="F32" i="254"/>
  <c r="G32" i="254"/>
  <c r="H32" i="254"/>
  <c r="F51" i="256"/>
  <c r="F52" i="256"/>
  <c r="F53" i="256"/>
  <c r="F54" i="256"/>
  <c r="F49" i="256"/>
  <c r="F50" i="256"/>
  <c r="F55" i="256"/>
  <c r="D41" i="255" l="1"/>
  <c r="E41" i="255"/>
  <c r="F37" i="255"/>
  <c r="F38" i="255"/>
  <c r="F39" i="255"/>
  <c r="C10" i="241" l="1"/>
  <c r="I9" i="251" l="1"/>
  <c r="I10" i="251"/>
  <c r="I11" i="251"/>
  <c r="I12" i="251"/>
  <c r="I13" i="251"/>
  <c r="I14" i="251"/>
  <c r="I15" i="251"/>
  <c r="I16" i="251"/>
  <c r="I17" i="251"/>
  <c r="I20" i="251"/>
  <c r="I21" i="251"/>
  <c r="I24" i="251"/>
  <c r="I27" i="251"/>
  <c r="I29" i="251"/>
  <c r="I35" i="251"/>
  <c r="I38" i="251"/>
  <c r="I40" i="251"/>
  <c r="I41" i="251"/>
  <c r="I9" i="250"/>
  <c r="I11" i="250"/>
  <c r="I12" i="250"/>
  <c r="I14" i="250"/>
  <c r="I17" i="250"/>
  <c r="I19" i="250"/>
  <c r="I20" i="250"/>
  <c r="I22" i="250"/>
  <c r="I23" i="250"/>
  <c r="I24" i="250"/>
  <c r="I25" i="250"/>
  <c r="I26" i="250"/>
  <c r="I27" i="250"/>
  <c r="I28" i="250"/>
  <c r="I29" i="250"/>
  <c r="I30" i="250"/>
  <c r="I31" i="250"/>
  <c r="I32" i="250"/>
  <c r="I33" i="250"/>
  <c r="I34" i="250"/>
  <c r="I35" i="250"/>
  <c r="I36" i="250"/>
  <c r="I37" i="250"/>
  <c r="I38" i="250"/>
  <c r="I39" i="250"/>
  <c r="I40" i="250"/>
  <c r="I41" i="250"/>
  <c r="I42" i="250"/>
  <c r="I43" i="250"/>
  <c r="I44" i="250"/>
  <c r="I45" i="250"/>
  <c r="I46" i="250"/>
  <c r="I47" i="250"/>
  <c r="I48" i="250"/>
  <c r="I49" i="250"/>
  <c r="I50" i="250"/>
  <c r="I51" i="250"/>
  <c r="I52" i="250"/>
  <c r="I53" i="250"/>
  <c r="I54" i="250"/>
  <c r="I55" i="250"/>
  <c r="I56" i="250"/>
  <c r="I57" i="250"/>
  <c r="I59" i="250"/>
  <c r="I60" i="250"/>
  <c r="I61" i="250"/>
  <c r="I63" i="250"/>
  <c r="I64" i="250"/>
  <c r="I65" i="250"/>
  <c r="I66" i="250"/>
  <c r="I67" i="250"/>
  <c r="I68" i="250"/>
  <c r="I69" i="250"/>
  <c r="I73" i="250"/>
  <c r="I74" i="250"/>
  <c r="G57" i="256" l="1"/>
  <c r="E57" i="256"/>
  <c r="D57" i="256"/>
  <c r="C57" i="256"/>
  <c r="F56" i="256"/>
  <c r="F48" i="256"/>
  <c r="F47" i="256"/>
  <c r="F46" i="256"/>
  <c r="F45" i="256"/>
  <c r="F44" i="256"/>
  <c r="F43" i="256"/>
  <c r="F42" i="256"/>
  <c r="F41" i="256"/>
  <c r="F40" i="256"/>
  <c r="F39" i="256"/>
  <c r="F38" i="256"/>
  <c r="F37" i="256"/>
  <c r="F36" i="256"/>
  <c r="F35" i="256"/>
  <c r="F34" i="256"/>
  <c r="F33" i="256"/>
  <c r="F32" i="256"/>
  <c r="F31" i="256"/>
  <c r="F30" i="256"/>
  <c r="F29" i="256"/>
  <c r="F28" i="256"/>
  <c r="F27" i="256"/>
  <c r="F26" i="256"/>
  <c r="F25" i="256"/>
  <c r="F24" i="256"/>
  <c r="F23" i="256"/>
  <c r="F22" i="256"/>
  <c r="F21" i="256"/>
  <c r="F20" i="256"/>
  <c r="F19" i="256"/>
  <c r="F18" i="256"/>
  <c r="F17" i="256"/>
  <c r="F16" i="256"/>
  <c r="F15" i="256"/>
  <c r="F14" i="256"/>
  <c r="F13" i="256"/>
  <c r="C41" i="255"/>
  <c r="F40" i="255"/>
  <c r="G40" i="255" s="1"/>
  <c r="G41" i="255" s="1"/>
  <c r="F36" i="255"/>
  <c r="F35" i="255"/>
  <c r="F34" i="255"/>
  <c r="F33" i="255"/>
  <c r="F32" i="255"/>
  <c r="F31" i="255"/>
  <c r="F30" i="255"/>
  <c r="F29" i="255"/>
  <c r="F28" i="255"/>
  <c r="F27" i="255"/>
  <c r="F26" i="255"/>
  <c r="F25" i="255"/>
  <c r="F24" i="255"/>
  <c r="F23" i="255"/>
  <c r="F22" i="255"/>
  <c r="F21" i="255"/>
  <c r="F20" i="255"/>
  <c r="F19" i="255"/>
  <c r="F18" i="255"/>
  <c r="F17" i="255"/>
  <c r="F16" i="255"/>
  <c r="F15" i="255"/>
  <c r="F14" i="255"/>
  <c r="F13" i="255"/>
  <c r="F12" i="255"/>
  <c r="F11" i="255"/>
  <c r="F10" i="255"/>
  <c r="F9" i="255"/>
  <c r="F8" i="255"/>
  <c r="F7" i="255"/>
  <c r="F6" i="255"/>
  <c r="F57" i="256" l="1"/>
  <c r="F41" i="255"/>
  <c r="H47" i="254"/>
  <c r="G47" i="254"/>
  <c r="H46" i="254"/>
  <c r="G46" i="254"/>
  <c r="F46" i="254"/>
  <c r="F47" i="254" s="1"/>
  <c r="E46" i="254"/>
  <c r="E47" i="254" s="1"/>
  <c r="D46" i="254"/>
  <c r="D47" i="254" s="1"/>
  <c r="C45" i="254"/>
  <c r="G34" i="237" s="1"/>
  <c r="C44" i="254"/>
  <c r="H42" i="254"/>
  <c r="G42" i="254"/>
  <c r="C41" i="254"/>
  <c r="C40" i="254"/>
  <c r="D42" i="254"/>
  <c r="C39" i="254"/>
  <c r="I39" i="251" s="1"/>
  <c r="H38" i="254"/>
  <c r="G38" i="254"/>
  <c r="F38" i="254"/>
  <c r="F42" i="254" s="1"/>
  <c r="E38" i="254"/>
  <c r="E42" i="254" s="1"/>
  <c r="H37" i="254"/>
  <c r="G37" i="254"/>
  <c r="F37" i="254"/>
  <c r="E37" i="254"/>
  <c r="D37" i="254"/>
  <c r="C37" i="254" s="1"/>
  <c r="C36" i="254"/>
  <c r="I36" i="251" s="1"/>
  <c r="C35" i="254"/>
  <c r="C34" i="254"/>
  <c r="I34" i="251" s="1"/>
  <c r="C33" i="254"/>
  <c r="I33" i="251" s="1"/>
  <c r="D32" i="254"/>
  <c r="C31" i="254"/>
  <c r="I31" i="251" s="1"/>
  <c r="C30" i="254"/>
  <c r="I30" i="251" s="1"/>
  <c r="C29" i="254"/>
  <c r="C28" i="254"/>
  <c r="I28" i="251" s="1"/>
  <c r="C27" i="254"/>
  <c r="G26" i="254"/>
  <c r="C25" i="254"/>
  <c r="I25" i="251" s="1"/>
  <c r="C24" i="254"/>
  <c r="C23" i="254"/>
  <c r="I23" i="251" s="1"/>
  <c r="C22" i="254"/>
  <c r="I22" i="251" s="1"/>
  <c r="C21" i="254"/>
  <c r="C20" i="254"/>
  <c r="C19" i="254"/>
  <c r="I19" i="251" s="1"/>
  <c r="H18" i="254"/>
  <c r="H26" i="254" s="1"/>
  <c r="G18" i="254"/>
  <c r="F18" i="254"/>
  <c r="F26" i="254" s="1"/>
  <c r="E18" i="254"/>
  <c r="E26" i="254" s="1"/>
  <c r="D18" i="254"/>
  <c r="D26" i="254" s="1"/>
  <c r="C26" i="254" s="1"/>
  <c r="C17" i="254"/>
  <c r="C15" i="254"/>
  <c r="C14" i="254"/>
  <c r="H13" i="254"/>
  <c r="H16" i="254" s="1"/>
  <c r="G13" i="254"/>
  <c r="F13" i="254"/>
  <c r="E13" i="254"/>
  <c r="D13" i="254"/>
  <c r="D16" i="254" s="1"/>
  <c r="C13" i="254"/>
  <c r="C12" i="254"/>
  <c r="H11" i="254"/>
  <c r="G11" i="254"/>
  <c r="G16" i="254" s="1"/>
  <c r="G43" i="254" s="1"/>
  <c r="G48" i="254" s="1"/>
  <c r="F11" i="254"/>
  <c r="C11" i="254" s="1"/>
  <c r="E11" i="254"/>
  <c r="D11" i="254"/>
  <c r="C10" i="254"/>
  <c r="H9" i="254"/>
  <c r="G9" i="254"/>
  <c r="F9" i="254"/>
  <c r="F16" i="254" s="1"/>
  <c r="F43" i="254" s="1"/>
  <c r="F48" i="254" s="1"/>
  <c r="E9" i="254"/>
  <c r="E16" i="254" s="1"/>
  <c r="E43" i="254" s="1"/>
  <c r="E48" i="254" s="1"/>
  <c r="D9" i="254"/>
  <c r="C8" i="254"/>
  <c r="C7" i="254"/>
  <c r="C6" i="254"/>
  <c r="C17" i="241" l="1"/>
  <c r="I44" i="251"/>
  <c r="C18" i="241"/>
  <c r="I45" i="251"/>
  <c r="C13" i="241"/>
  <c r="I37" i="251"/>
  <c r="C11" i="241"/>
  <c r="I26" i="251"/>
  <c r="H43" i="254"/>
  <c r="H48" i="254" s="1"/>
  <c r="C32" i="254"/>
  <c r="G21" i="237" s="1"/>
  <c r="C9" i="241"/>
  <c r="I8" i="251"/>
  <c r="C8" i="241"/>
  <c r="I7" i="251"/>
  <c r="C7" i="241"/>
  <c r="I6" i="251"/>
  <c r="C42" i="254"/>
  <c r="C47" i="254"/>
  <c r="I47" i="251" s="1"/>
  <c r="C16" i="254"/>
  <c r="D43" i="254"/>
  <c r="C18" i="254"/>
  <c r="I18" i="251" s="1"/>
  <c r="C38" i="254"/>
  <c r="C9" i="254"/>
  <c r="C46" i="254"/>
  <c r="I46" i="251" s="1"/>
  <c r="C14" i="241" l="1"/>
  <c r="I42" i="251"/>
  <c r="C12" i="241"/>
  <c r="I32" i="251"/>
  <c r="C43" i="254"/>
  <c r="I43" i="251" s="1"/>
  <c r="D48" i="254"/>
  <c r="C48" i="254" l="1"/>
  <c r="I48" i="251" s="1"/>
  <c r="H47" i="251" l="1"/>
  <c r="G47" i="251"/>
  <c r="H46" i="251"/>
  <c r="G46" i="251"/>
  <c r="F46" i="251"/>
  <c r="F47" i="251" s="1"/>
  <c r="E46" i="251"/>
  <c r="E47" i="251" s="1"/>
  <c r="D46" i="251"/>
  <c r="D47" i="251" s="1"/>
  <c r="C45" i="251"/>
  <c r="C44" i="251"/>
  <c r="H42" i="251"/>
  <c r="G42" i="251"/>
  <c r="C41" i="251"/>
  <c r="C40" i="251"/>
  <c r="D42" i="251"/>
  <c r="C39" i="251"/>
  <c r="H38" i="251"/>
  <c r="G38" i="251"/>
  <c r="F38" i="251"/>
  <c r="F42" i="251" s="1"/>
  <c r="E38" i="251"/>
  <c r="E42" i="251" s="1"/>
  <c r="H37" i="251"/>
  <c r="G37" i="251"/>
  <c r="F37" i="251"/>
  <c r="E37" i="251"/>
  <c r="D37" i="251"/>
  <c r="C36" i="251"/>
  <c r="C35" i="251"/>
  <c r="C34" i="251"/>
  <c r="C33" i="251"/>
  <c r="H32" i="251"/>
  <c r="G32" i="251"/>
  <c r="F32" i="251"/>
  <c r="E32" i="251"/>
  <c r="D32" i="251"/>
  <c r="C31" i="251"/>
  <c r="C30" i="251"/>
  <c r="C29" i="251"/>
  <c r="C28" i="251"/>
  <c r="C27" i="251"/>
  <c r="G26" i="251"/>
  <c r="C25" i="251"/>
  <c r="C24" i="251"/>
  <c r="C23" i="251"/>
  <c r="C22" i="251"/>
  <c r="C21" i="251"/>
  <c r="C20" i="251"/>
  <c r="C19" i="251"/>
  <c r="H18" i="251"/>
  <c r="H26" i="251" s="1"/>
  <c r="G18" i="251"/>
  <c r="F18" i="251"/>
  <c r="F26" i="251" s="1"/>
  <c r="E18" i="251"/>
  <c r="E26" i="251" s="1"/>
  <c r="D18" i="251"/>
  <c r="C18" i="251" s="1"/>
  <c r="C17" i="251"/>
  <c r="C15" i="251"/>
  <c r="C14" i="251"/>
  <c r="H13" i="251"/>
  <c r="H16" i="251" s="1"/>
  <c r="G13" i="251"/>
  <c r="G16" i="251" s="1"/>
  <c r="F13" i="251"/>
  <c r="E13" i="251"/>
  <c r="C13" i="251"/>
  <c r="C12" i="251"/>
  <c r="H11" i="251"/>
  <c r="G11" i="251"/>
  <c r="F11" i="251"/>
  <c r="C11" i="251" s="1"/>
  <c r="E11" i="251"/>
  <c r="D11" i="251"/>
  <c r="C10" i="251"/>
  <c r="H9" i="251"/>
  <c r="G9" i="251"/>
  <c r="F9" i="251"/>
  <c r="F16" i="251" s="1"/>
  <c r="E16" i="251"/>
  <c r="D9" i="251"/>
  <c r="C8" i="251"/>
  <c r="C7" i="251"/>
  <c r="C6" i="251"/>
  <c r="H77" i="250"/>
  <c r="H78" i="250" s="1"/>
  <c r="G77" i="250"/>
  <c r="G78" i="250" s="1"/>
  <c r="F77" i="250"/>
  <c r="F78" i="250" s="1"/>
  <c r="E77" i="250"/>
  <c r="E78" i="250" s="1"/>
  <c r="D77" i="250"/>
  <c r="C76" i="250"/>
  <c r="C75" i="250"/>
  <c r="C74" i="250"/>
  <c r="C73" i="250"/>
  <c r="H71" i="250"/>
  <c r="G71" i="250"/>
  <c r="F71" i="250"/>
  <c r="E71" i="250"/>
  <c r="D71" i="250"/>
  <c r="C71" i="250" s="1"/>
  <c r="C70" i="250"/>
  <c r="C69" i="250"/>
  <c r="C68" i="250"/>
  <c r="H67" i="250"/>
  <c r="G67" i="250"/>
  <c r="F67" i="250"/>
  <c r="E67" i="250"/>
  <c r="D67" i="250"/>
  <c r="C67" i="250" s="1"/>
  <c r="C66" i="250"/>
  <c r="H65" i="250"/>
  <c r="G65" i="250"/>
  <c r="F65" i="250"/>
  <c r="E65" i="250"/>
  <c r="D65" i="250"/>
  <c r="C65" i="250" s="1"/>
  <c r="C64" i="250"/>
  <c r="C63" i="250"/>
  <c r="C61" i="250"/>
  <c r="C60" i="250"/>
  <c r="C59" i="250"/>
  <c r="C58" i="250"/>
  <c r="C57" i="250"/>
  <c r="C56" i="250"/>
  <c r="C55" i="250"/>
  <c r="C54" i="250"/>
  <c r="C53" i="250"/>
  <c r="C52" i="250"/>
  <c r="C51" i="250"/>
  <c r="H50" i="250"/>
  <c r="G50" i="250"/>
  <c r="F50" i="250"/>
  <c r="E50" i="250"/>
  <c r="C49" i="250"/>
  <c r="C48" i="250"/>
  <c r="H47" i="250"/>
  <c r="G47" i="250"/>
  <c r="F47" i="250"/>
  <c r="E47" i="250"/>
  <c r="D47" i="250"/>
  <c r="C46" i="250"/>
  <c r="C45" i="250"/>
  <c r="C44" i="250"/>
  <c r="C43" i="250"/>
  <c r="H42" i="250"/>
  <c r="G42" i="250"/>
  <c r="F42" i="250"/>
  <c r="E42" i="250"/>
  <c r="D42" i="250"/>
  <c r="C41" i="250"/>
  <c r="C39" i="250"/>
  <c r="C38" i="250"/>
  <c r="H37" i="250"/>
  <c r="G37" i="250"/>
  <c r="F37" i="250"/>
  <c r="C37" i="250"/>
  <c r="H36" i="250"/>
  <c r="G36" i="250"/>
  <c r="F36" i="250"/>
  <c r="E36" i="250"/>
  <c r="D36" i="250"/>
  <c r="C35" i="250"/>
  <c r="C34" i="250"/>
  <c r="C33" i="250"/>
  <c r="C32" i="250"/>
  <c r="C31" i="250"/>
  <c r="H30" i="250"/>
  <c r="H40" i="250" s="1"/>
  <c r="G30" i="250"/>
  <c r="G40" i="250" s="1"/>
  <c r="F30" i="250"/>
  <c r="F40" i="250" s="1"/>
  <c r="E30" i="250"/>
  <c r="E40" i="250" s="1"/>
  <c r="D30" i="250"/>
  <c r="G29" i="250"/>
  <c r="C28" i="250"/>
  <c r="C27" i="250"/>
  <c r="C26" i="250"/>
  <c r="C25" i="250"/>
  <c r="H24" i="250"/>
  <c r="G24" i="250"/>
  <c r="F24" i="250"/>
  <c r="E24" i="250"/>
  <c r="D24" i="250"/>
  <c r="C23" i="250"/>
  <c r="H22" i="250"/>
  <c r="H29" i="250" s="1"/>
  <c r="G22" i="250"/>
  <c r="F22" i="250"/>
  <c r="F29" i="250" s="1"/>
  <c r="E22" i="250"/>
  <c r="E29" i="250" s="1"/>
  <c r="D22" i="250"/>
  <c r="C22" i="250" s="1"/>
  <c r="G21" i="250"/>
  <c r="C20" i="250"/>
  <c r="C19" i="250"/>
  <c r="C18" i="250"/>
  <c r="C17" i="250"/>
  <c r="C16" i="250"/>
  <c r="H15" i="250"/>
  <c r="G15" i="250"/>
  <c r="F15" i="250"/>
  <c r="F21" i="250" s="1"/>
  <c r="E15" i="250"/>
  <c r="D15" i="250"/>
  <c r="C14" i="250"/>
  <c r="H13" i="250"/>
  <c r="H21" i="250" s="1"/>
  <c r="G13" i="250"/>
  <c r="F13" i="250"/>
  <c r="E13" i="250"/>
  <c r="E21" i="250" s="1"/>
  <c r="D13" i="250"/>
  <c r="C13" i="250" s="1"/>
  <c r="C12" i="250"/>
  <c r="C11" i="250"/>
  <c r="C10" i="250"/>
  <c r="C8" i="250"/>
  <c r="C7" i="250"/>
  <c r="C6" i="250"/>
  <c r="C36" i="250" l="1"/>
  <c r="D40" i="250"/>
  <c r="C40" i="250" s="1"/>
  <c r="C24" i="250"/>
  <c r="C47" i="251"/>
  <c r="E43" i="251"/>
  <c r="E48" i="251" s="1"/>
  <c r="F43" i="251"/>
  <c r="F48" i="251" s="1"/>
  <c r="C77" i="250"/>
  <c r="G62" i="250"/>
  <c r="G72" i="250" s="1"/>
  <c r="G79" i="250" s="1"/>
  <c r="G43" i="251"/>
  <c r="G48" i="251" s="1"/>
  <c r="H43" i="251"/>
  <c r="H48" i="251" s="1"/>
  <c r="C32" i="251"/>
  <c r="C37" i="251"/>
  <c r="D16" i="251"/>
  <c r="C16" i="251" s="1"/>
  <c r="C42" i="251"/>
  <c r="D26" i="251"/>
  <c r="C26" i="251" s="1"/>
  <c r="C38" i="251"/>
  <c r="C9" i="251"/>
  <c r="C46" i="251"/>
  <c r="C50" i="250"/>
  <c r="H62" i="250"/>
  <c r="H72" i="250" s="1"/>
  <c r="H79" i="250" s="1"/>
  <c r="C47" i="250"/>
  <c r="F62" i="250"/>
  <c r="F72" i="250" s="1"/>
  <c r="F79" i="250" s="1"/>
  <c r="E62" i="250"/>
  <c r="E72" i="250" s="1"/>
  <c r="E79" i="250" s="1"/>
  <c r="C15" i="250"/>
  <c r="D29" i="250"/>
  <c r="C29" i="250" s="1"/>
  <c r="C42" i="250"/>
  <c r="D62" i="250"/>
  <c r="D21" i="250"/>
  <c r="C30" i="250"/>
  <c r="D78" i="250"/>
  <c r="C78" i="250" s="1"/>
  <c r="D43" i="251" l="1"/>
  <c r="C62" i="250"/>
  <c r="D72" i="250"/>
  <c r="C21" i="250"/>
  <c r="D13" i="249"/>
  <c r="D16" i="249" s="1"/>
  <c r="C13" i="249"/>
  <c r="C43" i="251" l="1"/>
  <c r="D48" i="251"/>
  <c r="D79" i="250"/>
  <c r="C79" i="250" s="1"/>
  <c r="C72" i="250"/>
  <c r="I40" i="247"/>
  <c r="T40" i="247" s="1"/>
  <c r="L40" i="247" s="1"/>
  <c r="C48" i="251" l="1"/>
  <c r="L57" i="247"/>
  <c r="L56" i="247"/>
  <c r="K56" i="247"/>
  <c r="F56" i="247"/>
  <c r="K55" i="247"/>
  <c r="K53" i="247" s="1"/>
  <c r="F55" i="247"/>
  <c r="L54" i="247"/>
  <c r="K54" i="247"/>
  <c r="F54" i="247"/>
  <c r="F53" i="247" s="1"/>
  <c r="U53" i="247"/>
  <c r="T53" i="247"/>
  <c r="S53" i="247"/>
  <c r="R53" i="247"/>
  <c r="Q53" i="247"/>
  <c r="P53" i="247"/>
  <c r="O53" i="247"/>
  <c r="N53" i="247"/>
  <c r="M53" i="247"/>
  <c r="L53" i="247" s="1"/>
  <c r="J53" i="247"/>
  <c r="I53" i="247"/>
  <c r="E53" i="247"/>
  <c r="D53" i="247"/>
  <c r="L52" i="247"/>
  <c r="K52" i="247"/>
  <c r="F52" i="247"/>
  <c r="K51" i="247"/>
  <c r="F51" i="247"/>
  <c r="L50" i="247"/>
  <c r="I50" i="247"/>
  <c r="K50" i="247" s="1"/>
  <c r="F50" i="247"/>
  <c r="D50" i="247"/>
  <c r="U49" i="247"/>
  <c r="T49" i="247"/>
  <c r="S49" i="247"/>
  <c r="R49" i="247"/>
  <c r="Q49" i="247"/>
  <c r="P49" i="247"/>
  <c r="L49" i="247" s="1"/>
  <c r="O49" i="247"/>
  <c r="N49" i="247"/>
  <c r="M49" i="247"/>
  <c r="J49" i="247"/>
  <c r="F49" i="247"/>
  <c r="E49" i="247"/>
  <c r="D49" i="247"/>
  <c r="L48" i="247"/>
  <c r="K48" i="247"/>
  <c r="F48" i="247"/>
  <c r="L47" i="247"/>
  <c r="K47" i="247"/>
  <c r="F47" i="247"/>
  <c r="I46" i="247"/>
  <c r="Q46" i="247" s="1"/>
  <c r="L46" i="247" s="1"/>
  <c r="F46" i="247"/>
  <c r="D46" i="247"/>
  <c r="L45" i="247"/>
  <c r="I45" i="247"/>
  <c r="D45" i="247"/>
  <c r="F45" i="247" s="1"/>
  <c r="I44" i="247"/>
  <c r="Q44" i="247" s="1"/>
  <c r="L44" i="247" s="1"/>
  <c r="F44" i="247"/>
  <c r="D44" i="247"/>
  <c r="I43" i="247"/>
  <c r="D43" i="247"/>
  <c r="F43" i="247" s="1"/>
  <c r="Q42" i="247"/>
  <c r="L42" i="247" s="1"/>
  <c r="F42" i="247"/>
  <c r="L41" i="247"/>
  <c r="F41" i="247"/>
  <c r="I39" i="247"/>
  <c r="T39" i="247" s="1"/>
  <c r="L39" i="247" s="1"/>
  <c r="D39" i="247"/>
  <c r="F39" i="247" s="1"/>
  <c r="L38" i="247"/>
  <c r="F38" i="247"/>
  <c r="I37" i="247"/>
  <c r="S37" i="247" s="1"/>
  <c r="L37" i="247" s="1"/>
  <c r="D37" i="247"/>
  <c r="F37" i="247" s="1"/>
  <c r="K35" i="247"/>
  <c r="U35" i="247" s="1"/>
  <c r="F35" i="247"/>
  <c r="I34" i="247"/>
  <c r="K34" i="247" s="1"/>
  <c r="F34" i="247"/>
  <c r="D34" i="247"/>
  <c r="L33" i="247"/>
  <c r="R32" i="247"/>
  <c r="P32" i="247"/>
  <c r="O32" i="247"/>
  <c r="N32" i="247"/>
  <c r="M32" i="247"/>
  <c r="J32" i="247"/>
  <c r="E32" i="247"/>
  <c r="L31" i="247"/>
  <c r="I31" i="247"/>
  <c r="D31" i="247"/>
  <c r="F31" i="247" s="1"/>
  <c r="L29" i="247"/>
  <c r="I29" i="247"/>
  <c r="K29" i="247" s="1"/>
  <c r="F29" i="247"/>
  <c r="D29" i="247"/>
  <c r="L28" i="247"/>
  <c r="K28" i="247"/>
  <c r="F28" i="247"/>
  <c r="U27" i="247"/>
  <c r="U22" i="247" s="1"/>
  <c r="S27" i="247"/>
  <c r="L27" i="247"/>
  <c r="I27" i="247"/>
  <c r="K27" i="247" s="1"/>
  <c r="D27" i="247"/>
  <c r="F27" i="247" s="1"/>
  <c r="L26" i="247"/>
  <c r="I26" i="247"/>
  <c r="K26" i="247" s="1"/>
  <c r="F26" i="247"/>
  <c r="D26" i="247"/>
  <c r="D22" i="247" s="1"/>
  <c r="L25" i="247"/>
  <c r="I25" i="247"/>
  <c r="K25" i="247" s="1"/>
  <c r="F25" i="247"/>
  <c r="D25" i="247"/>
  <c r="U24" i="247"/>
  <c r="S24" i="247"/>
  <c r="L24" i="247" s="1"/>
  <c r="I24" i="247"/>
  <c r="K24" i="247" s="1"/>
  <c r="F24" i="247"/>
  <c r="D24" i="247"/>
  <c r="U23" i="247"/>
  <c r="T23" i="247"/>
  <c r="S23" i="247"/>
  <c r="L23" i="247" s="1"/>
  <c r="I23" i="247"/>
  <c r="K23" i="247" s="1"/>
  <c r="F23" i="247"/>
  <c r="D23" i="247"/>
  <c r="T22" i="247"/>
  <c r="S22" i="247"/>
  <c r="R22" i="247"/>
  <c r="Q22" i="247"/>
  <c r="P22" i="247"/>
  <c r="O22" i="247"/>
  <c r="N22" i="247"/>
  <c r="M22" i="247"/>
  <c r="J22" i="247"/>
  <c r="E22" i="247"/>
  <c r="K21" i="247"/>
  <c r="M21" i="247" s="1"/>
  <c r="F21" i="247"/>
  <c r="I19" i="247"/>
  <c r="K19" i="247" s="1"/>
  <c r="N19" i="247" s="1"/>
  <c r="L19" i="247" s="1"/>
  <c r="E19" i="247"/>
  <c r="D19" i="247"/>
  <c r="F19" i="247" s="1"/>
  <c r="L18" i="247"/>
  <c r="I18" i="247"/>
  <c r="K18" i="247" s="1"/>
  <c r="F18" i="247"/>
  <c r="E18" i="247"/>
  <c r="D18" i="247"/>
  <c r="I17" i="247"/>
  <c r="K17" i="247" s="1"/>
  <c r="N17" i="247" s="1"/>
  <c r="L17" i="247" s="1"/>
  <c r="F17" i="247"/>
  <c r="D17" i="247"/>
  <c r="I16" i="247"/>
  <c r="D16" i="247"/>
  <c r="F16" i="247" s="1"/>
  <c r="K15" i="247"/>
  <c r="N15" i="247" s="1"/>
  <c r="L15" i="247" s="1"/>
  <c r="F15" i="247"/>
  <c r="I14" i="247"/>
  <c r="K14" i="247" s="1"/>
  <c r="F14" i="247"/>
  <c r="E14" i="247"/>
  <c r="O12" i="247"/>
  <c r="L12" i="247"/>
  <c r="F12" i="247"/>
  <c r="D12" i="247"/>
  <c r="U11" i="247"/>
  <c r="T11" i="247"/>
  <c r="S11" i="247"/>
  <c r="R11" i="247"/>
  <c r="R10" i="247" s="1"/>
  <c r="Q11" i="247"/>
  <c r="P11" i="247"/>
  <c r="O11" i="247"/>
  <c r="O10" i="247" s="1"/>
  <c r="J11" i="247"/>
  <c r="J10" i="247" s="1"/>
  <c r="E11" i="247"/>
  <c r="E10" i="247" s="1"/>
  <c r="D11" i="247"/>
  <c r="P10" i="247"/>
  <c r="J7" i="247"/>
  <c r="E7" i="247"/>
  <c r="H6" i="247"/>
  <c r="J5" i="247"/>
  <c r="E5" i="247"/>
  <c r="C6" i="247" s="1"/>
  <c r="K49" i="247" l="1"/>
  <c r="I11" i="247"/>
  <c r="K16" i="247"/>
  <c r="N16" i="247" s="1"/>
  <c r="L16" i="247" s="1"/>
  <c r="I32" i="247"/>
  <c r="Q43" i="247"/>
  <c r="Q32" i="247" s="1"/>
  <c r="Q10" i="247" s="1"/>
  <c r="K22" i="247"/>
  <c r="L21" i="247"/>
  <c r="M11" i="247"/>
  <c r="L22" i="247"/>
  <c r="F11" i="247"/>
  <c r="F22" i="247"/>
  <c r="F32" i="247"/>
  <c r="N14" i="247"/>
  <c r="K11" i="247"/>
  <c r="S34" i="247"/>
  <c r="K32" i="247"/>
  <c r="T34" i="247"/>
  <c r="U34" i="247"/>
  <c r="U32" i="247" s="1"/>
  <c r="U10" i="247" s="1"/>
  <c r="I22" i="247"/>
  <c r="D32" i="247"/>
  <c r="D10" i="247" s="1"/>
  <c r="S35" i="247"/>
  <c r="I49" i="247"/>
  <c r="T35" i="247"/>
  <c r="T32" i="247" l="1"/>
  <c r="T10" i="247" s="1"/>
  <c r="L43" i="247"/>
  <c r="I10" i="247"/>
  <c r="L14" i="247"/>
  <c r="N11" i="247"/>
  <c r="N10" i="247" s="1"/>
  <c r="L34" i="247"/>
  <c r="S32" i="247"/>
  <c r="M10" i="247"/>
  <c r="L35" i="247"/>
  <c r="K10" i="247"/>
  <c r="F10" i="247"/>
  <c r="L11" i="247" l="1"/>
  <c r="S10" i="247"/>
  <c r="L10" i="247" s="1"/>
  <c r="L32" i="247"/>
  <c r="V10" i="247" l="1"/>
  <c r="P31" i="241" l="1"/>
  <c r="P30" i="241"/>
  <c r="P17" i="241"/>
  <c r="P14" i="241"/>
  <c r="H120" i="240"/>
  <c r="H121" i="240" s="1"/>
  <c r="G120" i="240"/>
  <c r="G121" i="240" s="1"/>
  <c r="F120" i="240"/>
  <c r="F121" i="240" s="1"/>
  <c r="E120" i="240"/>
  <c r="E121" i="240" s="1"/>
  <c r="C118" i="240"/>
  <c r="C118" i="238" s="1"/>
  <c r="G116" i="240"/>
  <c r="E116" i="240"/>
  <c r="D116" i="240"/>
  <c r="C115" i="240"/>
  <c r="C114" i="240"/>
  <c r="C113" i="240"/>
  <c r="H112" i="240"/>
  <c r="H116" i="240" s="1"/>
  <c r="G112" i="240"/>
  <c r="F112" i="240"/>
  <c r="E112" i="240"/>
  <c r="H111" i="240"/>
  <c r="G111" i="240"/>
  <c r="F111" i="240"/>
  <c r="E111" i="240"/>
  <c r="D111" i="240"/>
  <c r="C111" i="240"/>
  <c r="C110" i="240"/>
  <c r="C109" i="240"/>
  <c r="C108" i="240"/>
  <c r="C107" i="240"/>
  <c r="H106" i="240"/>
  <c r="G106" i="240"/>
  <c r="F106" i="240"/>
  <c r="E106" i="240"/>
  <c r="C106" i="240" s="1"/>
  <c r="D106" i="240"/>
  <c r="C105" i="240"/>
  <c r="C104" i="240"/>
  <c r="C103" i="240"/>
  <c r="C102" i="240"/>
  <c r="C101" i="240"/>
  <c r="H100" i="240"/>
  <c r="F100" i="240"/>
  <c r="D100" i="240"/>
  <c r="C99" i="240"/>
  <c r="C98" i="240"/>
  <c r="C97" i="240"/>
  <c r="C96" i="240"/>
  <c r="C95" i="240"/>
  <c r="C94" i="240"/>
  <c r="C93" i="240"/>
  <c r="H92" i="240"/>
  <c r="G92" i="240"/>
  <c r="G100" i="240" s="1"/>
  <c r="F92" i="240"/>
  <c r="E92" i="240"/>
  <c r="D92" i="240"/>
  <c r="C91" i="240"/>
  <c r="H90" i="240"/>
  <c r="H117" i="240" s="1"/>
  <c r="H122" i="240" s="1"/>
  <c r="C89" i="240"/>
  <c r="C89" i="238" s="1"/>
  <c r="C88" i="240"/>
  <c r="H87" i="240"/>
  <c r="G87" i="240"/>
  <c r="F87" i="240"/>
  <c r="E87" i="240"/>
  <c r="D87" i="240"/>
  <c r="C86" i="240"/>
  <c r="H85" i="240"/>
  <c r="G85" i="240"/>
  <c r="F85" i="240"/>
  <c r="E85" i="240"/>
  <c r="D85" i="240"/>
  <c r="C85" i="240"/>
  <c r="C84" i="240"/>
  <c r="H83" i="240"/>
  <c r="G83" i="240"/>
  <c r="G90" i="240" s="1"/>
  <c r="G117" i="240" s="1"/>
  <c r="G122" i="240" s="1"/>
  <c r="F83" i="240"/>
  <c r="E83" i="240"/>
  <c r="E90" i="240" s="1"/>
  <c r="D83" i="240"/>
  <c r="C82" i="240"/>
  <c r="C81" i="240"/>
  <c r="C80" i="240"/>
  <c r="H77" i="240"/>
  <c r="H78" i="240" s="1"/>
  <c r="G77" i="240"/>
  <c r="G78" i="240" s="1"/>
  <c r="F77" i="240"/>
  <c r="F78" i="240" s="1"/>
  <c r="D77" i="240"/>
  <c r="D78" i="240" s="1"/>
  <c r="C75" i="240"/>
  <c r="C74" i="240"/>
  <c r="C73" i="240"/>
  <c r="H71" i="240"/>
  <c r="G71" i="240"/>
  <c r="F71" i="240"/>
  <c r="E71" i="240"/>
  <c r="D71" i="240"/>
  <c r="C70" i="240"/>
  <c r="C69" i="240"/>
  <c r="C68" i="240"/>
  <c r="H67" i="240"/>
  <c r="G67" i="240"/>
  <c r="F67" i="240"/>
  <c r="E67" i="240"/>
  <c r="C67" i="240" s="1"/>
  <c r="D67" i="240"/>
  <c r="C66" i="240"/>
  <c r="H65" i="240"/>
  <c r="G65" i="240"/>
  <c r="F65" i="240"/>
  <c r="E65" i="240"/>
  <c r="D65" i="240"/>
  <c r="C65" i="240" s="1"/>
  <c r="C64" i="240"/>
  <c r="C63" i="240"/>
  <c r="H62" i="240"/>
  <c r="F62" i="240"/>
  <c r="D62" i="240"/>
  <c r="C61" i="240"/>
  <c r="C60" i="240"/>
  <c r="C59" i="240"/>
  <c r="C58" i="240"/>
  <c r="C57" i="240"/>
  <c r="C56" i="240"/>
  <c r="C55" i="240"/>
  <c r="C54" i="240"/>
  <c r="C53" i="240"/>
  <c r="C52" i="240"/>
  <c r="C51" i="240"/>
  <c r="H50" i="240"/>
  <c r="G50" i="240"/>
  <c r="F50" i="240"/>
  <c r="E50" i="240"/>
  <c r="C50" i="240" s="1"/>
  <c r="D50" i="240"/>
  <c r="C49" i="240"/>
  <c r="C48" i="240"/>
  <c r="H47" i="240"/>
  <c r="G47" i="240"/>
  <c r="F47" i="240"/>
  <c r="E47" i="240"/>
  <c r="C47" i="240" s="1"/>
  <c r="D47" i="240"/>
  <c r="C46" i="240"/>
  <c r="C45" i="240"/>
  <c r="C44" i="240"/>
  <c r="C43" i="240"/>
  <c r="H42" i="240"/>
  <c r="G42" i="240"/>
  <c r="G62" i="240" s="1"/>
  <c r="F42" i="240"/>
  <c r="E42" i="240"/>
  <c r="D42" i="240"/>
  <c r="C42" i="240"/>
  <c r="C41" i="240"/>
  <c r="C39" i="240"/>
  <c r="C38" i="240"/>
  <c r="H37" i="240"/>
  <c r="G37" i="240"/>
  <c r="F37" i="240"/>
  <c r="E37" i="240"/>
  <c r="D37" i="240"/>
  <c r="C37" i="240" s="1"/>
  <c r="H36" i="240"/>
  <c r="G36" i="240"/>
  <c r="F36" i="240"/>
  <c r="E36" i="240"/>
  <c r="D36" i="240"/>
  <c r="C36" i="240" s="1"/>
  <c r="C35" i="240"/>
  <c r="C34" i="240"/>
  <c r="C33" i="240"/>
  <c r="C32" i="240"/>
  <c r="H30" i="240"/>
  <c r="H40" i="240" s="1"/>
  <c r="G30" i="240"/>
  <c r="G40" i="240" s="1"/>
  <c r="F30" i="240"/>
  <c r="F40" i="240" s="1"/>
  <c r="E30" i="240"/>
  <c r="E40" i="240" s="1"/>
  <c r="H29" i="240"/>
  <c r="D29" i="240"/>
  <c r="C28" i="240"/>
  <c r="C27" i="240"/>
  <c r="C26" i="240"/>
  <c r="C25" i="240"/>
  <c r="H24" i="240"/>
  <c r="G24" i="240"/>
  <c r="F24" i="240"/>
  <c r="F29" i="240" s="1"/>
  <c r="E24" i="240"/>
  <c r="D24" i="240"/>
  <c r="C23" i="240"/>
  <c r="H22" i="240"/>
  <c r="G22" i="240"/>
  <c r="G29" i="240" s="1"/>
  <c r="F22" i="240"/>
  <c r="E22" i="240"/>
  <c r="D22" i="240"/>
  <c r="C20" i="240"/>
  <c r="C19" i="240"/>
  <c r="C18" i="240"/>
  <c r="C17" i="240"/>
  <c r="C16" i="240"/>
  <c r="H15" i="240"/>
  <c r="G15" i="240"/>
  <c r="F15" i="240"/>
  <c r="E15" i="240"/>
  <c r="D15" i="240"/>
  <c r="C14" i="240"/>
  <c r="H13" i="240"/>
  <c r="H21" i="240" s="1"/>
  <c r="G13" i="240"/>
  <c r="G21" i="240" s="1"/>
  <c r="G72" i="240" s="1"/>
  <c r="G79" i="240" s="1"/>
  <c r="F13" i="240"/>
  <c r="E13" i="240"/>
  <c r="C13" i="240" s="1"/>
  <c r="D13" i="240"/>
  <c r="D21" i="240" s="1"/>
  <c r="C12" i="240"/>
  <c r="C11" i="240"/>
  <c r="C10" i="240"/>
  <c r="C8" i="240"/>
  <c r="C7" i="240"/>
  <c r="C6" i="240"/>
  <c r="G121" i="239"/>
  <c r="E121" i="239"/>
  <c r="C121" i="239" s="1"/>
  <c r="H120" i="239"/>
  <c r="H121" i="239" s="1"/>
  <c r="G120" i="239"/>
  <c r="F120" i="239"/>
  <c r="F121" i="239" s="1"/>
  <c r="E120" i="239"/>
  <c r="D120" i="239"/>
  <c r="D121" i="239" s="1"/>
  <c r="C120" i="239"/>
  <c r="C119" i="239"/>
  <c r="C118" i="239"/>
  <c r="G116" i="239"/>
  <c r="E116" i="239"/>
  <c r="D116" i="239"/>
  <c r="C115" i="239"/>
  <c r="C114" i="239"/>
  <c r="C113" i="239"/>
  <c r="H112" i="239"/>
  <c r="H116" i="239" s="1"/>
  <c r="C116" i="239" s="1"/>
  <c r="G112" i="239"/>
  <c r="F112" i="239"/>
  <c r="F116" i="239" s="1"/>
  <c r="E112" i="239"/>
  <c r="C112" i="239"/>
  <c r="H111" i="239"/>
  <c r="G111" i="239"/>
  <c r="F111" i="239"/>
  <c r="E111" i="239"/>
  <c r="C111" i="239" s="1"/>
  <c r="D111" i="239"/>
  <c r="C110" i="239"/>
  <c r="C109" i="239"/>
  <c r="C108" i="239"/>
  <c r="C107" i="239"/>
  <c r="H106" i="239"/>
  <c r="G106" i="239"/>
  <c r="F106" i="239"/>
  <c r="E106" i="239"/>
  <c r="D106" i="239"/>
  <c r="C106" i="239"/>
  <c r="C105" i="239"/>
  <c r="C104" i="239"/>
  <c r="C103" i="239"/>
  <c r="C102" i="239"/>
  <c r="C101" i="239"/>
  <c r="H100" i="239"/>
  <c r="F100" i="239"/>
  <c r="F100" i="238" s="1"/>
  <c r="D100" i="239"/>
  <c r="C99" i="239"/>
  <c r="C98" i="239"/>
  <c r="C97" i="239"/>
  <c r="C96" i="239"/>
  <c r="C95" i="239"/>
  <c r="C94" i="239"/>
  <c r="C93" i="239"/>
  <c r="C93" i="238" s="1"/>
  <c r="H92" i="239"/>
  <c r="G92" i="239"/>
  <c r="G100" i="239" s="1"/>
  <c r="F92" i="239"/>
  <c r="E92" i="239"/>
  <c r="D92" i="239"/>
  <c r="C91" i="239"/>
  <c r="F90" i="239"/>
  <c r="F117" i="239" s="1"/>
  <c r="F122" i="239" s="1"/>
  <c r="C89" i="239"/>
  <c r="C88" i="239"/>
  <c r="H87" i="239"/>
  <c r="H90" i="239" s="1"/>
  <c r="H117" i="239" s="1"/>
  <c r="H122" i="239" s="1"/>
  <c r="G87" i="239"/>
  <c r="F87" i="239"/>
  <c r="E87" i="239"/>
  <c r="D87" i="239"/>
  <c r="C87" i="239" s="1"/>
  <c r="C86" i="239"/>
  <c r="H85" i="239"/>
  <c r="G85" i="239"/>
  <c r="F85" i="239"/>
  <c r="E85" i="239"/>
  <c r="D85" i="239"/>
  <c r="C85" i="239"/>
  <c r="C84" i="239"/>
  <c r="H83" i="239"/>
  <c r="G83" i="239"/>
  <c r="F83" i="239"/>
  <c r="E83" i="239"/>
  <c r="E90" i="239" s="1"/>
  <c r="D83" i="239"/>
  <c r="C82" i="239"/>
  <c r="C81" i="239"/>
  <c r="C80" i="239"/>
  <c r="E78" i="239"/>
  <c r="H77" i="239"/>
  <c r="H78" i="239" s="1"/>
  <c r="F77" i="239"/>
  <c r="F78" i="239" s="1"/>
  <c r="E77" i="239"/>
  <c r="D77" i="239"/>
  <c r="D78" i="239" s="1"/>
  <c r="C75" i="239"/>
  <c r="C74" i="239"/>
  <c r="C73" i="239"/>
  <c r="H71" i="239"/>
  <c r="G71" i="239"/>
  <c r="F71" i="239"/>
  <c r="E71" i="239"/>
  <c r="D71" i="239"/>
  <c r="C71" i="239" s="1"/>
  <c r="C70" i="239"/>
  <c r="C69" i="239"/>
  <c r="C68" i="239"/>
  <c r="H67" i="239"/>
  <c r="G67" i="239"/>
  <c r="F67" i="239"/>
  <c r="E67" i="239"/>
  <c r="C67" i="239" s="1"/>
  <c r="D67" i="239"/>
  <c r="C66" i="239"/>
  <c r="H65" i="239"/>
  <c r="G65" i="239"/>
  <c r="F65" i="239"/>
  <c r="E65" i="239"/>
  <c r="D65" i="239"/>
  <c r="C65" i="239" s="1"/>
  <c r="C64" i="239"/>
  <c r="C63" i="239"/>
  <c r="H62" i="239"/>
  <c r="F62" i="239"/>
  <c r="D62" i="239"/>
  <c r="C61" i="239"/>
  <c r="C60" i="239"/>
  <c r="C59" i="239"/>
  <c r="C58" i="239"/>
  <c r="C57" i="239"/>
  <c r="C56" i="239"/>
  <c r="C55" i="239"/>
  <c r="C54" i="239"/>
  <c r="C53" i="239"/>
  <c r="C52" i="239"/>
  <c r="C51" i="239"/>
  <c r="H50" i="239"/>
  <c r="G50" i="239"/>
  <c r="F50" i="239"/>
  <c r="E50" i="239"/>
  <c r="C50" i="239" s="1"/>
  <c r="D50" i="239"/>
  <c r="C49" i="239"/>
  <c r="C48" i="239"/>
  <c r="H47" i="239"/>
  <c r="G47" i="239"/>
  <c r="F47" i="239"/>
  <c r="E47" i="239"/>
  <c r="C47" i="239" s="1"/>
  <c r="D47" i="239"/>
  <c r="C46" i="239"/>
  <c r="C45" i="239"/>
  <c r="C44" i="239"/>
  <c r="C43" i="239"/>
  <c r="H42" i="239"/>
  <c r="G42" i="239"/>
  <c r="G62" i="239" s="1"/>
  <c r="F42" i="239"/>
  <c r="E42" i="239"/>
  <c r="D42" i="239"/>
  <c r="C42" i="239"/>
  <c r="C41" i="239"/>
  <c r="C39" i="239"/>
  <c r="C38" i="239"/>
  <c r="H37" i="239"/>
  <c r="G37" i="239"/>
  <c r="F37" i="239"/>
  <c r="E37" i="239"/>
  <c r="D37" i="239"/>
  <c r="D37" i="238" s="1"/>
  <c r="C37" i="239"/>
  <c r="H36" i="239"/>
  <c r="G36" i="239"/>
  <c r="F36" i="239"/>
  <c r="E36" i="239"/>
  <c r="D36" i="239"/>
  <c r="C35" i="239"/>
  <c r="C34" i="239"/>
  <c r="C33" i="239"/>
  <c r="C32" i="239"/>
  <c r="C31" i="239"/>
  <c r="H30" i="239"/>
  <c r="H40" i="239" s="1"/>
  <c r="G30" i="239"/>
  <c r="F30" i="239"/>
  <c r="E30" i="239"/>
  <c r="D30" i="239"/>
  <c r="C30" i="239" s="1"/>
  <c r="G29" i="239"/>
  <c r="F29" i="239"/>
  <c r="C28" i="239"/>
  <c r="C27" i="239"/>
  <c r="C26" i="239"/>
  <c r="C25" i="239"/>
  <c r="H24" i="239"/>
  <c r="G24" i="239"/>
  <c r="F24" i="239"/>
  <c r="E24" i="239"/>
  <c r="E29" i="239" s="1"/>
  <c r="D24" i="239"/>
  <c r="C24" i="239" s="1"/>
  <c r="C23" i="239"/>
  <c r="H22" i="239"/>
  <c r="G22" i="239"/>
  <c r="F22" i="239"/>
  <c r="E22" i="239"/>
  <c r="D22" i="239"/>
  <c r="F21" i="239"/>
  <c r="E21" i="239"/>
  <c r="C20" i="239"/>
  <c r="C19" i="239"/>
  <c r="C18" i="239"/>
  <c r="C17" i="239"/>
  <c r="C16" i="239"/>
  <c r="H15" i="239"/>
  <c r="G15" i="239"/>
  <c r="F15" i="239"/>
  <c r="E15" i="239"/>
  <c r="D15" i="239"/>
  <c r="C14" i="239"/>
  <c r="H13" i="239"/>
  <c r="H21" i="239" s="1"/>
  <c r="G13" i="239"/>
  <c r="G21" i="239" s="1"/>
  <c r="F13" i="239"/>
  <c r="E13" i="239"/>
  <c r="D13" i="239"/>
  <c r="D21" i="239" s="1"/>
  <c r="C21" i="239" s="1"/>
  <c r="C12" i="239"/>
  <c r="C11" i="239"/>
  <c r="C10" i="239"/>
  <c r="C8" i="239"/>
  <c r="C7" i="239"/>
  <c r="C6" i="239"/>
  <c r="H119" i="238"/>
  <c r="G119" i="238"/>
  <c r="F119" i="238"/>
  <c r="E119" i="238"/>
  <c r="H118" i="238"/>
  <c r="G118" i="238"/>
  <c r="F118" i="238"/>
  <c r="E118" i="238"/>
  <c r="D118" i="238"/>
  <c r="H115" i="238"/>
  <c r="G115" i="238"/>
  <c r="F115" i="238"/>
  <c r="E115" i="238"/>
  <c r="D115" i="238"/>
  <c r="D113" i="238" s="1"/>
  <c r="H114" i="238"/>
  <c r="G114" i="238"/>
  <c r="C114" i="238" s="1"/>
  <c r="F114" i="238"/>
  <c r="E114" i="238"/>
  <c r="H113" i="238"/>
  <c r="G113" i="238"/>
  <c r="F113" i="238"/>
  <c r="E113" i="238"/>
  <c r="H110" i="238"/>
  <c r="G110" i="238"/>
  <c r="F110" i="238"/>
  <c r="E110" i="238"/>
  <c r="D110" i="238"/>
  <c r="H109" i="238"/>
  <c r="G109" i="238"/>
  <c r="F109" i="238"/>
  <c r="E109" i="238"/>
  <c r="D109" i="238"/>
  <c r="C109" i="238"/>
  <c r="H108" i="238"/>
  <c r="G108" i="238"/>
  <c r="F108" i="238"/>
  <c r="E108" i="238"/>
  <c r="D108" i="238"/>
  <c r="H107" i="238"/>
  <c r="G107" i="238"/>
  <c r="F107" i="238"/>
  <c r="E107" i="238"/>
  <c r="D107" i="238"/>
  <c r="H105" i="238"/>
  <c r="G105" i="238"/>
  <c r="F105" i="238"/>
  <c r="E105" i="238"/>
  <c r="D105" i="238"/>
  <c r="H104" i="238"/>
  <c r="G104" i="238"/>
  <c r="F104" i="238"/>
  <c r="E104" i="238"/>
  <c r="D104" i="238"/>
  <c r="H103" i="238"/>
  <c r="G103" i="238"/>
  <c r="F103" i="238"/>
  <c r="E103" i="238"/>
  <c r="D103" i="238"/>
  <c r="H102" i="238"/>
  <c r="G102" i="238"/>
  <c r="F102" i="238"/>
  <c r="E102" i="238"/>
  <c r="D102" i="238"/>
  <c r="H101" i="238"/>
  <c r="G101" i="238"/>
  <c r="F101" i="238"/>
  <c r="E101" i="238"/>
  <c r="D101" i="238"/>
  <c r="H99" i="238"/>
  <c r="G99" i="238"/>
  <c r="F99" i="238"/>
  <c r="E99" i="238"/>
  <c r="D99" i="238"/>
  <c r="H98" i="238"/>
  <c r="G98" i="238"/>
  <c r="F98" i="238"/>
  <c r="E98" i="238"/>
  <c r="D98" i="238"/>
  <c r="H97" i="238"/>
  <c r="G97" i="238"/>
  <c r="F97" i="238"/>
  <c r="E97" i="238"/>
  <c r="D97" i="238"/>
  <c r="H96" i="238"/>
  <c r="G96" i="238"/>
  <c r="F96" i="238"/>
  <c r="E96" i="238"/>
  <c r="D96" i="238"/>
  <c r="H95" i="238"/>
  <c r="G95" i="238"/>
  <c r="F95" i="238"/>
  <c r="E95" i="238"/>
  <c r="D95" i="238"/>
  <c r="C95" i="238"/>
  <c r="H94" i="238"/>
  <c r="G94" i="238"/>
  <c r="F94" i="238"/>
  <c r="E94" i="238"/>
  <c r="D94" i="238"/>
  <c r="H93" i="238"/>
  <c r="G93" i="238"/>
  <c r="F93" i="238"/>
  <c r="E93" i="238"/>
  <c r="D93" i="238"/>
  <c r="F92" i="238"/>
  <c r="H91" i="238"/>
  <c r="G91" i="238"/>
  <c r="F91" i="238"/>
  <c r="E91" i="238"/>
  <c r="D91" i="238"/>
  <c r="H89" i="238"/>
  <c r="G89" i="238"/>
  <c r="F89" i="238"/>
  <c r="E89" i="238"/>
  <c r="D89" i="238"/>
  <c r="H88" i="238"/>
  <c r="G88" i="238"/>
  <c r="F88" i="238"/>
  <c r="E88" i="238"/>
  <c r="D88" i="238"/>
  <c r="H86" i="238"/>
  <c r="G86" i="238"/>
  <c r="F86" i="238"/>
  <c r="E86" i="238"/>
  <c r="D86" i="238"/>
  <c r="D85" i="238"/>
  <c r="H84" i="238"/>
  <c r="G84" i="238"/>
  <c r="F84" i="238"/>
  <c r="E84" i="238"/>
  <c r="D84" i="238"/>
  <c r="H83" i="238"/>
  <c r="G83" i="238"/>
  <c r="D83" i="238"/>
  <c r="H82" i="238"/>
  <c r="G82" i="238"/>
  <c r="F82" i="238"/>
  <c r="E82" i="238"/>
  <c r="D82" i="238"/>
  <c r="H81" i="238"/>
  <c r="G81" i="238"/>
  <c r="F81" i="238"/>
  <c r="E81" i="238"/>
  <c r="D81" i="238"/>
  <c r="H80" i="238"/>
  <c r="G80" i="238"/>
  <c r="F80" i="238"/>
  <c r="E80" i="238"/>
  <c r="D80" i="238"/>
  <c r="H76" i="238"/>
  <c r="F76" i="238"/>
  <c r="D76" i="238"/>
  <c r="H75" i="238"/>
  <c r="G75" i="238"/>
  <c r="F75" i="238"/>
  <c r="E75" i="238"/>
  <c r="D75" i="238"/>
  <c r="H74" i="238"/>
  <c r="G74" i="238"/>
  <c r="F74" i="238"/>
  <c r="E74" i="238"/>
  <c r="D74" i="238"/>
  <c r="H73" i="238"/>
  <c r="G73" i="238"/>
  <c r="F73" i="238"/>
  <c r="E73" i="238"/>
  <c r="D73" i="238"/>
  <c r="H71" i="238"/>
  <c r="H70" i="238"/>
  <c r="G70" i="238"/>
  <c r="F70" i="238"/>
  <c r="E70" i="238"/>
  <c r="D70" i="238"/>
  <c r="H69" i="238"/>
  <c r="G69" i="238"/>
  <c r="F69" i="238"/>
  <c r="E69" i="238"/>
  <c r="D69" i="238"/>
  <c r="H68" i="238"/>
  <c r="G68" i="238"/>
  <c r="F68" i="238"/>
  <c r="E68" i="238"/>
  <c r="D68" i="238"/>
  <c r="H66" i="238"/>
  <c r="G66" i="238"/>
  <c r="F66" i="238"/>
  <c r="E66" i="238"/>
  <c r="D66" i="238"/>
  <c r="H64" i="238"/>
  <c r="G64" i="238"/>
  <c r="F64" i="238"/>
  <c r="E64" i="238"/>
  <c r="D64" i="238"/>
  <c r="H63" i="238"/>
  <c r="G63" i="238"/>
  <c r="F63" i="238"/>
  <c r="E63" i="238"/>
  <c r="D63" i="238"/>
  <c r="C63" i="238"/>
  <c r="H61" i="238"/>
  <c r="G61" i="238"/>
  <c r="F61" i="238"/>
  <c r="E61" i="238"/>
  <c r="D61" i="238"/>
  <c r="C61" i="238"/>
  <c r="H60" i="238"/>
  <c r="G60" i="238"/>
  <c r="F60" i="238"/>
  <c r="E60" i="238"/>
  <c r="D60" i="238"/>
  <c r="H59" i="238"/>
  <c r="G59" i="238"/>
  <c r="F59" i="238"/>
  <c r="E59" i="238"/>
  <c r="D59" i="238"/>
  <c r="H58" i="238"/>
  <c r="G58" i="238"/>
  <c r="F58" i="238"/>
  <c r="E58" i="238"/>
  <c r="D58" i="238"/>
  <c r="H57" i="238"/>
  <c r="G57" i="238"/>
  <c r="F57" i="238"/>
  <c r="E57" i="238"/>
  <c r="D57" i="238"/>
  <c r="H56" i="238"/>
  <c r="G56" i="238"/>
  <c r="F56" i="238"/>
  <c r="E56" i="238"/>
  <c r="D56" i="238"/>
  <c r="H55" i="238"/>
  <c r="G55" i="238"/>
  <c r="F55" i="238"/>
  <c r="E55" i="238"/>
  <c r="D55" i="238"/>
  <c r="C55" i="238"/>
  <c r="H54" i="238"/>
  <c r="G54" i="238"/>
  <c r="F54" i="238"/>
  <c r="E54" i="238"/>
  <c r="D54" i="238"/>
  <c r="H53" i="238"/>
  <c r="G53" i="238"/>
  <c r="F53" i="238"/>
  <c r="E53" i="238"/>
  <c r="D53" i="238"/>
  <c r="C53" i="238"/>
  <c r="H52" i="238"/>
  <c r="G52" i="238"/>
  <c r="F52" i="238"/>
  <c r="E52" i="238"/>
  <c r="D52" i="238"/>
  <c r="H51" i="238"/>
  <c r="G51" i="238"/>
  <c r="F51" i="238"/>
  <c r="E51" i="238"/>
  <c r="D51" i="238"/>
  <c r="F50" i="238"/>
  <c r="E50" i="238"/>
  <c r="H49" i="238"/>
  <c r="G49" i="238"/>
  <c r="F49" i="238"/>
  <c r="E49" i="238"/>
  <c r="D49" i="238"/>
  <c r="H48" i="238"/>
  <c r="G48" i="238"/>
  <c r="F48" i="238"/>
  <c r="E48" i="238"/>
  <c r="D48" i="238"/>
  <c r="H46" i="238"/>
  <c r="G46" i="238"/>
  <c r="F46" i="238"/>
  <c r="E46" i="238"/>
  <c r="D46" i="238"/>
  <c r="H45" i="238"/>
  <c r="G45" i="238"/>
  <c r="F45" i="238"/>
  <c r="E45" i="238"/>
  <c r="D45" i="238"/>
  <c r="H44" i="238"/>
  <c r="G44" i="238"/>
  <c r="F44" i="238"/>
  <c r="E44" i="238"/>
  <c r="D44" i="238"/>
  <c r="H43" i="238"/>
  <c r="G43" i="238"/>
  <c r="F43" i="238"/>
  <c r="E43" i="238"/>
  <c r="D43" i="238"/>
  <c r="E42" i="238"/>
  <c r="H41" i="238"/>
  <c r="G41" i="238"/>
  <c r="F41" i="238"/>
  <c r="E41" i="238"/>
  <c r="D41" i="238"/>
  <c r="H39" i="238"/>
  <c r="G39" i="238"/>
  <c r="F39" i="238"/>
  <c r="E39" i="238"/>
  <c r="D39" i="238"/>
  <c r="H38" i="238"/>
  <c r="G38" i="238"/>
  <c r="F38" i="238"/>
  <c r="E38" i="238"/>
  <c r="D38" i="238"/>
  <c r="H37" i="238"/>
  <c r="G37" i="238"/>
  <c r="E36" i="238"/>
  <c r="H35" i="238"/>
  <c r="G35" i="238"/>
  <c r="F35" i="238"/>
  <c r="E35" i="238"/>
  <c r="D35" i="238"/>
  <c r="H34" i="238"/>
  <c r="G34" i="238"/>
  <c r="F34" i="238"/>
  <c r="E34" i="238"/>
  <c r="D34" i="238"/>
  <c r="H33" i="238"/>
  <c r="G33" i="238"/>
  <c r="F33" i="238"/>
  <c r="E33" i="238"/>
  <c r="D33" i="238"/>
  <c r="H32" i="238"/>
  <c r="G32" i="238"/>
  <c r="F32" i="238"/>
  <c r="E32" i="238"/>
  <c r="D32" i="238"/>
  <c r="H31" i="238"/>
  <c r="G31" i="238"/>
  <c r="F31" i="238"/>
  <c r="E31" i="238"/>
  <c r="H28" i="238"/>
  <c r="G28" i="238"/>
  <c r="F28" i="238"/>
  <c r="E28" i="238"/>
  <c r="D28" i="238"/>
  <c r="H27" i="238"/>
  <c r="G27" i="238"/>
  <c r="F27" i="238"/>
  <c r="E27" i="238"/>
  <c r="D27" i="238"/>
  <c r="H26" i="238"/>
  <c r="G26" i="238"/>
  <c r="F26" i="238"/>
  <c r="E26" i="238"/>
  <c r="D26" i="238"/>
  <c r="H25" i="238"/>
  <c r="G25" i="238"/>
  <c r="F25" i="238"/>
  <c r="E25" i="238"/>
  <c r="D25" i="238"/>
  <c r="H23" i="238"/>
  <c r="G23" i="238"/>
  <c r="F23" i="238"/>
  <c r="E23" i="238"/>
  <c r="D23" i="238"/>
  <c r="C23" i="238"/>
  <c r="G21" i="238"/>
  <c r="H20" i="238"/>
  <c r="G20" i="238"/>
  <c r="F20" i="238"/>
  <c r="E20" i="238"/>
  <c r="D20" i="238"/>
  <c r="H19" i="238"/>
  <c r="G19" i="238"/>
  <c r="F19" i="238"/>
  <c r="E19" i="238"/>
  <c r="D19" i="238"/>
  <c r="H18" i="238"/>
  <c r="G18" i="238"/>
  <c r="F18" i="238"/>
  <c r="E18" i="238"/>
  <c r="D18" i="238"/>
  <c r="H17" i="238"/>
  <c r="G17" i="238"/>
  <c r="F17" i="238"/>
  <c r="E17" i="238"/>
  <c r="D17" i="238"/>
  <c r="C17" i="238"/>
  <c r="H16" i="238"/>
  <c r="G16" i="238"/>
  <c r="F16" i="238"/>
  <c r="E16" i="238"/>
  <c r="D16" i="238"/>
  <c r="G15" i="238"/>
  <c r="H14" i="238"/>
  <c r="G14" i="238"/>
  <c r="F14" i="238"/>
  <c r="E14" i="238"/>
  <c r="D14" i="238"/>
  <c r="G13" i="238"/>
  <c r="H12" i="238"/>
  <c r="G12" i="238"/>
  <c r="F12" i="238"/>
  <c r="E12" i="238"/>
  <c r="D12" i="238"/>
  <c r="H11" i="238"/>
  <c r="G11" i="238"/>
  <c r="F11" i="238"/>
  <c r="E11" i="238"/>
  <c r="D11" i="238"/>
  <c r="H10" i="238"/>
  <c r="G10" i="238"/>
  <c r="F10" i="238"/>
  <c r="E10" i="238"/>
  <c r="D10" i="238"/>
  <c r="H9" i="238"/>
  <c r="G9" i="238"/>
  <c r="F9" i="238"/>
  <c r="E9" i="238"/>
  <c r="D9" i="238"/>
  <c r="C9" i="238"/>
  <c r="H8" i="238"/>
  <c r="G8" i="238"/>
  <c r="F8" i="238"/>
  <c r="E8" i="238"/>
  <c r="D8" i="238"/>
  <c r="H7" i="238"/>
  <c r="G7" i="238"/>
  <c r="F7" i="238"/>
  <c r="E7" i="238"/>
  <c r="D7" i="238"/>
  <c r="H6" i="238"/>
  <c r="G6" i="238"/>
  <c r="F6" i="238"/>
  <c r="E6" i="238"/>
  <c r="D6" i="238"/>
  <c r="H121" i="238"/>
  <c r="E121" i="238"/>
  <c r="G121" i="238"/>
  <c r="E120" i="238"/>
  <c r="H116" i="238"/>
  <c r="E116" i="238"/>
  <c r="C115" i="238"/>
  <c r="H112" i="238"/>
  <c r="G116" i="238"/>
  <c r="H111" i="238"/>
  <c r="G111" i="238"/>
  <c r="F111" i="238"/>
  <c r="E111" i="238"/>
  <c r="D111" i="238"/>
  <c r="C110" i="238"/>
  <c r="C108" i="238"/>
  <c r="C107" i="238"/>
  <c r="H106" i="238"/>
  <c r="G106" i="238"/>
  <c r="F106" i="238"/>
  <c r="E106" i="238"/>
  <c r="C105" i="238"/>
  <c r="C104" i="238"/>
  <c r="C103" i="238"/>
  <c r="C102" i="238"/>
  <c r="C101" i="238"/>
  <c r="G100" i="238"/>
  <c r="C99" i="238"/>
  <c r="C98" i="238"/>
  <c r="C97" i="238"/>
  <c r="C96" i="238"/>
  <c r="C94" i="238"/>
  <c r="H92" i="238"/>
  <c r="G92" i="238"/>
  <c r="E92" i="238"/>
  <c r="C91" i="238"/>
  <c r="C88" i="238"/>
  <c r="H87" i="238"/>
  <c r="G87" i="238"/>
  <c r="E87" i="238"/>
  <c r="C86" i="238"/>
  <c r="H85" i="238"/>
  <c r="G85" i="238"/>
  <c r="F85" i="238"/>
  <c r="E85" i="238"/>
  <c r="C84" i="238"/>
  <c r="E83" i="238"/>
  <c r="H8" i="241"/>
  <c r="N7" i="241"/>
  <c r="H77" i="233"/>
  <c r="H78" i="233" s="1"/>
  <c r="G77" i="233"/>
  <c r="G78" i="233" s="1"/>
  <c r="F77" i="233"/>
  <c r="F77" i="238" s="1"/>
  <c r="E77" i="233"/>
  <c r="D77" i="233"/>
  <c r="D78" i="233" s="1"/>
  <c r="C76" i="233"/>
  <c r="C75" i="233"/>
  <c r="I75" i="250" s="1"/>
  <c r="C74" i="233"/>
  <c r="D29" i="241" s="1"/>
  <c r="C73" i="233"/>
  <c r="D37" i="237" s="1"/>
  <c r="H71" i="233"/>
  <c r="G71" i="233"/>
  <c r="G71" i="238" s="1"/>
  <c r="F71" i="233"/>
  <c r="F71" i="238" s="1"/>
  <c r="E71" i="233"/>
  <c r="E71" i="238" s="1"/>
  <c r="D71" i="233"/>
  <c r="D71" i="238" s="1"/>
  <c r="C70" i="233"/>
  <c r="C69" i="233"/>
  <c r="C69" i="238" s="1"/>
  <c r="C68" i="233"/>
  <c r="H67" i="233"/>
  <c r="H67" i="238" s="1"/>
  <c r="G67" i="233"/>
  <c r="G67" i="238" s="1"/>
  <c r="F67" i="233"/>
  <c r="F67" i="238" s="1"/>
  <c r="E67" i="233"/>
  <c r="D67" i="233"/>
  <c r="D67" i="238" s="1"/>
  <c r="C66" i="233"/>
  <c r="C66" i="238" s="1"/>
  <c r="H65" i="233"/>
  <c r="H65" i="238" s="1"/>
  <c r="G65" i="233"/>
  <c r="G65" i="238" s="1"/>
  <c r="F65" i="233"/>
  <c r="F65" i="238" s="1"/>
  <c r="E65" i="233"/>
  <c r="E65" i="238" s="1"/>
  <c r="D65" i="233"/>
  <c r="D65" i="238" s="1"/>
  <c r="C65" i="233"/>
  <c r="C24" i="241" s="1"/>
  <c r="F24" i="241" s="1"/>
  <c r="C64" i="233"/>
  <c r="C63" i="233"/>
  <c r="G62" i="233"/>
  <c r="G62" i="238" s="1"/>
  <c r="C61" i="233"/>
  <c r="C60" i="233"/>
  <c r="C60" i="238" s="1"/>
  <c r="C59" i="233"/>
  <c r="C59" i="238" s="1"/>
  <c r="C58" i="233"/>
  <c r="C57" i="233"/>
  <c r="C57" i="238" s="1"/>
  <c r="C56" i="233"/>
  <c r="C56" i="238" s="1"/>
  <c r="C55" i="233"/>
  <c r="C54" i="233"/>
  <c r="C54" i="238" s="1"/>
  <c r="C53" i="233"/>
  <c r="C52" i="233"/>
  <c r="C52" i="238" s="1"/>
  <c r="C51" i="233"/>
  <c r="C51" i="238" s="1"/>
  <c r="H50" i="233"/>
  <c r="H50" i="238" s="1"/>
  <c r="G50" i="233"/>
  <c r="G50" i="238" s="1"/>
  <c r="F50" i="233"/>
  <c r="E50" i="233"/>
  <c r="D50" i="233"/>
  <c r="D50" i="238" s="1"/>
  <c r="C49" i="233"/>
  <c r="C49" i="238" s="1"/>
  <c r="C48" i="233"/>
  <c r="C48" i="238" s="1"/>
  <c r="H47" i="233"/>
  <c r="H47" i="238" s="1"/>
  <c r="G47" i="233"/>
  <c r="G47" i="238" s="1"/>
  <c r="F47" i="233"/>
  <c r="F47" i="238" s="1"/>
  <c r="E47" i="233"/>
  <c r="E47" i="238" s="1"/>
  <c r="D47" i="233"/>
  <c r="D47" i="238" s="1"/>
  <c r="C46" i="233"/>
  <c r="C46" i="238" s="1"/>
  <c r="C45" i="233"/>
  <c r="C45" i="238" s="1"/>
  <c r="C44" i="233"/>
  <c r="C44" i="238" s="1"/>
  <c r="C43" i="233"/>
  <c r="C43" i="238" s="1"/>
  <c r="H42" i="233"/>
  <c r="H42" i="238" s="1"/>
  <c r="G42" i="233"/>
  <c r="F42" i="233"/>
  <c r="F42" i="238" s="1"/>
  <c r="E42" i="233"/>
  <c r="E62" i="233" s="1"/>
  <c r="D42" i="233"/>
  <c r="D42" i="238" s="1"/>
  <c r="C41" i="233"/>
  <c r="C41" i="238" s="1"/>
  <c r="C39" i="233"/>
  <c r="C39" i="238" s="1"/>
  <c r="C38" i="233"/>
  <c r="C38" i="238" s="1"/>
  <c r="H37" i="233"/>
  <c r="G37" i="233"/>
  <c r="F37" i="233"/>
  <c r="F37" i="238" s="1"/>
  <c r="E37" i="233"/>
  <c r="E37" i="238" s="1"/>
  <c r="H36" i="233"/>
  <c r="G36" i="233"/>
  <c r="G36" i="238" s="1"/>
  <c r="F36" i="233"/>
  <c r="F36" i="238" s="1"/>
  <c r="E36" i="233"/>
  <c r="D36" i="233"/>
  <c r="C35" i="233"/>
  <c r="C35" i="238" s="1"/>
  <c r="C34" i="233"/>
  <c r="C33" i="233"/>
  <c r="C33" i="238" s="1"/>
  <c r="C32" i="233"/>
  <c r="C32" i="238" s="1"/>
  <c r="C31" i="233"/>
  <c r="H30" i="233"/>
  <c r="G30" i="233"/>
  <c r="G30" i="238" s="1"/>
  <c r="F30" i="233"/>
  <c r="F30" i="238" s="1"/>
  <c r="E30" i="233"/>
  <c r="E30" i="238" s="1"/>
  <c r="D30" i="233"/>
  <c r="G29" i="233"/>
  <c r="G29" i="238" s="1"/>
  <c r="C28" i="233"/>
  <c r="C27" i="233"/>
  <c r="C27" i="238" s="1"/>
  <c r="C26" i="233"/>
  <c r="C26" i="238" s="1"/>
  <c r="C25" i="233"/>
  <c r="C25" i="238" s="1"/>
  <c r="H24" i="233"/>
  <c r="G24" i="233"/>
  <c r="G24" i="238" s="1"/>
  <c r="F24" i="233"/>
  <c r="F24" i="238" s="1"/>
  <c r="E24" i="233"/>
  <c r="E24" i="238" s="1"/>
  <c r="D24" i="233"/>
  <c r="C23" i="233"/>
  <c r="H22" i="233"/>
  <c r="H22" i="238" s="1"/>
  <c r="G22" i="233"/>
  <c r="G22" i="238" s="1"/>
  <c r="F22" i="233"/>
  <c r="F22" i="238" s="1"/>
  <c r="E22" i="233"/>
  <c r="E22" i="238" s="1"/>
  <c r="D22" i="233"/>
  <c r="D22" i="238" s="1"/>
  <c r="G21" i="233"/>
  <c r="F21" i="233"/>
  <c r="C20" i="233"/>
  <c r="C20" i="238" s="1"/>
  <c r="C19" i="233"/>
  <c r="C19" i="238" s="1"/>
  <c r="C18" i="233"/>
  <c r="C17" i="233"/>
  <c r="C16" i="233"/>
  <c r="H15" i="233"/>
  <c r="H15" i="238" s="1"/>
  <c r="G15" i="233"/>
  <c r="F15" i="233"/>
  <c r="F15" i="238" s="1"/>
  <c r="E15" i="233"/>
  <c r="E15" i="238" s="1"/>
  <c r="D15" i="233"/>
  <c r="C15" i="233" s="1"/>
  <c r="I15" i="250" s="1"/>
  <c r="C14" i="233"/>
  <c r="C14" i="238" s="1"/>
  <c r="H13" i="233"/>
  <c r="H21" i="233" s="1"/>
  <c r="G13" i="233"/>
  <c r="F13" i="233"/>
  <c r="F13" i="238" s="1"/>
  <c r="E13" i="233"/>
  <c r="E13" i="238" s="1"/>
  <c r="D13" i="233"/>
  <c r="C12" i="233"/>
  <c r="C12" i="238" s="1"/>
  <c r="C11" i="233"/>
  <c r="C11" i="238" s="1"/>
  <c r="C10" i="233"/>
  <c r="C8" i="233"/>
  <c r="C7" i="233"/>
  <c r="C6" i="233"/>
  <c r="C58" i="238" l="1"/>
  <c r="I58" i="250"/>
  <c r="C32" i="241"/>
  <c r="H32" i="241" s="1"/>
  <c r="H28" i="241" s="1"/>
  <c r="I76" i="250"/>
  <c r="C71" i="233"/>
  <c r="I71" i="250" s="1"/>
  <c r="C70" i="238"/>
  <c r="I70" i="250"/>
  <c r="C16" i="238"/>
  <c r="I16" i="250"/>
  <c r="C18" i="238"/>
  <c r="I18" i="250"/>
  <c r="C10" i="238"/>
  <c r="I10" i="250"/>
  <c r="C8" i="238"/>
  <c r="I8" i="250"/>
  <c r="C7" i="238"/>
  <c r="I7" i="250"/>
  <c r="C6" i="238"/>
  <c r="I6" i="250"/>
  <c r="C113" i="238"/>
  <c r="D15" i="238"/>
  <c r="D21" i="233"/>
  <c r="D21" i="238" s="1"/>
  <c r="D116" i="238"/>
  <c r="D8" i="241"/>
  <c r="F7" i="241"/>
  <c r="F78" i="233"/>
  <c r="F78" i="238" s="1"/>
  <c r="D34" i="237"/>
  <c r="D77" i="238"/>
  <c r="D35" i="237"/>
  <c r="G90" i="238"/>
  <c r="E117" i="239"/>
  <c r="E122" i="239" s="1"/>
  <c r="H21" i="238"/>
  <c r="C71" i="238"/>
  <c r="E40" i="233"/>
  <c r="C30" i="241"/>
  <c r="D36" i="237"/>
  <c r="F83" i="238"/>
  <c r="C65" i="238"/>
  <c r="D72" i="239"/>
  <c r="E100" i="239"/>
  <c r="E100" i="238" s="1"/>
  <c r="C92" i="239"/>
  <c r="E100" i="240"/>
  <c r="C92" i="240"/>
  <c r="P29" i="241"/>
  <c r="F40" i="233"/>
  <c r="F40" i="238" s="1"/>
  <c r="C42" i="233"/>
  <c r="C42" i="238" s="1"/>
  <c r="H62" i="233"/>
  <c r="H62" i="238" s="1"/>
  <c r="E67" i="238"/>
  <c r="H100" i="238"/>
  <c r="D22" i="237"/>
  <c r="D87" i="238"/>
  <c r="C13" i="233"/>
  <c r="I13" i="250" s="1"/>
  <c r="E21" i="233"/>
  <c r="C22" i="233"/>
  <c r="D24" i="238"/>
  <c r="H24" i="238"/>
  <c r="C28" i="238"/>
  <c r="F29" i="233"/>
  <c r="F29" i="238" s="1"/>
  <c r="H30" i="238"/>
  <c r="C34" i="238"/>
  <c r="C37" i="233"/>
  <c r="C37" i="238" s="1"/>
  <c r="D40" i="233"/>
  <c r="H40" i="233"/>
  <c r="H40" i="238" s="1"/>
  <c r="C47" i="233"/>
  <c r="C47" i="238" s="1"/>
  <c r="C50" i="233"/>
  <c r="C50" i="238" s="1"/>
  <c r="F62" i="233"/>
  <c r="F62" i="238" s="1"/>
  <c r="C64" i="238"/>
  <c r="C67" i="233"/>
  <c r="C29" i="241"/>
  <c r="C74" i="238"/>
  <c r="D78" i="238"/>
  <c r="H78" i="238"/>
  <c r="M8" i="241"/>
  <c r="I8" i="241"/>
  <c r="E8" i="241"/>
  <c r="O8" i="241"/>
  <c r="K8" i="241"/>
  <c r="G8" i="241"/>
  <c r="N8" i="241"/>
  <c r="F8" i="241"/>
  <c r="J8" i="241"/>
  <c r="L8" i="241"/>
  <c r="D106" i="238"/>
  <c r="F116" i="238"/>
  <c r="D13" i="238"/>
  <c r="C73" i="238"/>
  <c r="H77" i="238"/>
  <c r="C81" i="238"/>
  <c r="G112" i="238"/>
  <c r="C13" i="239"/>
  <c r="G72" i="239"/>
  <c r="D29" i="239"/>
  <c r="H29" i="239"/>
  <c r="F40" i="239"/>
  <c r="C36" i="239"/>
  <c r="C100" i="239"/>
  <c r="F90" i="240"/>
  <c r="F117" i="240" s="1"/>
  <c r="F122" i="240" s="1"/>
  <c r="F116" i="240"/>
  <c r="C112" i="240"/>
  <c r="M24" i="241"/>
  <c r="I24" i="241"/>
  <c r="E24" i="241"/>
  <c r="O24" i="241"/>
  <c r="K24" i="241"/>
  <c r="G24" i="241"/>
  <c r="L24" i="241"/>
  <c r="D24" i="241"/>
  <c r="H24" i="241"/>
  <c r="N24" i="241"/>
  <c r="C26" i="241"/>
  <c r="D23" i="237"/>
  <c r="C82" i="238"/>
  <c r="C85" i="238"/>
  <c r="F121" i="238"/>
  <c r="F120" i="238"/>
  <c r="H72" i="239"/>
  <c r="H79" i="239" s="1"/>
  <c r="E29" i="240"/>
  <c r="C29" i="240" s="1"/>
  <c r="C22" i="240"/>
  <c r="J24" i="241"/>
  <c r="D29" i="233"/>
  <c r="H29" i="233"/>
  <c r="C36" i="233"/>
  <c r="G42" i="238"/>
  <c r="D62" i="233"/>
  <c r="C68" i="238"/>
  <c r="E78" i="233"/>
  <c r="D92" i="238"/>
  <c r="H13" i="238"/>
  <c r="G120" i="238"/>
  <c r="F72" i="239"/>
  <c r="F79" i="239" s="1"/>
  <c r="D40" i="239"/>
  <c r="H72" i="240"/>
  <c r="H79" i="240" s="1"/>
  <c r="C24" i="233"/>
  <c r="E29" i="233"/>
  <c r="C30" i="233"/>
  <c r="D36" i="238"/>
  <c r="H36" i="238"/>
  <c r="G40" i="233"/>
  <c r="C77" i="233"/>
  <c r="I77" i="250" s="1"/>
  <c r="F87" i="238"/>
  <c r="C75" i="238"/>
  <c r="F112" i="238"/>
  <c r="H120" i="238"/>
  <c r="C15" i="239"/>
  <c r="C15" i="238" s="1"/>
  <c r="C22" i="239"/>
  <c r="E40" i="239"/>
  <c r="E72" i="239" s="1"/>
  <c r="E79" i="239" s="1"/>
  <c r="E21" i="240"/>
  <c r="E117" i="240"/>
  <c r="E122" i="240" s="1"/>
  <c r="C116" i="240"/>
  <c r="E112" i="238"/>
  <c r="C112" i="238" s="1"/>
  <c r="G40" i="239"/>
  <c r="E62" i="239"/>
  <c r="C62" i="239" s="1"/>
  <c r="C83" i="239"/>
  <c r="D90" i="239"/>
  <c r="C62" i="240"/>
  <c r="C71" i="240"/>
  <c r="C87" i="240"/>
  <c r="C87" i="238" s="1"/>
  <c r="C100" i="240"/>
  <c r="M32" i="241"/>
  <c r="M28" i="241" s="1"/>
  <c r="I32" i="241"/>
  <c r="I28" i="241" s="1"/>
  <c r="E32" i="241"/>
  <c r="E28" i="241" s="1"/>
  <c r="O32" i="241"/>
  <c r="O28" i="241" s="1"/>
  <c r="K32" i="241"/>
  <c r="K28" i="241" s="1"/>
  <c r="G32" i="241"/>
  <c r="G28" i="241" s="1"/>
  <c r="N32" i="241"/>
  <c r="N28" i="241" s="1"/>
  <c r="F32" i="241"/>
  <c r="F28" i="241" s="1"/>
  <c r="J32" i="241"/>
  <c r="J28" i="241" s="1"/>
  <c r="O7" i="241"/>
  <c r="K7" i="241"/>
  <c r="G7" i="241"/>
  <c r="M7" i="241"/>
  <c r="I7" i="241"/>
  <c r="E7" i="241"/>
  <c r="L7" i="241"/>
  <c r="D7" i="241"/>
  <c r="H7" i="241"/>
  <c r="C80" i="238"/>
  <c r="G90" i="239"/>
  <c r="G117" i="239" s="1"/>
  <c r="G122" i="239" s="1"/>
  <c r="G76" i="239" s="1"/>
  <c r="F21" i="240"/>
  <c r="F72" i="240" s="1"/>
  <c r="F79" i="240" s="1"/>
  <c r="C15" i="240"/>
  <c r="C24" i="240"/>
  <c r="E62" i="240"/>
  <c r="C83" i="240"/>
  <c r="D90" i="240"/>
  <c r="J7" i="241"/>
  <c r="L32" i="241"/>
  <c r="L28" i="241" s="1"/>
  <c r="D32" i="241" l="1"/>
  <c r="D28" i="241" s="1"/>
  <c r="C21" i="233"/>
  <c r="I21" i="250" s="1"/>
  <c r="C111" i="238"/>
  <c r="P8" i="241"/>
  <c r="H34" i="237"/>
  <c r="C90" i="239"/>
  <c r="D117" i="239"/>
  <c r="D119" i="240"/>
  <c r="E76" i="240"/>
  <c r="H29" i="238"/>
  <c r="O9" i="241"/>
  <c r="K9" i="241"/>
  <c r="G9" i="241"/>
  <c r="M9" i="241"/>
  <c r="I9" i="241"/>
  <c r="E9" i="241"/>
  <c r="H9" i="241"/>
  <c r="L9" i="241"/>
  <c r="D9" i="241"/>
  <c r="N9" i="241"/>
  <c r="F9" i="241"/>
  <c r="J9" i="241"/>
  <c r="C40" i="233"/>
  <c r="E90" i="238"/>
  <c r="D79" i="239"/>
  <c r="C72" i="239"/>
  <c r="D90" i="238"/>
  <c r="E62" i="238"/>
  <c r="D117" i="240"/>
  <c r="C90" i="240"/>
  <c r="E72" i="240"/>
  <c r="G40" i="238"/>
  <c r="E29" i="238"/>
  <c r="C40" i="239"/>
  <c r="C92" i="238"/>
  <c r="D62" i="238"/>
  <c r="C62" i="233"/>
  <c r="I62" i="250" s="1"/>
  <c r="C29" i="233"/>
  <c r="D29" i="238"/>
  <c r="C106" i="238"/>
  <c r="C28" i="241"/>
  <c r="C22" i="238"/>
  <c r="P28" i="241"/>
  <c r="M18" i="241"/>
  <c r="M16" i="241" s="1"/>
  <c r="I18" i="241"/>
  <c r="I16" i="241" s="1"/>
  <c r="E18" i="241"/>
  <c r="E16" i="241" s="1"/>
  <c r="O18" i="241"/>
  <c r="O16" i="241" s="1"/>
  <c r="K18" i="241"/>
  <c r="K16" i="241" s="1"/>
  <c r="G18" i="241"/>
  <c r="G16" i="241" s="1"/>
  <c r="C16" i="241"/>
  <c r="H18" i="241"/>
  <c r="H16" i="241" s="1"/>
  <c r="L18" i="241"/>
  <c r="L16" i="241" s="1"/>
  <c r="D18" i="241"/>
  <c r="F18" i="241"/>
  <c r="F16" i="241" s="1"/>
  <c r="N18" i="241"/>
  <c r="N16" i="241" s="1"/>
  <c r="J18" i="241"/>
  <c r="J16" i="241" s="1"/>
  <c r="F72" i="233"/>
  <c r="H72" i="233"/>
  <c r="G72" i="233"/>
  <c r="D100" i="238"/>
  <c r="C24" i="238"/>
  <c r="C83" i="238"/>
  <c r="P24" i="241"/>
  <c r="P32" i="241"/>
  <c r="H90" i="238"/>
  <c r="C25" i="241"/>
  <c r="C67" i="238"/>
  <c r="E21" i="238"/>
  <c r="E72" i="233"/>
  <c r="F90" i="238"/>
  <c r="E40" i="238"/>
  <c r="G76" i="238"/>
  <c r="C76" i="239"/>
  <c r="G77" i="239"/>
  <c r="P7" i="241"/>
  <c r="C21" i="240"/>
  <c r="C116" i="238"/>
  <c r="C78" i="233"/>
  <c r="I78" i="250" s="1"/>
  <c r="C36" i="238"/>
  <c r="M26" i="241"/>
  <c r="I26" i="241"/>
  <c r="E26" i="241"/>
  <c r="O26" i="241"/>
  <c r="K26" i="241"/>
  <c r="G26" i="241"/>
  <c r="H26" i="241"/>
  <c r="L26" i="241"/>
  <c r="D26" i="241"/>
  <c r="F26" i="241"/>
  <c r="N26" i="241"/>
  <c r="J26" i="241"/>
  <c r="C29" i="239"/>
  <c r="C13" i="238"/>
  <c r="O13" i="241"/>
  <c r="K13" i="241"/>
  <c r="G13" i="241"/>
  <c r="M13" i="241"/>
  <c r="I13" i="241"/>
  <c r="E13" i="241"/>
  <c r="H13" i="241"/>
  <c r="L13" i="241"/>
  <c r="D13" i="241"/>
  <c r="F13" i="241"/>
  <c r="J13" i="241"/>
  <c r="N13" i="241"/>
  <c r="F21" i="238"/>
  <c r="G117" i="238"/>
  <c r="D72" i="233"/>
  <c r="C21" i="238" l="1"/>
  <c r="D8" i="237"/>
  <c r="C20" i="241"/>
  <c r="I20" i="241" s="1"/>
  <c r="F117" i="238"/>
  <c r="G72" i="238"/>
  <c r="G79" i="233"/>
  <c r="G49" i="254" s="1"/>
  <c r="C21" i="241"/>
  <c r="D21" i="237"/>
  <c r="D29" i="237" s="1"/>
  <c r="C29" i="238"/>
  <c r="P13" i="241"/>
  <c r="E79" i="233"/>
  <c r="E49" i="254" s="1"/>
  <c r="E72" i="238"/>
  <c r="H72" i="238"/>
  <c r="H79" i="233"/>
  <c r="C90" i="238"/>
  <c r="C72" i="233"/>
  <c r="I72" i="250" s="1"/>
  <c r="D79" i="233"/>
  <c r="D49" i="254" s="1"/>
  <c r="G122" i="238"/>
  <c r="P26" i="241"/>
  <c r="G78" i="239"/>
  <c r="C77" i="239"/>
  <c r="G77" i="238"/>
  <c r="H117" i="238"/>
  <c r="G29" i="237"/>
  <c r="C117" i="240"/>
  <c r="D117" i="238"/>
  <c r="E117" i="238"/>
  <c r="C119" i="240"/>
  <c r="C119" i="238" s="1"/>
  <c r="D31" i="240"/>
  <c r="D119" i="238"/>
  <c r="D120" i="240"/>
  <c r="D122" i="239"/>
  <c r="C122" i="239" s="1"/>
  <c r="C117" i="239"/>
  <c r="O25" i="241"/>
  <c r="K25" i="241"/>
  <c r="G25" i="241"/>
  <c r="M25" i="241"/>
  <c r="I25" i="241"/>
  <c r="E25" i="241"/>
  <c r="N25" i="241"/>
  <c r="F25" i="241"/>
  <c r="J25" i="241"/>
  <c r="D25" i="241"/>
  <c r="L25" i="241"/>
  <c r="H25" i="241"/>
  <c r="C22" i="241"/>
  <c r="D9" i="237"/>
  <c r="C100" i="238"/>
  <c r="M12" i="241"/>
  <c r="I12" i="241"/>
  <c r="E12" i="241"/>
  <c r="O12" i="241"/>
  <c r="K12" i="241"/>
  <c r="G12" i="241"/>
  <c r="N12" i="241"/>
  <c r="F12" i="241"/>
  <c r="J12" i="241"/>
  <c r="D12" i="241"/>
  <c r="H12" i="241"/>
  <c r="L12" i="241"/>
  <c r="C23" i="241"/>
  <c r="C62" i="238"/>
  <c r="D10" i="237"/>
  <c r="F79" i="233"/>
  <c r="F72" i="238"/>
  <c r="P18" i="241"/>
  <c r="D16" i="241"/>
  <c r="P16" i="241" s="1"/>
  <c r="P9" i="241"/>
  <c r="C76" i="240"/>
  <c r="C76" i="238" s="1"/>
  <c r="E77" i="240"/>
  <c r="E76" i="238"/>
  <c r="D16" i="237" l="1"/>
  <c r="C27" i="241"/>
  <c r="C33" i="241" s="1"/>
  <c r="H79" i="238"/>
  <c r="H49" i="254"/>
  <c r="F79" i="238"/>
  <c r="F49" i="254"/>
  <c r="N20" i="241"/>
  <c r="O20" i="241"/>
  <c r="D20" i="241"/>
  <c r="H20" i="241"/>
  <c r="K20" i="241"/>
  <c r="M20" i="241"/>
  <c r="L20" i="241"/>
  <c r="E20" i="241"/>
  <c r="J20" i="241"/>
  <c r="F20" i="241"/>
  <c r="G20" i="241"/>
  <c r="G16" i="237"/>
  <c r="H16" i="237" s="1"/>
  <c r="D33" i="237"/>
  <c r="G17" i="237"/>
  <c r="E78" i="240"/>
  <c r="C77" i="240"/>
  <c r="E77" i="238"/>
  <c r="M22" i="241"/>
  <c r="I22" i="241"/>
  <c r="E22" i="241"/>
  <c r="O22" i="241"/>
  <c r="K22" i="241"/>
  <c r="G22" i="241"/>
  <c r="H22" i="241"/>
  <c r="L22" i="241"/>
  <c r="D22" i="241"/>
  <c r="J22" i="241"/>
  <c r="N22" i="241"/>
  <c r="F22" i="241"/>
  <c r="C120" i="240"/>
  <c r="C120" i="238" s="1"/>
  <c r="D121" i="240"/>
  <c r="D120" i="238"/>
  <c r="C77" i="238"/>
  <c r="H29" i="237"/>
  <c r="G30" i="237"/>
  <c r="G31" i="237" s="1"/>
  <c r="F122" i="238"/>
  <c r="P12" i="241"/>
  <c r="O11" i="241"/>
  <c r="K11" i="241"/>
  <c r="G11" i="241"/>
  <c r="M11" i="241"/>
  <c r="I11" i="241"/>
  <c r="E11" i="241"/>
  <c r="L11" i="241"/>
  <c r="D11" i="241"/>
  <c r="H11" i="241"/>
  <c r="F11" i="241"/>
  <c r="J11" i="241"/>
  <c r="N11" i="241"/>
  <c r="E122" i="238"/>
  <c r="G78" i="238"/>
  <c r="C78" i="239"/>
  <c r="G79" i="239"/>
  <c r="C79" i="239" s="1"/>
  <c r="C79" i="233"/>
  <c r="O21" i="241"/>
  <c r="K21" i="241"/>
  <c r="G21" i="241"/>
  <c r="M21" i="241"/>
  <c r="M27" i="241" s="1"/>
  <c r="M33" i="241" s="1"/>
  <c r="I21" i="241"/>
  <c r="E21" i="241"/>
  <c r="N21" i="241"/>
  <c r="F21" i="241"/>
  <c r="J21" i="241"/>
  <c r="H21" i="241"/>
  <c r="L21" i="241"/>
  <c r="D21" i="241"/>
  <c r="P20" i="241"/>
  <c r="O23" i="241"/>
  <c r="K23" i="241"/>
  <c r="G23" i="241"/>
  <c r="M23" i="241"/>
  <c r="I23" i="241"/>
  <c r="E23" i="241"/>
  <c r="J23" i="241"/>
  <c r="N23" i="241"/>
  <c r="F23" i="241"/>
  <c r="L23" i="241"/>
  <c r="H23" i="241"/>
  <c r="D23" i="241"/>
  <c r="C31" i="240"/>
  <c r="C31" i="238" s="1"/>
  <c r="D30" i="240"/>
  <c r="D31" i="238"/>
  <c r="C117" i="238"/>
  <c r="H122" i="238"/>
  <c r="M10" i="241"/>
  <c r="M15" i="241" s="1"/>
  <c r="M19" i="241" s="1"/>
  <c r="I10" i="241"/>
  <c r="I15" i="241" s="1"/>
  <c r="I19" i="241" s="1"/>
  <c r="E10" i="241"/>
  <c r="O10" i="241"/>
  <c r="K10" i="241"/>
  <c r="G10" i="241"/>
  <c r="G15" i="241" s="1"/>
  <c r="G19" i="241" s="1"/>
  <c r="J10" i="241"/>
  <c r="N10" i="241"/>
  <c r="F10" i="241"/>
  <c r="D10" i="241"/>
  <c r="L10" i="241"/>
  <c r="H10" i="241"/>
  <c r="C15" i="241"/>
  <c r="C19" i="241" s="1"/>
  <c r="G79" i="238"/>
  <c r="P25" i="241"/>
  <c r="J27" i="241" l="1"/>
  <c r="J33" i="241" s="1"/>
  <c r="I27" i="241"/>
  <c r="I33" i="241" s="1"/>
  <c r="O27" i="241"/>
  <c r="O33" i="241" s="1"/>
  <c r="N27" i="241"/>
  <c r="N33" i="241" s="1"/>
  <c r="H27" i="241"/>
  <c r="H33" i="241" s="1"/>
  <c r="G18" i="237"/>
  <c r="F15" i="241"/>
  <c r="F19" i="241" s="1"/>
  <c r="K15" i="241"/>
  <c r="K19" i="241" s="1"/>
  <c r="L27" i="241"/>
  <c r="L33" i="241" s="1"/>
  <c r="G27" i="241"/>
  <c r="G33" i="241" s="1"/>
  <c r="I79" i="250"/>
  <c r="C49" i="254"/>
  <c r="C50" i="254" s="1"/>
  <c r="H15" i="241"/>
  <c r="H19" i="241" s="1"/>
  <c r="O15" i="241"/>
  <c r="O19" i="241" s="1"/>
  <c r="F27" i="241"/>
  <c r="F33" i="241" s="1"/>
  <c r="E27" i="241"/>
  <c r="E33" i="241" s="1"/>
  <c r="K27" i="241"/>
  <c r="K33" i="241" s="1"/>
  <c r="G33" i="237"/>
  <c r="L15" i="241"/>
  <c r="L19" i="241" s="1"/>
  <c r="J15" i="241"/>
  <c r="J19" i="241" s="1"/>
  <c r="E15" i="241"/>
  <c r="E19" i="241" s="1"/>
  <c r="C30" i="240"/>
  <c r="C30" i="238" s="1"/>
  <c r="D40" i="240"/>
  <c r="D30" i="238"/>
  <c r="C78" i="238"/>
  <c r="P11" i="241"/>
  <c r="C121" i="240"/>
  <c r="C121" i="238" s="1"/>
  <c r="D121" i="238"/>
  <c r="D122" i="240"/>
  <c r="C78" i="240"/>
  <c r="E78" i="238"/>
  <c r="E79" i="240"/>
  <c r="E79" i="238" s="1"/>
  <c r="P10" i="241"/>
  <c r="D15" i="241"/>
  <c r="P21" i="241"/>
  <c r="P22" i="241"/>
  <c r="P23" i="241"/>
  <c r="N15" i="241"/>
  <c r="N19" i="241" s="1"/>
  <c r="D27" i="241"/>
  <c r="H33" i="237" l="1"/>
  <c r="C122" i="240"/>
  <c r="C122" i="238" s="1"/>
  <c r="D122" i="238"/>
  <c r="C40" i="240"/>
  <c r="C40" i="238" s="1"/>
  <c r="D72" i="240"/>
  <c r="D40" i="238"/>
  <c r="D33" i="241"/>
  <c r="P33" i="241" s="1"/>
  <c r="P27" i="241"/>
  <c r="P15" i="241"/>
  <c r="D19" i="241"/>
  <c r="P19" i="241" s="1"/>
  <c r="D79" i="240" l="1"/>
  <c r="C72" i="240"/>
  <c r="C72" i="238" s="1"/>
  <c r="D72" i="238"/>
  <c r="C79" i="240" l="1"/>
  <c r="C79" i="238" s="1"/>
  <c r="D79" i="238"/>
</calcChain>
</file>

<file path=xl/sharedStrings.xml><?xml version="1.0" encoding="utf-8"?>
<sst xmlns="http://schemas.openxmlformats.org/spreadsheetml/2006/main" count="1023" uniqueCount="430">
  <si>
    <t>Berhida Város Önkormányzata</t>
  </si>
  <si>
    <t>Sor-
szám</t>
  </si>
  <si>
    <t>Rovat megnevezése</t>
  </si>
  <si>
    <t>Személyi juttatások (K1)</t>
  </si>
  <si>
    <t>Munkaadókat terhelő járulékok és szociális hozzájárulási adó (K2)</t>
  </si>
  <si>
    <t>Dologi kiadások (K3)</t>
  </si>
  <si>
    <t>Családi támogatások (K42)</t>
  </si>
  <si>
    <t>ebből:  az egyéb pénzbeli és természetbeni gyermekvédelmi támogatások  (K42132)</t>
  </si>
  <si>
    <t>Intézményi ellátottak pénzbeli juttatásai (K47)</t>
  </si>
  <si>
    <t>ebből: oktatásban résztvevők pénzbeli juttatásai (K471)</t>
  </si>
  <si>
    <t>Egyéb nem intézményi ellátások (K48)</t>
  </si>
  <si>
    <t>ebből: köztemetés [Szoctv. 48.§] (K48123)</t>
  </si>
  <si>
    <t>ebből: települési támogatás [Szoctv. 45. §], (K48122)</t>
  </si>
  <si>
    <t>Ellátottak pénzbeli juttatásai (K4)</t>
  </si>
  <si>
    <t>Elvonások és befizetések  (K5023)</t>
  </si>
  <si>
    <t>Egyéb működési célú támogatások államháztartáson belülre (K506)</t>
  </si>
  <si>
    <t>ebből: elkülönített állami pénzalap   (K50615)</t>
  </si>
  <si>
    <t>ebből: önkormányzatok és költségv-i szerveik K50616)</t>
  </si>
  <si>
    <t>ebből: társulások és költségvetési szerveik (K50617)</t>
  </si>
  <si>
    <t>Tartalékok (K51311)</t>
  </si>
  <si>
    <t>Egyéb működési célú kiadások (K5)</t>
  </si>
  <si>
    <t>Immateriális javak beszerzése, lét (K611)</t>
  </si>
  <si>
    <t>Ingatlanok beszerzése, létesítése (K621)</t>
  </si>
  <si>
    <t>Informatikai eszközök beszerzése, létesítése (K631)</t>
  </si>
  <si>
    <t>Egyéb tárgyi eszközök beszerzése, létesítése (K641)</t>
  </si>
  <si>
    <t>Beruházási célú előzetesen felszámított általános forgalmi adó (K671)</t>
  </si>
  <si>
    <t>Beruházások (K6)</t>
  </si>
  <si>
    <t>Ingatlanok felújítása (K711)</t>
  </si>
  <si>
    <t>Egyéb tárgyi eszközök felújítása  (K731)</t>
  </si>
  <si>
    <t>Felújítási célú előzetesen felszámított általános forgalmi adó (K741)</t>
  </si>
  <si>
    <t>Felújítások (K7)</t>
  </si>
  <si>
    <t>Egyéb felhalmozási célú kiadások (K8)</t>
  </si>
  <si>
    <t>Költségvetési kiadások (K1-K8)</t>
  </si>
  <si>
    <t>Államháztartáson belüli megelőlegezések visszafizetése (K914)</t>
  </si>
  <si>
    <t>Központi, irányító szervi támogatások folyósítása (K915)</t>
  </si>
  <si>
    <t>Belföldi finanszírozás kiadásai (K91)</t>
  </si>
  <si>
    <t>Finanszírozási kiadások (K9)</t>
  </si>
  <si>
    <t>MINDÖSSZESEN:</t>
  </si>
  <si>
    <t>Összesen</t>
  </si>
  <si>
    <t>Önkormányzat</t>
  </si>
  <si>
    <t>TESZ</t>
  </si>
  <si>
    <t>Süni</t>
  </si>
  <si>
    <t>Helyi önkormányzatok működésének általános támogatása (B1111)</t>
  </si>
  <si>
    <t>Önkormányzatok működési támogatásai (B11)</t>
  </si>
  <si>
    <t>Egyéb működési célú támogatások bevételei államháztartáson belülről (B16)</t>
  </si>
  <si>
    <t>Működési célú támogatások államháztartáson belülről (B1)</t>
  </si>
  <si>
    <t>Felhalmozási célú önkormányzati támogatások (B21)</t>
  </si>
  <si>
    <t>Felhalmozási célú támogatások államháztartáson belülről (B2)</t>
  </si>
  <si>
    <t>Vagyoni tipusú adók (B34)</t>
  </si>
  <si>
    <t>ebből: építményadó  (B34111)</t>
  </si>
  <si>
    <t>ebből: magánszemélyek kommunális adója (B34114)</t>
  </si>
  <si>
    <t>Értékesítési és forgalmi adók iparűzési adó (B351121)</t>
  </si>
  <si>
    <t>Termékek és szolgáltatások adói  (B35)</t>
  </si>
  <si>
    <t>Egyéb közhatalmi bevételek (B36)</t>
  </si>
  <si>
    <t>Közhatalmi bevételek (B3)</t>
  </si>
  <si>
    <t>Szolgáltatások (B4021)</t>
  </si>
  <si>
    <t>ebből: bérleti díj bev (B40212)</t>
  </si>
  <si>
    <t>Közvetített szolgáltatások ellenértéke  (B403)</t>
  </si>
  <si>
    <t>ebből: államháztartáson belül (B40311)</t>
  </si>
  <si>
    <t>ebből: államháztartáson kívül (B40312)</t>
  </si>
  <si>
    <t>ebből: önkormányzati vagyon vagyonkezelésbe adásából származó bevétel (B404133)</t>
  </si>
  <si>
    <t>ebből: egy önk tulajdonosi bevétel (B404139)</t>
  </si>
  <si>
    <t>Általános forgalmi adó visszatérítése (B4071)</t>
  </si>
  <si>
    <t>Biztosító által fizetett kártérítés (B4101)</t>
  </si>
  <si>
    <t>Működési bevételek (B4)</t>
  </si>
  <si>
    <t>Felhalmozási bevételek (B5)</t>
  </si>
  <si>
    <t>Felhalmozási célú visszatérítendő támogatások, kölcsönök visszatérülése államháztartáson kívülről (B74)</t>
  </si>
  <si>
    <t>ebből: háztartások (B74)</t>
  </si>
  <si>
    <t>Egyéb felhalmozási célú átvett pénzeszközök (B75)</t>
  </si>
  <si>
    <t>Felhalmozási célú átvett pénzeszközök (B7)</t>
  </si>
  <si>
    <t>Költségvetési bevételek (B1-B7)</t>
  </si>
  <si>
    <t>Államháztartáson belüli megelőlegezések (B814)</t>
  </si>
  <si>
    <t>Belföldi finanszírozás bevételei (B81)</t>
  </si>
  <si>
    <t>Finanszírozási bevételek  (B8)</t>
  </si>
  <si>
    <t>Kiadások</t>
  </si>
  <si>
    <t>Ft-ban</t>
  </si>
  <si>
    <t>B</t>
  </si>
  <si>
    <t>C</t>
  </si>
  <si>
    <t>F</t>
  </si>
  <si>
    <t>Felújítások</t>
  </si>
  <si>
    <t>Eredeti előir</t>
  </si>
  <si>
    <t>Beruházások</t>
  </si>
  <si>
    <t>ÖH egyéb gép, berend + áfa</t>
  </si>
  <si>
    <t>adatok Ft-ban</t>
  </si>
  <si>
    <t>Működési bevételek</t>
  </si>
  <si>
    <t xml:space="preserve">ÖNK védőnői szolg. Egyéb eszközbeszerzés  </t>
  </si>
  <si>
    <t>Működési célú átvett pénzeszközök (B6)</t>
  </si>
  <si>
    <t>Egyéb működési célú átvett pénzeszközök (65)</t>
  </si>
  <si>
    <t>Elszámolásból származó bevételek (B116)</t>
  </si>
  <si>
    <t>Süni egyéb tárgyi eszköz + áfa</t>
  </si>
  <si>
    <t xml:space="preserve">ÖNK urnahely temetkezési hely kialakítás </t>
  </si>
  <si>
    <t>Kultúrház</t>
  </si>
  <si>
    <t>adatok  Ft-ban</t>
  </si>
  <si>
    <t xml:space="preserve">Berhida Város Önkormányzata </t>
  </si>
  <si>
    <t>BEVÉTELEK</t>
  </si>
  <si>
    <t>Eredeti előirányzat összesen</t>
  </si>
  <si>
    <t>Közös Hivatal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</si>
  <si>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</si>
  <si>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</si>
  <si>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</si>
  <si>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Elvonások és befizetések bevételei B12</t>
  </si>
  <si>
    <t>ebből: egyéb központi kezelésű előirányzatok (B1612</t>
  </si>
  <si>
    <t>ebből: fejezeti kezelésű EU B16</t>
  </si>
  <si>
    <t>ebből: társadalombiztosítás pénzügyi alapjai (B1614</t>
  </si>
  <si>
    <t>ebből: elkülönített állami pénzal (B1615</t>
  </si>
  <si>
    <t>ebből: önkormányzat és kv-i szerveik (B 1616</t>
  </si>
  <si>
    <t>ebből: egyéb központi felhalmozási c tám B 2119</t>
  </si>
  <si>
    <t>Egyéb felhalmozási célú tám áht belülről B 25</t>
  </si>
  <si>
    <t>ebből egyéb központi fc tám (B2512</t>
  </si>
  <si>
    <t>ebből: egyéb fejezeti kez EU fc (B25</t>
  </si>
  <si>
    <t>ebből: elkülönített állami pénzal fc (B2515</t>
  </si>
  <si>
    <t>ebből: önkorm és kv-i szervek fc tám (B2516</t>
  </si>
  <si>
    <t>Gépjárműadó (B3541)</t>
  </si>
  <si>
    <t>Egyéb áruhasználati és szolgáltatási adók, környezetterh díj, talajterhelési díj (B355)</t>
  </si>
  <si>
    <t>ebből: szabálysértési pénz- és helyszíni bírság és a közlekedési szabályszegések után kiszabott közigazgatási bírság helyi önkormányzatot megillető része (B361225 köv)</t>
  </si>
  <si>
    <t>ebből: egyéb bírság (B361229 köv)</t>
  </si>
  <si>
    <t>Készlet értékesítés előirányzata B 40111</t>
  </si>
  <si>
    <t>ebből étkeztetés - kivéve ell, hallgatók térítési díj B40211</t>
  </si>
  <si>
    <t>ebből: alkalmazottak térítési díj (B40213)</t>
  </si>
  <si>
    <t>ebből: egyéb szolgáltatás (40215)</t>
  </si>
  <si>
    <t>Tulajdonosi bevételek (B4041)</t>
  </si>
  <si>
    <t>ebből: önkormányzati vagyon üzemeltetéséből származó bevétel (B404131)</t>
  </si>
  <si>
    <t>ebből: egy önk-i bérleti- és lízing díj bevételek (404134)</t>
  </si>
  <si>
    <t>Ellátási díjak (B4051)</t>
  </si>
  <si>
    <t>Kiszámlázott általános forgalmi adó (B4061)</t>
  </si>
  <si>
    <t>Egyéb kapott (járó) kamatok és kamatjellegű bevételek ÁHK(B40811)</t>
  </si>
  <si>
    <t>Egyéb pénzügyi műveletek bevételei (B4091)</t>
  </si>
  <si>
    <t>Egyéb működési bevételek (B4111)</t>
  </si>
  <si>
    <t>Ingatlanok értékesítése (B521)</t>
  </si>
  <si>
    <t>Egyéb tárgyi eszközök értékesítése B531</t>
  </si>
  <si>
    <t>Befektetési célú belföldi egyéb hitelviszonyt megtestesítő értékpapír beváltása, értékesítése (B 81231</t>
  </si>
  <si>
    <t>Előző év költségvetési maradványának igénybevétele (B813)</t>
  </si>
  <si>
    <t>Irányító szervi támogatás (B816</t>
  </si>
  <si>
    <t>KIADÁSOK</t>
  </si>
  <si>
    <t xml:space="preserve">Rovat megnevezése </t>
  </si>
  <si>
    <t>ebből: egyéb központi kezelésű előir (K50612)</t>
  </si>
  <si>
    <t>Egyéb működési célú támogatások államháztartáson kívülre non-profit szervezet (K51215)</t>
  </si>
  <si>
    <t>Egyházi jogi személy egyé műk célú tám( K51216</t>
  </si>
  <si>
    <t>Informatikai eszközök felújítása (K723)</t>
  </si>
  <si>
    <t>ebből:önkormányzati többségi tulajdonú nem pénzügyi vállalkozások (K89122)</t>
  </si>
  <si>
    <t>ebből: egyéb civil szervezeteknek</t>
  </si>
  <si>
    <t>KÖTELEZŐ FELADATOK</t>
  </si>
  <si>
    <t>ÖNKÉNT VÁLLALT FELADATOK</t>
  </si>
  <si>
    <t>ÁLLAMIGAZGATÁSI FELADATOK</t>
  </si>
  <si>
    <t>ÖNK tervek</t>
  </si>
  <si>
    <t>Egyéb működési célú támogatások államháztartáson kívülre  (K512)</t>
  </si>
  <si>
    <t>Berhida Város Önkormányzatának</t>
  </si>
  <si>
    <t xml:space="preserve">A </t>
  </si>
  <si>
    <t xml:space="preserve">E </t>
  </si>
  <si>
    <t xml:space="preserve">D </t>
  </si>
  <si>
    <t>Egyéb felhalmozási célú támogatások államháztartáson belülre  (K84)</t>
  </si>
  <si>
    <t>Egyéb felhalmozási célú támogatás Áht-n kívülre (K89)</t>
  </si>
  <si>
    <t>TESZ egyéb gép- berendezés+áfa</t>
  </si>
  <si>
    <t>ÖNK rendezési terv, települési rendezési eszköz terv módosítás</t>
  </si>
  <si>
    <t xml:space="preserve">                                    BERHIDA VÁROS ÖNKORMÁNYZATA</t>
  </si>
  <si>
    <t>BEVÉTELI TERV</t>
  </si>
  <si>
    <t>KIADÁSI TERV</t>
  </si>
  <si>
    <t>I.</t>
  </si>
  <si>
    <t>Működési célú bevételi terv</t>
  </si>
  <si>
    <t>Működési célú kiadási terv</t>
  </si>
  <si>
    <t>a.)</t>
  </si>
  <si>
    <t>Műk c támogatások áht belülről</t>
  </si>
  <si>
    <t>Személyi juttatások</t>
  </si>
  <si>
    <t>b.)</t>
  </si>
  <si>
    <t>Közhatalmi bevételek</t>
  </si>
  <si>
    <t>Munkaadókat t járulékok</t>
  </si>
  <si>
    <t>c.)</t>
  </si>
  <si>
    <t>Dologi kiadások</t>
  </si>
  <si>
    <t>d.)</t>
  </si>
  <si>
    <t>Működési átvett pénzeszközök</t>
  </si>
  <si>
    <t>Ellátottak pénzbeli jutt</t>
  </si>
  <si>
    <t>e.)</t>
  </si>
  <si>
    <t>Egyéb műk c kiadások</t>
  </si>
  <si>
    <t>f.)</t>
  </si>
  <si>
    <t>g.)</t>
  </si>
  <si>
    <t xml:space="preserve">          I. Bevételek:</t>
  </si>
  <si>
    <t>I. Kiadások együtt:</t>
  </si>
  <si>
    <t>Működési célú bevételek:</t>
  </si>
  <si>
    <t>Működési egyenleg:</t>
  </si>
  <si>
    <t>II.</t>
  </si>
  <si>
    <t>Felhalmozási célú bevételi terv</t>
  </si>
  <si>
    <t>Felhalmozási célú kiadások:</t>
  </si>
  <si>
    <t>1.)</t>
  </si>
  <si>
    <t>Felhalmozási c támog. Áht-n bel</t>
  </si>
  <si>
    <t>2.)</t>
  </si>
  <si>
    <t>Felhalmozási bevételek</t>
  </si>
  <si>
    <t>3.)</t>
  </si>
  <si>
    <t>Egyéb felhalmozási c átvett pe</t>
  </si>
  <si>
    <t>Egyéb felhalm c kiadások</t>
  </si>
  <si>
    <t>4.)</t>
  </si>
  <si>
    <t>5.)</t>
  </si>
  <si>
    <t xml:space="preserve">6.) </t>
  </si>
  <si>
    <t>7.)</t>
  </si>
  <si>
    <t>8.)</t>
  </si>
  <si>
    <t xml:space="preserve">        II. Bevételek:</t>
  </si>
  <si>
    <t>II. Kiadások:</t>
  </si>
  <si>
    <t>Felhalm.célú bevételek:</t>
  </si>
  <si>
    <t>Felhalm. egyenleg:</t>
  </si>
  <si>
    <t>iránytószervi támogatás</t>
  </si>
  <si>
    <t>iránítószervi támogatás</t>
  </si>
  <si>
    <t>kv-i mararvány</t>
  </si>
  <si>
    <t>Áht megelőleg visszafiz</t>
  </si>
  <si>
    <t>Össz bevétel</t>
  </si>
  <si>
    <t>Össz Kiadás</t>
  </si>
  <si>
    <t>Áht megelőlegezés</t>
  </si>
  <si>
    <t xml:space="preserve">állami támogatások részletezése </t>
  </si>
  <si>
    <t>IPA alap</t>
  </si>
  <si>
    <t>elvonás</t>
  </si>
  <si>
    <t>0,55 %-nak</t>
  </si>
  <si>
    <t>1 lakosra jutó adóerőképesség</t>
  </si>
  <si>
    <t>fő</t>
  </si>
  <si>
    <t>beszámítás</t>
  </si>
  <si>
    <t>2019 tényl</t>
  </si>
  <si>
    <t>Forint</t>
  </si>
  <si>
    <t>Módosított összesen</t>
  </si>
  <si>
    <t xml:space="preserve">Önkormányzatok működési támogatásai      </t>
  </si>
  <si>
    <t>1.)Helyi önkormányzatok működésének általános támogatása</t>
  </si>
  <si>
    <t>Önkormányzati hivatal működésének támogatása</t>
  </si>
  <si>
    <t>Település üzemeltetés: zöldterület-gazdálkodás</t>
  </si>
  <si>
    <t xml:space="preserve">                                    közvilágítás fenntartása</t>
  </si>
  <si>
    <t xml:space="preserve">                                    köztemető fenntartással kapcs fel</t>
  </si>
  <si>
    <t xml:space="preserve">                                   közutak fenntartásának támog</t>
  </si>
  <si>
    <t>Egyéb kötelező önkormányzati feladatok</t>
  </si>
  <si>
    <t>Lakott külterülettel kapcs feladatok</t>
  </si>
  <si>
    <t>Polgármesterek illetményének támogatása</t>
  </si>
  <si>
    <t>2.)Települési önkorm. Egyes köznevelési feladatainak támoga</t>
  </si>
  <si>
    <t>óvodapedagógusok bértámogatása  4 hó</t>
  </si>
  <si>
    <t>óvodaped munkáját közvetlenül segítők bértámogatása  4 hó</t>
  </si>
  <si>
    <t>Óvoda működtetési támogatás 8 hó</t>
  </si>
  <si>
    <t>Óvoda működtetési támogatás 4 hó</t>
  </si>
  <si>
    <t xml:space="preserve">Kieg tám. Óv pedag minősítéséhez II. kategóriába sorolt </t>
  </si>
  <si>
    <t xml:space="preserve">                                                        Mesterped kategóriába sorolt</t>
  </si>
  <si>
    <t>3.) Tel önk szociális, gyermekjóléti és gyermekétk fel tám</t>
  </si>
  <si>
    <t>gyermekétkeztetés szempontjából elismert dolgozók bértámog</t>
  </si>
  <si>
    <t xml:space="preserve">gyermekétkeztetés üzemeltetési támogatása  </t>
  </si>
  <si>
    <t>szünidei gyermekétkeztetés</t>
  </si>
  <si>
    <t xml:space="preserve">Hozzájárulás pénzbeli szociális ellátásokhoz </t>
  </si>
  <si>
    <t>Bölcsődei működtetési tám</t>
  </si>
  <si>
    <t xml:space="preserve">Családsegítés és gyermekjóléti szolgáltatás B: 5972   Vi: 683 = 6655 fő  </t>
  </si>
  <si>
    <t>szociális étkeztetés</t>
  </si>
  <si>
    <t>házi segítségnyújtás szem élyi gondozás</t>
  </si>
  <si>
    <t>házi segítségnyújtás - szociális segítés</t>
  </si>
  <si>
    <t>időskorúak nappali ellátása</t>
  </si>
  <si>
    <t>4.) Tel önk kulturális feladatainak támogatása</t>
  </si>
  <si>
    <t xml:space="preserve">könyvtári és közművelődési feladat tám Berhida: </t>
  </si>
  <si>
    <t>könyvtári érdekeltségnövelő tám</t>
  </si>
  <si>
    <t>5.)Helyi önkorm. Kiegészítő támogatásai</t>
  </si>
  <si>
    <t>bérkompenzáció</t>
  </si>
  <si>
    <t>ÖNK Viola utca telkek közvilágítás részleges kialak</t>
  </si>
  <si>
    <t xml:space="preserve">ÖNK tervek </t>
  </si>
  <si>
    <t>ÖNK 181/2 hrsz-ú közút közvilágítási hálózatra csatlakozás áthúz KM</t>
  </si>
  <si>
    <t>ÖNK Hivatal lapostető szigetelés felúj</t>
  </si>
  <si>
    <t xml:space="preserve">ÖNK Orgona út üzletsor tetőszigetelés </t>
  </si>
  <si>
    <t>ÖNK Orgona út villámhárító felúj</t>
  </si>
  <si>
    <t>ÖNK Szegfű u. gyógyszertár felúj (vakolat, padlásfeljáró,szellőző stb)</t>
  </si>
  <si>
    <t>ÖNK I. orvosi rendelő gépkocsi beálló tetőhéjalás felúj</t>
  </si>
  <si>
    <t>ÖNK Szent Flórián szobor felújítás</t>
  </si>
  <si>
    <t>ÖNK kamerák cseréje</t>
  </si>
  <si>
    <t>ÖNK rendezetlen ingatlan vásárlás, kerítés építés</t>
  </si>
  <si>
    <t>ÖNK közvilágítás bővítés</t>
  </si>
  <si>
    <t>ÖNK Lakat János tér kialakítása</t>
  </si>
  <si>
    <t>Mindösszesen</t>
  </si>
  <si>
    <t>ÖH informatikai eszköz felújítás</t>
  </si>
  <si>
    <t>ÖNK ivóvíz bekötés felújítások Viziközmű szl-.ról</t>
  </si>
  <si>
    <t>ÖNK viziközmű alapból keretszerződés</t>
  </si>
  <si>
    <t>Hivatal</t>
  </si>
  <si>
    <t>2020 évi költségvetés</t>
  </si>
  <si>
    <t>2020. évi költségvetés</t>
  </si>
  <si>
    <t>Módosított előirányzat összesen</t>
  </si>
  <si>
    <t>ÖNK Berhida Művelődési Ház és Posta épület hátsó homlokzat nyílászárócsere,</t>
  </si>
  <si>
    <t>ÖNK gyógyszertár padlásfeljáró elhelyezés</t>
  </si>
  <si>
    <t>ÖNK Péti úti ravatalozó akadálymentes feljáró kiépítés</t>
  </si>
  <si>
    <t>ÖNK Péti úti ravvatalozó vizesblokk felújítás és nyílászáró csere</t>
  </si>
  <si>
    <t>ÖNK Berhida Nyugdíjas Klub Hősök tere tetőszerkezet és tetőhéjalás csere</t>
  </si>
  <si>
    <t>ÖNK III. orvosi rendelő körüli járda, csapadékvíz elvezetés felúj</t>
  </si>
  <si>
    <t>ÖNK Veszprémi úti buszmegálló beszerzés, térburkolat, kerékpár tároló</t>
  </si>
  <si>
    <t xml:space="preserve">ÖNK központ Veszprémi úti járda és az Óvoda közötti járda kiemelése, szikkasztó </t>
  </si>
  <si>
    <t>ÖNK légkondícionáló berendezés kiép. TESZ, Családsegítő Sz., házasságkötő terem</t>
  </si>
  <si>
    <t>ÖNK Kistó színpad burkolat csere</t>
  </si>
  <si>
    <t>ÖNK Kistó kerítés építés</t>
  </si>
  <si>
    <t>ÖNK Péti úti temető Csokonai utca kapu és oszlop elhelyezés</t>
  </si>
  <si>
    <t>ÖNK köztéri szobrok felújítása</t>
  </si>
  <si>
    <t>ÖNK Szabadság tér Takarék és a boltok előtti parkoló és járda ép.</t>
  </si>
  <si>
    <t>ÖNK Pgytp üzletsor mögötti járda és vízelvezetés felúj</t>
  </si>
  <si>
    <t>ÖNK Hivatal és Okmányiroda akadálymentes feljáró burkolat és lábazat javítás</t>
  </si>
  <si>
    <t>ÖNK Hivatal épületében ajtók cseréje</t>
  </si>
  <si>
    <t>1/b. melléklet a 2/2020.(II.28.) rendelethez</t>
  </si>
  <si>
    <t>Települési önkormányzatok szociális, gyermekjóléti  feladatainak támogatása (B1131)</t>
  </si>
  <si>
    <t>Tel.önkormányzat gyermekétkeztetési fel.tám( B 1132)</t>
  </si>
  <si>
    <t>2/a. melléklet a 2/2020.(II.28.) rendelethez</t>
  </si>
  <si>
    <t>változás</t>
  </si>
  <si>
    <t>ÖNK rendőrőrs felújítás  KM</t>
  </si>
  <si>
    <t>ÖNK Gyermekorv és védőnői szolg. Épület felúj pály KM</t>
  </si>
  <si>
    <t>ÖNK Süni konyha felújítás pályázat mKM</t>
  </si>
  <si>
    <t>ÖNK I. világháborúban elesett hős fiaink feszület pályázat</t>
  </si>
  <si>
    <t>ÖNK Árpád köz 3. szolg. Lakás közmű gépészet felúj</t>
  </si>
  <si>
    <t>ÖNK Pgytp Műv ház villamos szekrény felújítás</t>
  </si>
  <si>
    <t>ÖNK Hétszínvirág óvoda felújítás ( 3 csoportszoba és villamos stb)</t>
  </si>
  <si>
    <t xml:space="preserve">ÖNK Veszprémi út 1005/9 hrsz-ú területen, Szabadság tér és Bem János utca közötti szakaszon 7 db víznyelő aknafedlap, 1 db csapszekrény, 2 db postakábel akna szintre emelése </t>
  </si>
  <si>
    <t>ÖNK Veszprémi út 1005/9 hrsz-ú területen, Szabadság tér és Bem János utca közötti szakaszon 8 db csatorna fedlap szintre emelése</t>
  </si>
  <si>
    <t>ÖNK Ősi út 696. hrsz-ú területen lévő, 10 db. csatorna fedlap szintre emelése</t>
  </si>
  <si>
    <t>2/b. melléklet a 2/2020.(II.28.) rendelethez</t>
  </si>
  <si>
    <t>TESZ  imm. Javak és informatikai eszközök+áfa</t>
  </si>
  <si>
    <t>Kultúrház imm. javak és informatikai eszközök beszerzése</t>
  </si>
  <si>
    <t>Süni imm.jav és  informatika tárgyi eszköz + áfa</t>
  </si>
  <si>
    <t>ÖH imm. Javak és informatikai eszközök + áfa</t>
  </si>
  <si>
    <t>ÖNK kerékpárút kialakítás TOP 3.1.1-16 pályázat KM</t>
  </si>
  <si>
    <t>ÖNK szennyvíz tisztítótelep, csatornahál fejl. KEHOP pályázat bev</t>
  </si>
  <si>
    <t>ÖNK bölcsőde kialakítás TOP pályázat bev</t>
  </si>
  <si>
    <t>ÖNK külterületi utak pályázat bev</t>
  </si>
  <si>
    <t>ÖNK fittnes parkok kialakítása térburkolat és egyéb kialak. költség</t>
  </si>
  <si>
    <t>ÖNK VP fittnes parkok kialakítása pályázat bev</t>
  </si>
  <si>
    <t>ÖNK VP6-7.2.1.4.1.3-17 közétkeztetés fejl. Süni eszközfejl.pály.  Bev</t>
  </si>
  <si>
    <t>ÖNK Magyar I-Liszt F u. közötti járdához ter. Vásárlás</t>
  </si>
  <si>
    <t>ÖNK  Rozmaring út szennyvíz, ivóvíz beköt áthúz Viziközmű alap</t>
  </si>
  <si>
    <t>ÖNK Tulipán-Szegfű-Orgona-Margaréta u. régi-új szennyvíz szétvál.terv</t>
  </si>
  <si>
    <t>ÖNK Telkek mérőszekrény kialakítás</t>
  </si>
  <si>
    <t>ÖNK Hunyadi tér 950/10 hrsz ivókút vízellátása ( vízbekötővezeték, szakipari szerelés stb)</t>
  </si>
  <si>
    <t>ÖNK Peremarton 1765/41 ivókút vízellátása (vízbekötővezeték, vízmérő kial stb)</t>
  </si>
  <si>
    <t>TESZ permetezőgép vásárlás (fertőző betegség feladatra)</t>
  </si>
  <si>
    <t>ÖNK Fenyős sor 1528 hrsz-ú összekötő útszakasz makadámút ép</t>
  </si>
  <si>
    <t>2/d. melléklet a 2/2020.(II.28.) rendelethez</t>
  </si>
  <si>
    <t>2020.évi MÉRLEGTERV</t>
  </si>
  <si>
    <t>4. melléklet a 2/2020.(II.28.) rendelethez</t>
  </si>
  <si>
    <t>a működési és felhalmozási célú bevételi és kiadási előirányzatokról</t>
  </si>
  <si>
    <t>Államkötvény visszaváltás</t>
  </si>
  <si>
    <t>9/a. melléklet a 2/2020.(II.28.) rendelethez</t>
  </si>
  <si>
    <t>9/b  melléklet a 2/2020.(II.28.) rendelethez</t>
  </si>
  <si>
    <t>9/C. melléklet a 2/2020.(II.28.) rendelethez</t>
  </si>
  <si>
    <t>ELŐIRÁNYZAT FELHASZNÁLÁSI ÜTEMTERV</t>
  </si>
  <si>
    <t>13. melléklet a 2/2020.(II.28.) rendelethez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</si>
  <si>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</si>
  <si>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</si>
  <si>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</si>
  <si>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</si>
  <si>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</si>
  <si>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</si>
  <si>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</si>
  <si>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</si>
  <si>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</si>
  <si>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</si>
  <si>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</si>
  <si>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</si>
  <si>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</si>
  <si>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Ellenőrző sor</t>
  </si>
  <si>
    <t xml:space="preserve">Munkaadókat terhelő járulékok és szociális hozzájárulási adó, </t>
  </si>
  <si>
    <t xml:space="preserve">Dologi kiadások </t>
  </si>
  <si>
    <t>Ellátottak pénzbeli juttatásai</t>
  </si>
  <si>
    <t>Egyéb működési célú kiadások</t>
  </si>
  <si>
    <t xml:space="preserve">Beruházások </t>
  </si>
  <si>
    <t>Egyéb felhalmozási célú támogatások</t>
  </si>
  <si>
    <t>Költségvetési kiadások</t>
  </si>
  <si>
    <t xml:space="preserve">Finanszírozási kiadások </t>
  </si>
  <si>
    <t>ÁHT belüli megelőlegezések visszafiz</t>
  </si>
  <si>
    <t>Irányító szervtől finansz támogatás</t>
  </si>
  <si>
    <t>KIADÁSOK ÖSSZESEN:</t>
  </si>
  <si>
    <t>Működési célú támogatások államháztartáson belül</t>
  </si>
  <si>
    <t>Felhalmozási célú támogatások államháztartáson belülről</t>
  </si>
  <si>
    <t>Működési célú átvett pénzeszközök</t>
  </si>
  <si>
    <t>Felhalmozási célú átvett pénzeszközök</t>
  </si>
  <si>
    <t>Költségvetési bevételek</t>
  </si>
  <si>
    <t>Finanszírozási bevételek</t>
  </si>
  <si>
    <t>Költségvetési maradvány igénybevétele</t>
  </si>
  <si>
    <t>Államkötvény értékesítés</t>
  </si>
  <si>
    <t>BEVÉTELEK ÖSSZESEN:</t>
  </si>
  <si>
    <t>ÖNK vis maior áthúz. meder helyreállítás Kossuth út és József A. u</t>
  </si>
  <si>
    <t>1/a. melléklet a 2/2020.(II.28.) rendelethez</t>
  </si>
  <si>
    <t xml:space="preserve">                                                 </t>
  </si>
  <si>
    <t>Intézményi összesen</t>
  </si>
  <si>
    <t>Önkorm</t>
  </si>
  <si>
    <t>Családs Berh</t>
  </si>
  <si>
    <t>Családs Vi</t>
  </si>
  <si>
    <t>Hétszínvirág</t>
  </si>
  <si>
    <t>Vi Óvoda</t>
  </si>
  <si>
    <t>óvodapedagógusok bértámogatása  8 hó (2020 éves)</t>
  </si>
  <si>
    <t>óvodaped munkáját közvetlenül segítők bértámogatása  8 hó (2020 éves)</t>
  </si>
  <si>
    <t>2019. évi állami tám. elszámolásból adódó bevétel</t>
  </si>
  <si>
    <t>Mód előir</t>
  </si>
  <si>
    <t>Mód javasl</t>
  </si>
  <si>
    <t>ÖNKVeszprémi út kerékpárút összekötő szakasz kial.</t>
  </si>
  <si>
    <t>Bölcsődei ellátás bértámogatás középfokú kisgyermeknevelők stb.</t>
  </si>
  <si>
    <t>Bölcsődei ellátás bértámogatás felsőfokú kisgyermeknevelők stb.</t>
  </si>
  <si>
    <t xml:space="preserve">               Közösségi szolgáltatások támogatása </t>
  </si>
  <si>
    <t>5. melléklet a 2/2020.(II.28.) rendelethez</t>
  </si>
  <si>
    <t>I.)   Sporttámogatás működési célú</t>
  </si>
  <si>
    <t>2020. Év eredeti</t>
  </si>
  <si>
    <t>2020. Év mód</t>
  </si>
  <si>
    <t>Sporttámogatás összesen működési célú:</t>
  </si>
  <si>
    <t>II.)  Egyéb támogatás összesen működési célú</t>
  </si>
  <si>
    <t>III.) Polgárőrség Berhida</t>
  </si>
  <si>
    <t xml:space="preserve">Támogatások összesen működési célú: </t>
  </si>
  <si>
    <t>A támogatások összege a megállapodásokban foglaltak szerint használhatók fel.</t>
  </si>
  <si>
    <t>Felhalmozási célú Sebsibükszádi templom, plébánia felújítására támogatás</t>
  </si>
  <si>
    <t>Teljesítés 06.30</t>
  </si>
  <si>
    <t>2/e. melléklet a 2/2020.(II.28.) rendelethez</t>
  </si>
  <si>
    <t>Készlet értékesítés B 40111</t>
  </si>
  <si>
    <t>ÖNK Jázmin és szegfű u. csapadékvíz hálózat összekötő vezeték talajterhl.díjból+t.évi bev</t>
  </si>
  <si>
    <t>ÖNK Orgona u. ABC gázkazán csere+terv</t>
  </si>
  <si>
    <t>ÖNK szennyvízcsatorna fedlapok szintre emelése</t>
  </si>
  <si>
    <t>ÖNK Ledes világító információs tábla, egyéb COVID 19 eszköz</t>
  </si>
  <si>
    <t>ÖNK fittnesparkhoz Teq ONE asttal és kialakítás</t>
  </si>
  <si>
    <t>ÖNK Lieder támog egyéb gép, eszköz beszerzés +áfa</t>
  </si>
  <si>
    <t>ÖNK Rezeda-Ibolya között az Orgona u. baoldal árok építés</t>
  </si>
  <si>
    <t>ÖNK fűnyíró traktor vásárlás</t>
  </si>
  <si>
    <t>ÖNK 87/4 szennyvízcsatorna kiépítés Lakat J téren</t>
  </si>
  <si>
    <t>ÖNK rendőrség épületébe eszközbeszerzés</t>
  </si>
  <si>
    <t>Kultúrház  egyéb gép, berend beszerzés, könyv</t>
  </si>
  <si>
    <t>Művelődési Ház szakkörök kisértékű te + áfa</t>
  </si>
  <si>
    <t>Felhalm. Peremartonért Egyesület</t>
  </si>
  <si>
    <t>kieg. Min bér tám</t>
  </si>
  <si>
    <t>bölcsődei kieg bér</t>
  </si>
  <si>
    <t>1/c. melléklet a 2/2020.(II.28.) rendelethez</t>
  </si>
  <si>
    <t>TESZ traktorvásárlás</t>
  </si>
  <si>
    <t>Finanszírozási bev.összesen</t>
  </si>
  <si>
    <t>Finanszírozási kiad..összesen</t>
  </si>
  <si>
    <t>Költségv.bevételek összesen (I+II):</t>
  </si>
  <si>
    <t>Költségv. kiadások összesen (I+II):</t>
  </si>
  <si>
    <t>1. melléklet a 8/2020.(IX.27.) önkormányzati rendelethez</t>
  </si>
  <si>
    <t>2. melléklet a 8/2020.(IX.27.) önkormányzati rendelethez</t>
  </si>
  <si>
    <t>3. melléklet a 8/2020.(IX.27.) önkormányzati rendelethez</t>
  </si>
  <si>
    <t>4. melléklet a 8/2020.(IX.27.) önkormányzati rendelethez</t>
  </si>
  <si>
    <t>5. melléklet a 8/2020.(IX.27.) önkormányzati rendelethez</t>
  </si>
  <si>
    <t>6. melléklet a 8/2020.(IX.27.) önkormányzati  rendelethez</t>
  </si>
  <si>
    <t>7. melléklet a 8/2020.(IX.27.) önkormányzati rendelethez</t>
  </si>
  <si>
    <t>8. melléklet a 8/2020.(IX.27.) önkormányzati rendelethez</t>
  </si>
  <si>
    <t>9. melléklet a 8/2020.(IX.27.) önkormányzati rendelethez</t>
  </si>
  <si>
    <t>10. melléklet a 8/2020.(IX.27.) önkormányzati rendelethez</t>
  </si>
  <si>
    <t>11. melléklet a 8/2020.(IX.27.) önkormányzati rendelethez</t>
  </si>
  <si>
    <t>12. melléklet a 8/2020.(IX.27.) önkormányzati rendelethez</t>
  </si>
  <si>
    <t>13. melléklet a 8/2020.(IX.27.)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</si>
</sst>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F_t_-;\-* #,##0.00\ _F_t_-;_-* &quot;-&quot;??\ _F_t_-;_-@_-"/>
    <numFmt numFmtId="164" formatCode="00"/>
    <numFmt numFmtId="165" formatCode="_-* #,##0\ _F_t_-;\-* #,##0\ _F_t_-;_-* &quot;-&quot;??\ _F_t_-;_-@_-"/>
    <numFmt numFmtId="166" formatCode="_-* #,##0.0\ _F_t_-;\-* #,##0.0\ _F_t_-;_-* &quot;-&quot;??\ _F_t_-;_-@_-"/>
    <numFmt numFmtId="167" formatCode="0__"/>
    <numFmt numFmtId="168" formatCode="0.0"/>
  </numFmts>
  <fonts count="7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 CE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7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22"/>
      </top>
      <bottom/>
      <diagonal/>
    </border>
    <border>
      <left style="thick">
        <color indexed="64"/>
      </left>
      <right style="thin">
        <color indexed="64"/>
      </right>
      <top style="dashed">
        <color indexed="22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22"/>
      </bottom>
      <diagonal/>
    </border>
    <border>
      <left style="thick">
        <color indexed="64"/>
      </left>
      <right style="thin">
        <color indexed="64"/>
      </right>
      <top/>
      <bottom style="dashed">
        <color indexed="22"/>
      </bottom>
      <diagonal/>
    </border>
    <border>
      <left style="medium">
        <color indexed="64"/>
      </left>
      <right/>
      <top style="dashed">
        <color indexed="22"/>
      </top>
      <bottom style="dashed">
        <color indexed="22"/>
      </bottom>
      <diagonal/>
    </border>
    <border>
      <left style="thick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43" fontId="4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4" fillId="0" borderId="0"/>
    <xf numFmtId="0" fontId="56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7" fillId="0" borderId="0"/>
    <xf numFmtId="0" fontId="38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7" fillId="0" borderId="0"/>
    <xf numFmtId="0" fontId="57" fillId="0" borderId="0"/>
    <xf numFmtId="0" fontId="58" fillId="0" borderId="0"/>
    <xf numFmtId="0" fontId="47" fillId="0" borderId="0"/>
    <xf numFmtId="43" fontId="37" fillId="0" borderId="0" applyFont="0" applyFill="0" applyBorder="0" applyAlignment="0" applyProtection="0"/>
    <xf numFmtId="0" fontId="36" fillId="0" borderId="0"/>
    <xf numFmtId="43" fontId="39" fillId="0" borderId="0" applyFont="0" applyFill="0" applyBorder="0" applyAlignment="0" applyProtection="0"/>
    <xf numFmtId="0" fontId="44" fillId="0" borderId="0"/>
    <xf numFmtId="43" fontId="47" fillId="0" borderId="0" applyFont="0" applyFill="0" applyBorder="0" applyAlignment="0" applyProtection="0"/>
    <xf numFmtId="0" fontId="35" fillId="0" borderId="0"/>
    <xf numFmtId="0" fontId="35" fillId="0" borderId="0"/>
    <xf numFmtId="43" fontId="39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2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47" fillId="0" borderId="0"/>
    <xf numFmtId="0" fontId="42" fillId="0" borderId="0"/>
    <xf numFmtId="0" fontId="10" fillId="0" borderId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5">
    <xf numFmtId="0" fontId="0" fillId="0" borderId="0" xfId="0"/>
    <xf numFmtId="3" fontId="0" fillId="0" borderId="1" xfId="0" applyNumberFormat="1" applyBorder="1"/>
    <xf numFmtId="3" fontId="0" fillId="0" borderId="2" xfId="0" applyNumberFormat="1" applyBorder="1"/>
    <xf numFmtId="0" fontId="42" fillId="0" borderId="4" xfId="0" applyFont="1" applyBorder="1" applyAlignment="1">
      <alignment horizontal="left" vertical="top" wrapText="1"/>
    </xf>
    <xf numFmtId="0" fontId="41" fillId="6" borderId="4" xfId="0" applyFont="1" applyFill="1" applyBorder="1" applyAlignment="1">
      <alignment horizontal="left" vertical="top" wrapText="1"/>
    </xf>
    <xf numFmtId="0" fontId="41" fillId="5" borderId="4" xfId="0" applyFont="1" applyFill="1" applyBorder="1" applyAlignment="1">
      <alignment horizontal="left" vertical="top" wrapText="1"/>
    </xf>
    <xf numFmtId="0" fontId="0" fillId="0" borderId="5" xfId="0" applyBorder="1"/>
    <xf numFmtId="0" fontId="52" fillId="0" borderId="0" xfId="16" applyFont="1"/>
    <xf numFmtId="0" fontId="48" fillId="0" borderId="0" xfId="17" applyFont="1"/>
    <xf numFmtId="3" fontId="0" fillId="0" borderId="0" xfId="0" applyNumberFormat="1"/>
    <xf numFmtId="0" fontId="43" fillId="0" borderId="0" xfId="0" applyFont="1"/>
    <xf numFmtId="0" fontId="43" fillId="3" borderId="0" xfId="0" applyFont="1" applyFill="1"/>
    <xf numFmtId="0" fontId="0" fillId="11" borderId="0" xfId="0" applyFill="1"/>
    <xf numFmtId="0" fontId="0" fillId="15" borderId="11" xfId="0" applyFill="1" applyBorder="1"/>
    <xf numFmtId="3" fontId="0" fillId="15" borderId="2" xfId="0" applyNumberFormat="1" applyFill="1" applyBorder="1"/>
    <xf numFmtId="3" fontId="41" fillId="13" borderId="9" xfId="0" applyNumberFormat="1" applyFont="1" applyFill="1" applyBorder="1" applyAlignment="1">
      <alignment horizontal="right" vertical="top" wrapText="1"/>
    </xf>
    <xf numFmtId="3" fontId="42" fillId="13" borderId="6" xfId="0" applyNumberFormat="1" applyFont="1" applyFill="1" applyBorder="1" applyAlignment="1">
      <alignment horizontal="right" vertical="top" wrapText="1"/>
    </xf>
    <xf numFmtId="0" fontId="0" fillId="15" borderId="12" xfId="0" applyFill="1" applyBorder="1"/>
    <xf numFmtId="3" fontId="42" fillId="13" borderId="13" xfId="0" applyNumberFormat="1" applyFont="1" applyFill="1" applyBorder="1" applyAlignment="1">
      <alignment horizontal="right" vertical="top" wrapText="1"/>
    </xf>
    <xf numFmtId="0" fontId="41" fillId="5" borderId="3" xfId="0" applyFont="1" applyFill="1" applyBorder="1" applyAlignment="1">
      <alignment horizontal="left" vertical="top" wrapText="1"/>
    </xf>
    <xf numFmtId="3" fontId="42" fillId="13" borderId="3" xfId="0" applyNumberFormat="1" applyFont="1" applyFill="1" applyBorder="1" applyAlignment="1">
      <alignment horizontal="right" vertical="top" wrapText="1"/>
    </xf>
    <xf numFmtId="3" fontId="42" fillId="13" borderId="14" xfId="0" applyNumberFormat="1" applyFont="1" applyFill="1" applyBorder="1" applyAlignment="1">
      <alignment horizontal="right" vertical="top" wrapText="1"/>
    </xf>
    <xf numFmtId="3" fontId="0" fillId="15" borderId="15" xfId="0" applyNumberFormat="1" applyFill="1" applyBorder="1"/>
    <xf numFmtId="3" fontId="0" fillId="15" borderId="16" xfId="0" applyNumberFormat="1" applyFill="1" applyBorder="1"/>
    <xf numFmtId="3" fontId="42" fillId="5" borderId="3" xfId="0" applyNumberFormat="1" applyFont="1" applyFill="1" applyBorder="1" applyAlignment="1">
      <alignment horizontal="right" vertical="top" wrapText="1"/>
    </xf>
    <xf numFmtId="0" fontId="41" fillId="0" borderId="0" xfId="14" applyFont="1" applyAlignment="1">
      <alignment horizontal="center"/>
    </xf>
    <xf numFmtId="3" fontId="41" fillId="5" borderId="17" xfId="0" applyNumberFormat="1" applyFont="1" applyFill="1" applyBorder="1" applyAlignment="1">
      <alignment horizontal="right" vertical="top" wrapText="1"/>
    </xf>
    <xf numFmtId="3" fontId="42" fillId="3" borderId="17" xfId="0" applyNumberFormat="1" applyFont="1" applyFill="1" applyBorder="1" applyAlignment="1">
      <alignment horizontal="right" vertical="top" wrapText="1"/>
    </xf>
    <xf numFmtId="3" fontId="42" fillId="0" borderId="17" xfId="0" applyNumberFormat="1" applyFont="1" applyBorder="1" applyAlignment="1">
      <alignment horizontal="right" vertical="top" wrapText="1"/>
    </xf>
    <xf numFmtId="3" fontId="42" fillId="2" borderId="17" xfId="0" applyNumberFormat="1" applyFont="1" applyFill="1" applyBorder="1" applyAlignment="1">
      <alignment horizontal="right" vertical="top" wrapText="1"/>
    </xf>
    <xf numFmtId="3" fontId="41" fillId="6" borderId="17" xfId="0" applyNumberFormat="1" applyFont="1" applyFill="1" applyBorder="1" applyAlignment="1">
      <alignment horizontal="right" vertical="top" wrapText="1"/>
    </xf>
    <xf numFmtId="0" fontId="42" fillId="0" borderId="0" xfId="10"/>
    <xf numFmtId="0" fontId="41" fillId="0" borderId="0" xfId="10" applyFont="1"/>
    <xf numFmtId="165" fontId="0" fillId="0" borderId="0" xfId="1" applyNumberFormat="1" applyFont="1"/>
    <xf numFmtId="165" fontId="42" fillId="0" borderId="10" xfId="1" applyNumberFormat="1" applyFont="1" applyBorder="1"/>
    <xf numFmtId="0" fontId="42" fillId="0" borderId="0" xfId="14"/>
    <xf numFmtId="0" fontId="41" fillId="0" borderId="0" xfId="14" applyFont="1" applyAlignment="1">
      <alignment horizontal="left"/>
    </xf>
    <xf numFmtId="0" fontId="41" fillId="0" borderId="0" xfId="14" applyFont="1"/>
    <xf numFmtId="0" fontId="52" fillId="0" borderId="0" xfId="14" applyFont="1"/>
    <xf numFmtId="0" fontId="42" fillId="8" borderId="10" xfId="14" applyFill="1" applyBorder="1"/>
    <xf numFmtId="0" fontId="42" fillId="0" borderId="10" xfId="14" applyBorder="1"/>
    <xf numFmtId="165" fontId="42" fillId="3" borderId="10" xfId="1" applyNumberFormat="1" applyFont="1" applyFill="1" applyBorder="1"/>
    <xf numFmtId="165" fontId="42" fillId="0" borderId="0" xfId="14" applyNumberFormat="1"/>
    <xf numFmtId="0" fontId="42" fillId="0" borderId="3" xfId="14" applyBorder="1"/>
    <xf numFmtId="165" fontId="42" fillId="0" borderId="18" xfId="14" applyNumberFormat="1" applyBorder="1"/>
    <xf numFmtId="165" fontId="42" fillId="0" borderId="0" xfId="1" applyNumberFormat="1" applyFont="1" applyBorder="1"/>
    <xf numFmtId="165" fontId="42" fillId="0" borderId="0" xfId="1" applyNumberFormat="1" applyFont="1"/>
    <xf numFmtId="0" fontId="47" fillId="0" borderId="0" xfId="19"/>
    <xf numFmtId="0" fontId="43" fillId="0" borderId="0" xfId="19" applyFont="1"/>
    <xf numFmtId="0" fontId="45" fillId="0" borderId="0" xfId="8" applyFont="1"/>
    <xf numFmtId="165" fontId="62" fillId="6" borderId="22" xfId="2" applyNumberFormat="1" applyFont="1" applyFill="1" applyBorder="1"/>
    <xf numFmtId="0" fontId="44" fillId="6" borderId="23" xfId="8" applyFill="1" applyBorder="1"/>
    <xf numFmtId="165" fontId="62" fillId="6" borderId="0" xfId="2" applyNumberFormat="1" applyFont="1" applyFill="1"/>
    <xf numFmtId="10" fontId="59" fillId="4" borderId="24" xfId="8" applyNumberFormat="1" applyFont="1" applyFill="1" applyBorder="1"/>
    <xf numFmtId="0" fontId="44" fillId="6" borderId="24" xfId="8" applyFill="1" applyBorder="1"/>
    <xf numFmtId="165" fontId="62" fillId="6" borderId="24" xfId="2" applyNumberFormat="1" applyFont="1" applyFill="1" applyBorder="1"/>
    <xf numFmtId="0" fontId="64" fillId="6" borderId="0" xfId="8" applyFont="1" applyFill="1"/>
    <xf numFmtId="0" fontId="65" fillId="6" borderId="0" xfId="8" applyFont="1" applyFill="1"/>
    <xf numFmtId="0" fontId="48" fillId="0" borderId="0" xfId="8" applyFont="1" applyAlignment="1">
      <alignment horizontal="center"/>
    </xf>
    <xf numFmtId="0" fontId="43" fillId="0" borderId="25" xfId="94" applyFont="1" applyBorder="1"/>
    <xf numFmtId="0" fontId="43" fillId="0" borderId="0" xfId="94" applyFont="1"/>
    <xf numFmtId="0" fontId="64" fillId="0" borderId="0" xfId="8" applyFont="1"/>
    <xf numFmtId="0" fontId="64" fillId="0" borderId="27" xfId="8" applyFont="1" applyBorder="1"/>
    <xf numFmtId="0" fontId="44" fillId="0" borderId="28" xfId="8" applyBorder="1"/>
    <xf numFmtId="0" fontId="44" fillId="0" borderId="27" xfId="8" applyBorder="1"/>
    <xf numFmtId="3" fontId="64" fillId="10" borderId="29" xfId="3" applyNumberFormat="1" applyFont="1" applyFill="1" applyBorder="1"/>
    <xf numFmtId="3" fontId="64" fillId="10" borderId="30" xfId="3" applyNumberFormat="1" applyFont="1" applyFill="1" applyBorder="1"/>
    <xf numFmtId="0" fontId="64" fillId="0" borderId="31" xfId="8" applyFont="1" applyBorder="1"/>
    <xf numFmtId="3" fontId="64" fillId="5" borderId="29" xfId="3" applyNumberFormat="1" applyFont="1" applyFill="1" applyBorder="1"/>
    <xf numFmtId="3" fontId="64" fillId="19" borderId="30" xfId="3" applyNumberFormat="1" applyFont="1" applyFill="1" applyBorder="1"/>
    <xf numFmtId="0" fontId="67" fillId="0" borderId="19" xfId="95" applyFont="1" applyBorder="1"/>
    <xf numFmtId="165" fontId="49" fillId="0" borderId="32" xfId="3" applyNumberFormat="1" applyFont="1" applyBorder="1"/>
    <xf numFmtId="43" fontId="49" fillId="3" borderId="20" xfId="3" applyFont="1" applyFill="1" applyBorder="1"/>
    <xf numFmtId="3" fontId="44" fillId="4" borderId="33" xfId="3" applyNumberFormat="1" applyFill="1" applyBorder="1"/>
    <xf numFmtId="165" fontId="68" fillId="0" borderId="0" xfId="29" applyNumberFormat="1" applyFont="1"/>
    <xf numFmtId="0" fontId="67" fillId="3" borderId="19" xfId="95" applyFont="1" applyFill="1" applyBorder="1"/>
    <xf numFmtId="165" fontId="49" fillId="3" borderId="20" xfId="3" applyNumberFormat="1" applyFont="1" applyFill="1" applyBorder="1"/>
    <xf numFmtId="165" fontId="49" fillId="3" borderId="0" xfId="29" applyNumberFormat="1" applyFont="1" applyFill="1"/>
    <xf numFmtId="166" fontId="49" fillId="3" borderId="20" xfId="3" applyNumberFormat="1" applyFont="1" applyFill="1" applyBorder="1"/>
    <xf numFmtId="165" fontId="49" fillId="3" borderId="32" xfId="3" applyNumberFormat="1" applyFont="1" applyFill="1" applyBorder="1"/>
    <xf numFmtId="0" fontId="67" fillId="3" borderId="35" xfId="8" applyFont="1" applyFill="1" applyBorder="1"/>
    <xf numFmtId="165" fontId="49" fillId="0" borderId="20" xfId="3" applyNumberFormat="1" applyFont="1" applyBorder="1"/>
    <xf numFmtId="0" fontId="67" fillId="0" borderId="35" xfId="8" applyFont="1" applyBorder="1"/>
    <xf numFmtId="165" fontId="44" fillId="0" borderId="25" xfId="3" applyNumberFormat="1" applyBorder="1"/>
    <xf numFmtId="165" fontId="44" fillId="0" borderId="0" xfId="3" applyNumberFormat="1"/>
    <xf numFmtId="3" fontId="67" fillId="4" borderId="36" xfId="3" applyNumberFormat="1" applyFont="1" applyFill="1" applyBorder="1"/>
    <xf numFmtId="0" fontId="67" fillId="11" borderId="35" xfId="8" applyFont="1" applyFill="1" applyBorder="1"/>
    <xf numFmtId="165" fontId="64" fillId="0" borderId="28" xfId="3" applyNumberFormat="1" applyFont="1" applyBorder="1"/>
    <xf numFmtId="165" fontId="64" fillId="0" borderId="27" xfId="3" applyNumberFormat="1" applyFont="1" applyBorder="1"/>
    <xf numFmtId="3" fontId="64" fillId="10" borderId="37" xfId="3" applyNumberFormat="1" applyFont="1" applyFill="1" applyBorder="1"/>
    <xf numFmtId="3" fontId="64" fillId="5" borderId="30" xfId="3" applyNumberFormat="1" applyFont="1" applyFill="1" applyBorder="1"/>
    <xf numFmtId="0" fontId="44" fillId="0" borderId="23" xfId="8" applyBorder="1"/>
    <xf numFmtId="165" fontId="51" fillId="3" borderId="32" xfId="3" applyNumberFormat="1" applyFont="1" applyFill="1" applyBorder="1"/>
    <xf numFmtId="166" fontId="49" fillId="11" borderId="20" xfId="3" applyNumberFormat="1" applyFont="1" applyFill="1" applyBorder="1"/>
    <xf numFmtId="0" fontId="44" fillId="0" borderId="38" xfId="8" applyBorder="1"/>
    <xf numFmtId="165" fontId="49" fillId="3" borderId="39" xfId="3" applyNumberFormat="1" applyFont="1" applyFill="1" applyBorder="1"/>
    <xf numFmtId="165" fontId="51" fillId="3" borderId="39" xfId="3" applyNumberFormat="1" applyFont="1" applyFill="1" applyBorder="1"/>
    <xf numFmtId="165" fontId="51" fillId="0" borderId="40" xfId="3" applyNumberFormat="1" applyFont="1" applyBorder="1"/>
    <xf numFmtId="165" fontId="51" fillId="0" borderId="27" xfId="3" applyNumberFormat="1" applyFont="1" applyBorder="1"/>
    <xf numFmtId="165" fontId="64" fillId="10" borderId="37" xfId="3" applyNumberFormat="1" applyFont="1" applyFill="1" applyBorder="1"/>
    <xf numFmtId="165" fontId="64" fillId="5" borderId="30" xfId="3" applyNumberFormat="1" applyFont="1" applyFill="1" applyBorder="1"/>
    <xf numFmtId="0" fontId="44" fillId="0" borderId="41" xfId="8" applyBorder="1"/>
    <xf numFmtId="165" fontId="49" fillId="0" borderId="42" xfId="3" applyNumberFormat="1" applyFont="1" applyBorder="1"/>
    <xf numFmtId="165" fontId="49" fillId="4" borderId="10" xfId="3" applyNumberFormat="1" applyFont="1" applyFill="1" applyBorder="1"/>
    <xf numFmtId="0" fontId="44" fillId="0" borderId="43" xfId="8" applyBorder="1"/>
    <xf numFmtId="165" fontId="49" fillId="0" borderId="44" xfId="3" applyNumberFormat="1" applyFont="1" applyBorder="1"/>
    <xf numFmtId="43" fontId="49" fillId="11" borderId="20" xfId="3" applyFont="1" applyFill="1" applyBorder="1"/>
    <xf numFmtId="165" fontId="49" fillId="11" borderId="20" xfId="3" applyNumberFormat="1" applyFont="1" applyFill="1" applyBorder="1"/>
    <xf numFmtId="165" fontId="49" fillId="11" borderId="0" xfId="3" applyNumberFormat="1" applyFont="1" applyFill="1"/>
    <xf numFmtId="0" fontId="44" fillId="3" borderId="43" xfId="8" applyFill="1" applyBorder="1"/>
    <xf numFmtId="165" fontId="49" fillId="11" borderId="39" xfId="3" applyNumberFormat="1" applyFont="1" applyFill="1" applyBorder="1"/>
    <xf numFmtId="165" fontId="49" fillId="0" borderId="39" xfId="3" applyNumberFormat="1" applyFont="1" applyBorder="1"/>
    <xf numFmtId="0" fontId="64" fillId="0" borderId="21" xfId="8" applyFont="1" applyBorder="1"/>
    <xf numFmtId="165" fontId="51" fillId="0" borderId="45" xfId="3" applyNumberFormat="1" applyFont="1" applyBorder="1"/>
    <xf numFmtId="165" fontId="51" fillId="0" borderId="22" xfId="3" applyNumberFormat="1" applyFont="1" applyBorder="1"/>
    <xf numFmtId="165" fontId="64" fillId="10" borderId="46" xfId="3" applyNumberFormat="1" applyFont="1" applyFill="1" applyBorder="1"/>
    <xf numFmtId="165" fontId="64" fillId="10" borderId="48" xfId="3" applyNumberFormat="1" applyFont="1" applyFill="1" applyBorder="1"/>
    <xf numFmtId="0" fontId="44" fillId="0" borderId="49" xfId="8" applyBorder="1"/>
    <xf numFmtId="165" fontId="49" fillId="0" borderId="50" xfId="3" applyNumberFormat="1" applyFont="1" applyBorder="1"/>
    <xf numFmtId="165" fontId="49" fillId="0" borderId="49" xfId="3" applyNumberFormat="1" applyFont="1" applyBorder="1"/>
    <xf numFmtId="165" fontId="49" fillId="4" borderId="49" xfId="3" applyNumberFormat="1" applyFont="1" applyFill="1" applyBorder="1"/>
    <xf numFmtId="165" fontId="49" fillId="0" borderId="10" xfId="3" applyNumberFormat="1" applyFont="1" applyBorder="1"/>
    <xf numFmtId="0" fontId="64" fillId="0" borderId="52" xfId="30" applyFont="1" applyBorder="1"/>
    <xf numFmtId="0" fontId="44" fillId="0" borderId="10" xfId="30" applyBorder="1"/>
    <xf numFmtId="0" fontId="44" fillId="0" borderId="54" xfId="30" applyBorder="1"/>
    <xf numFmtId="0" fontId="48" fillId="0" borderId="0" xfId="0" applyFont="1" applyAlignment="1">
      <alignment wrapText="1"/>
    </xf>
    <xf numFmtId="165" fontId="48" fillId="11" borderId="55" xfId="22" applyNumberFormat="1" applyFont="1" applyFill="1" applyBorder="1"/>
    <xf numFmtId="0" fontId="48" fillId="0" borderId="0" xfId="0" applyFont="1"/>
    <xf numFmtId="0" fontId="48" fillId="0" borderId="55" xfId="0" applyFont="1" applyBorder="1"/>
    <xf numFmtId="165" fontId="42" fillId="0" borderId="55" xfId="1" applyNumberFormat="1" applyFont="1" applyBorder="1"/>
    <xf numFmtId="165" fontId="48" fillId="0" borderId="55" xfId="22" applyNumberFormat="1" applyFont="1" applyBorder="1"/>
    <xf numFmtId="0" fontId="48" fillId="0" borderId="55" xfId="26" applyFont="1" applyBorder="1"/>
    <xf numFmtId="0" fontId="59" fillId="0" borderId="55" xfId="0" applyFont="1" applyBorder="1"/>
    <xf numFmtId="165" fontId="46" fillId="10" borderId="55" xfId="22" applyNumberFormat="1" applyFont="1" applyFill="1" applyBorder="1"/>
    <xf numFmtId="0" fontId="0" fillId="3" borderId="0" xfId="0" applyFill="1"/>
    <xf numFmtId="0" fontId="43" fillId="0" borderId="57" xfId="0" applyFont="1" applyBorder="1"/>
    <xf numFmtId="164" fontId="40" fillId="0" borderId="55" xfId="0" applyNumberFormat="1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/>
    </xf>
    <xf numFmtId="3" fontId="41" fillId="0" borderId="55" xfId="0" applyNumberFormat="1" applyFont="1" applyBorder="1" applyAlignment="1">
      <alignment horizontal="right" vertical="top" wrapText="1"/>
    </xf>
    <xf numFmtId="0" fontId="42" fillId="0" borderId="55" xfId="0" applyFont="1" applyBorder="1" applyAlignment="1">
      <alignment horizontal="center" vertical="top" wrapText="1"/>
    </xf>
    <xf numFmtId="0" fontId="42" fillId="0" borderId="55" xfId="0" applyFont="1" applyBorder="1" applyAlignment="1">
      <alignment horizontal="left" vertical="top" wrapText="1"/>
    </xf>
    <xf numFmtId="3" fontId="42" fillId="13" borderId="55" xfId="0" applyNumberFormat="1" applyFont="1" applyFill="1" applyBorder="1" applyAlignment="1">
      <alignment horizontal="right" vertical="top" wrapText="1"/>
    </xf>
    <xf numFmtId="3" fontId="42" fillId="0" borderId="55" xfId="0" applyNumberFormat="1" applyFont="1" applyBorder="1" applyAlignment="1">
      <alignment horizontal="right" vertical="top" wrapText="1"/>
    </xf>
    <xf numFmtId="3" fontId="42" fillId="7" borderId="55" xfId="0" applyNumberFormat="1" applyFont="1" applyFill="1" applyBorder="1" applyAlignment="1">
      <alignment horizontal="right" vertical="top" wrapText="1"/>
    </xf>
    <xf numFmtId="0" fontId="42" fillId="11" borderId="55" xfId="0" applyFont="1" applyFill="1" applyBorder="1" applyAlignment="1">
      <alignment horizontal="left" vertical="top" wrapText="1"/>
    </xf>
    <xf numFmtId="3" fontId="42" fillId="14" borderId="55" xfId="0" applyNumberFormat="1" applyFont="1" applyFill="1" applyBorder="1" applyAlignment="1">
      <alignment horizontal="right" vertical="top" wrapText="1"/>
    </xf>
    <xf numFmtId="0" fontId="41" fillId="2" borderId="55" xfId="0" applyFont="1" applyFill="1" applyBorder="1" applyAlignment="1">
      <alignment horizontal="left" vertical="top" wrapText="1"/>
    </xf>
    <xf numFmtId="3" fontId="42" fillId="2" borderId="55" xfId="0" applyNumberFormat="1" applyFont="1" applyFill="1" applyBorder="1" applyAlignment="1">
      <alignment horizontal="right" vertical="top" wrapText="1"/>
    </xf>
    <xf numFmtId="3" fontId="41" fillId="7" borderId="55" xfId="0" applyNumberFormat="1" applyFont="1" applyFill="1" applyBorder="1" applyAlignment="1">
      <alignment horizontal="right" vertical="top" wrapText="1"/>
    </xf>
    <xf numFmtId="3" fontId="41" fillId="11" borderId="55" xfId="0" applyNumberFormat="1" applyFont="1" applyFill="1" applyBorder="1" applyAlignment="1">
      <alignment horizontal="right" vertical="top" wrapText="1"/>
    </xf>
    <xf numFmtId="0" fontId="42" fillId="0" borderId="10" xfId="0" applyFont="1" applyBorder="1" applyAlignment="1">
      <alignment horizontal="left" vertical="top" wrapText="1"/>
    </xf>
    <xf numFmtId="3" fontId="42" fillId="15" borderId="55" xfId="0" applyNumberFormat="1" applyFont="1" applyFill="1" applyBorder="1" applyAlignment="1">
      <alignment horizontal="right" vertical="top" wrapText="1"/>
    </xf>
    <xf numFmtId="0" fontId="42" fillId="3" borderId="55" xfId="0" applyFont="1" applyFill="1" applyBorder="1" applyAlignment="1">
      <alignment horizontal="left" vertical="top" wrapText="1"/>
    </xf>
    <xf numFmtId="3" fontId="42" fillId="8" borderId="55" xfId="0" applyNumberFormat="1" applyFont="1" applyFill="1" applyBorder="1" applyAlignment="1">
      <alignment horizontal="right" vertical="top" wrapText="1"/>
    </xf>
    <xf numFmtId="3" fontId="42" fillId="11" borderId="55" xfId="0" applyNumberFormat="1" applyFont="1" applyFill="1" applyBorder="1" applyAlignment="1">
      <alignment horizontal="right" vertical="top" wrapText="1"/>
    </xf>
    <xf numFmtId="3" fontId="42" fillId="3" borderId="55" xfId="0" applyNumberFormat="1" applyFont="1" applyFill="1" applyBorder="1" applyAlignment="1">
      <alignment horizontal="right" vertical="top" wrapText="1"/>
    </xf>
    <xf numFmtId="3" fontId="41" fillId="2" borderId="55" xfId="0" applyNumberFormat="1" applyFont="1" applyFill="1" applyBorder="1" applyAlignment="1">
      <alignment horizontal="right" vertical="top" wrapText="1"/>
    </xf>
    <xf numFmtId="0" fontId="41" fillId="6" borderId="55" xfId="0" applyFont="1" applyFill="1" applyBorder="1" applyAlignment="1">
      <alignment horizontal="left" vertical="top" wrapText="1"/>
    </xf>
    <xf numFmtId="3" fontId="42" fillId="6" borderId="55" xfId="0" applyNumberFormat="1" applyFont="1" applyFill="1" applyBorder="1" applyAlignment="1">
      <alignment horizontal="right" vertical="top" wrapText="1"/>
    </xf>
    <xf numFmtId="3" fontId="42" fillId="4" borderId="55" xfId="0" applyNumberFormat="1" applyFont="1" applyFill="1" applyBorder="1" applyAlignment="1">
      <alignment horizontal="right" vertical="top" wrapText="1"/>
    </xf>
    <xf numFmtId="3" fontId="41" fillId="5" borderId="55" xfId="0" applyNumberFormat="1" applyFont="1" applyFill="1" applyBorder="1" applyAlignment="1">
      <alignment horizontal="right" vertical="top" wrapText="1"/>
    </xf>
    <xf numFmtId="3" fontId="41" fillId="6" borderId="55" xfId="0" applyNumberFormat="1" applyFont="1" applyFill="1" applyBorder="1" applyAlignment="1">
      <alignment horizontal="right" vertical="top" wrapText="1"/>
    </xf>
    <xf numFmtId="0" fontId="44" fillId="0" borderId="55" xfId="0" applyFont="1" applyBorder="1" applyAlignment="1">
      <alignment wrapText="1"/>
    </xf>
    <xf numFmtId="0" fontId="41" fillId="5" borderId="55" xfId="0" applyFont="1" applyFill="1" applyBorder="1" applyAlignment="1">
      <alignment horizontal="left" vertical="top" wrapText="1"/>
    </xf>
    <xf numFmtId="3" fontId="42" fillId="5" borderId="55" xfId="0" applyNumberFormat="1" applyFont="1" applyFill="1" applyBorder="1" applyAlignment="1">
      <alignment horizontal="right" vertical="top" wrapText="1"/>
    </xf>
    <xf numFmtId="0" fontId="0" fillId="0" borderId="0" xfId="0"/>
    <xf numFmtId="3" fontId="44" fillId="4" borderId="61" xfId="3" applyNumberFormat="1" applyFill="1" applyBorder="1"/>
    <xf numFmtId="0" fontId="44" fillId="11" borderId="10" xfId="26" applyFont="1" applyFill="1" applyBorder="1" applyAlignment="1">
      <alignment wrapText="1"/>
    </xf>
    <xf numFmtId="0" fontId="42" fillId="11" borderId="4" xfId="114" applyFont="1" applyFill="1" applyBorder="1" applyAlignment="1">
      <alignment horizontal="left" vertical="center" wrapText="1"/>
    </xf>
    <xf numFmtId="0" fontId="40" fillId="12" borderId="4" xfId="114" applyFont="1" applyFill="1" applyBorder="1" applyAlignment="1">
      <alignment horizontal="left" vertical="center" wrapText="1"/>
    </xf>
    <xf numFmtId="0" fontId="41" fillId="6" borderId="63" xfId="0" applyFont="1" applyFill="1" applyBorder="1" applyAlignment="1">
      <alignment horizontal="left" vertical="top" wrapText="1"/>
    </xf>
    <xf numFmtId="3" fontId="0" fillId="6" borderId="63" xfId="0" applyNumberFormat="1" applyFill="1" applyBorder="1"/>
    <xf numFmtId="0" fontId="48" fillId="0" borderId="55" xfId="18" applyFont="1" applyBorder="1"/>
    <xf numFmtId="0" fontId="40" fillId="0" borderId="64" xfId="0" applyFont="1" applyBorder="1" applyAlignment="1">
      <alignment horizontal="center" vertical="center"/>
    </xf>
    <xf numFmtId="3" fontId="41" fillId="0" borderId="65" xfId="0" applyNumberFormat="1" applyFont="1" applyBorder="1" applyAlignment="1">
      <alignment horizontal="right" vertical="top" wrapText="1"/>
    </xf>
    <xf numFmtId="3" fontId="41" fillId="0" borderId="63" xfId="0" applyNumberFormat="1" applyFont="1" applyBorder="1" applyAlignment="1">
      <alignment horizontal="right" vertical="top" wrapText="1"/>
    </xf>
    <xf numFmtId="0" fontId="41" fillId="6" borderId="64" xfId="0" applyFont="1" applyFill="1" applyBorder="1" applyAlignment="1">
      <alignment horizontal="left" vertical="top" wrapText="1"/>
    </xf>
    <xf numFmtId="3" fontId="41" fillId="6" borderId="65" xfId="0" applyNumberFormat="1" applyFont="1" applyFill="1" applyBorder="1" applyAlignment="1">
      <alignment horizontal="right" vertical="top" wrapText="1"/>
    </xf>
    <xf numFmtId="3" fontId="41" fillId="6" borderId="63" xfId="0" applyNumberFormat="1" applyFont="1" applyFill="1" applyBorder="1" applyAlignment="1">
      <alignment horizontal="right" vertical="top" wrapText="1"/>
    </xf>
    <xf numFmtId="0" fontId="42" fillId="8" borderId="55" xfId="14" applyFill="1" applyBorder="1"/>
    <xf numFmtId="165" fontId="42" fillId="8" borderId="55" xfId="1" applyNumberFormat="1" applyFont="1" applyFill="1" applyBorder="1"/>
    <xf numFmtId="0" fontId="42" fillId="9" borderId="55" xfId="14" applyFill="1" applyBorder="1"/>
    <xf numFmtId="165" fontId="42" fillId="9" borderId="55" xfId="1" applyNumberFormat="1" applyFont="1" applyFill="1" applyBorder="1"/>
    <xf numFmtId="0" fontId="41" fillId="21" borderId="0" xfId="14" applyFont="1" applyFill="1"/>
    <xf numFmtId="165" fontId="41" fillId="21" borderId="0" xfId="1" applyNumberFormat="1" applyFont="1" applyFill="1" applyBorder="1"/>
    <xf numFmtId="3" fontId="42" fillId="13" borderId="63" xfId="0" applyNumberFormat="1" applyFont="1" applyFill="1" applyBorder="1" applyAlignment="1">
      <alignment horizontal="right" vertical="top" wrapText="1"/>
    </xf>
    <xf numFmtId="0" fontId="49" fillId="0" borderId="0" xfId="10" applyFont="1"/>
    <xf numFmtId="165" fontId="49" fillId="0" borderId="0" xfId="1" applyNumberFormat="1" applyFont="1"/>
    <xf numFmtId="0" fontId="51" fillId="0" borderId="0" xfId="10" applyFont="1"/>
    <xf numFmtId="165" fontId="52" fillId="0" borderId="0" xfId="1" applyNumberFormat="1" applyFont="1"/>
    <xf numFmtId="0" fontId="51" fillId="10" borderId="55" xfId="10" applyFont="1" applyFill="1" applyBorder="1"/>
    <xf numFmtId="165" fontId="49" fillId="10" borderId="55" xfId="1" applyNumberFormat="1" applyFont="1" applyFill="1" applyBorder="1"/>
    <xf numFmtId="0" fontId="49" fillId="10" borderId="10" xfId="10" applyFont="1" applyFill="1" applyBorder="1"/>
    <xf numFmtId="0" fontId="49" fillId="0" borderId="55" xfId="10" applyFont="1" applyBorder="1" applyAlignment="1">
      <alignment horizontal="justify" wrapText="1"/>
    </xf>
    <xf numFmtId="165" fontId="49" fillId="0" borderId="55" xfId="4" applyNumberFormat="1" applyFont="1" applyBorder="1" applyAlignment="1">
      <alignment horizontal="right" wrapText="1"/>
    </xf>
    <xf numFmtId="165" fontId="49" fillId="0" borderId="55" xfId="1" applyNumberFormat="1" applyFont="1" applyBorder="1"/>
    <xf numFmtId="1" fontId="42" fillId="0" borderId="0" xfId="10" applyNumberFormat="1"/>
    <xf numFmtId="165" fontId="49" fillId="0" borderId="55" xfId="4" applyNumberFormat="1" applyFont="1" applyFill="1" applyBorder="1" applyAlignment="1">
      <alignment horizontal="right" wrapText="1"/>
    </xf>
    <xf numFmtId="0" fontId="51" fillId="22" borderId="55" xfId="10" applyFont="1" applyFill="1" applyBorder="1" applyAlignment="1">
      <alignment horizontal="justify" wrapText="1"/>
    </xf>
    <xf numFmtId="165" fontId="49" fillId="22" borderId="55" xfId="4" applyNumberFormat="1" applyFont="1" applyFill="1" applyBorder="1" applyAlignment="1">
      <alignment horizontal="right" wrapText="1"/>
    </xf>
    <xf numFmtId="165" fontId="49" fillId="22" borderId="55" xfId="1" applyNumberFormat="1" applyFont="1" applyFill="1" applyBorder="1" applyAlignment="1">
      <alignment horizontal="right" wrapText="1"/>
    </xf>
    <xf numFmtId="0" fontId="51" fillId="22" borderId="55" xfId="10" applyFont="1" applyFill="1" applyBorder="1" applyAlignment="1">
      <alignment wrapText="1"/>
    </xf>
    <xf numFmtId="165" fontId="51" fillId="22" borderId="55" xfId="4" applyNumberFormat="1" applyFont="1" applyFill="1" applyBorder="1" applyAlignment="1">
      <alignment horizontal="right" wrapText="1"/>
    </xf>
    <xf numFmtId="165" fontId="51" fillId="22" borderId="55" xfId="1" applyNumberFormat="1" applyFont="1" applyFill="1" applyBorder="1" applyAlignment="1">
      <alignment horizontal="right" wrapText="1"/>
    </xf>
    <xf numFmtId="0" fontId="47" fillId="3" borderId="0" xfId="19" applyFill="1"/>
    <xf numFmtId="0" fontId="49" fillId="3" borderId="55" xfId="10" applyFont="1" applyFill="1" applyBorder="1" applyAlignment="1">
      <alignment wrapText="1"/>
    </xf>
    <xf numFmtId="165" fontId="49" fillId="3" borderId="55" xfId="4" applyNumberFormat="1" applyFont="1" applyFill="1" applyBorder="1" applyAlignment="1">
      <alignment horizontal="right" wrapText="1"/>
    </xf>
    <xf numFmtId="165" fontId="49" fillId="3" borderId="55" xfId="1" applyNumberFormat="1" applyFont="1" applyFill="1" applyBorder="1" applyAlignment="1">
      <alignment horizontal="right" wrapText="1"/>
    </xf>
    <xf numFmtId="0" fontId="42" fillId="3" borderId="0" xfId="10" applyFill="1"/>
    <xf numFmtId="0" fontId="49" fillId="0" borderId="55" xfId="10" applyFont="1" applyBorder="1" applyAlignment="1">
      <alignment wrapText="1"/>
    </xf>
    <xf numFmtId="165" fontId="51" fillId="0" borderId="55" xfId="4" applyNumberFormat="1" applyFont="1" applyBorder="1" applyAlignment="1">
      <alignment horizontal="right" wrapText="1"/>
    </xf>
    <xf numFmtId="0" fontId="51" fillId="10" borderId="55" xfId="10" applyFont="1" applyFill="1" applyBorder="1" applyAlignment="1">
      <alignment wrapText="1"/>
    </xf>
    <xf numFmtId="165" fontId="51" fillId="10" borderId="55" xfId="4" applyNumberFormat="1" applyFont="1" applyFill="1" applyBorder="1" applyAlignment="1">
      <alignment horizontal="right" wrapText="1"/>
    </xf>
    <xf numFmtId="165" fontId="51" fillId="10" borderId="55" xfId="1" applyNumberFormat="1" applyFont="1" applyFill="1" applyBorder="1" applyAlignment="1">
      <alignment horizontal="right" wrapText="1"/>
    </xf>
    <xf numFmtId="167" fontId="55" fillId="0" borderId="55" xfId="118" applyNumberFormat="1" applyFont="1" applyBorder="1" applyAlignment="1">
      <alignment horizontal="left" vertical="center" wrapText="1"/>
    </xf>
    <xf numFmtId="165" fontId="55" fillId="0" borderId="55" xfId="4" applyNumberFormat="1" applyFont="1" applyFill="1" applyBorder="1" applyAlignment="1">
      <alignment horizontal="right" vertical="center" wrapText="1"/>
    </xf>
    <xf numFmtId="167" fontId="72" fillId="22" borderId="55" xfId="118" applyNumberFormat="1" applyFont="1" applyFill="1" applyBorder="1" applyAlignment="1">
      <alignment horizontal="left" vertical="center" wrapText="1"/>
    </xf>
    <xf numFmtId="165" fontId="72" fillId="22" borderId="55" xfId="4" applyNumberFormat="1" applyFont="1" applyFill="1" applyBorder="1" applyAlignment="1">
      <alignment horizontal="right" vertical="center" wrapText="1"/>
    </xf>
    <xf numFmtId="165" fontId="72" fillId="22" borderId="55" xfId="1" applyNumberFormat="1" applyFont="1" applyFill="1" applyBorder="1" applyAlignment="1">
      <alignment horizontal="right" vertical="center" wrapText="1"/>
    </xf>
    <xf numFmtId="1" fontId="41" fillId="0" borderId="0" xfId="10" applyNumberFormat="1" applyFont="1"/>
    <xf numFmtId="165" fontId="72" fillId="0" borderId="55" xfId="4" applyNumberFormat="1" applyFont="1" applyFill="1" applyBorder="1" applyAlignment="1">
      <alignment horizontal="right" vertical="center" wrapText="1"/>
    </xf>
    <xf numFmtId="167" fontId="72" fillId="10" borderId="55" xfId="118" applyNumberFormat="1" applyFont="1" applyFill="1" applyBorder="1" applyAlignment="1">
      <alignment horizontal="left" vertical="center" wrapText="1"/>
    </xf>
    <xf numFmtId="165" fontId="72" fillId="10" borderId="55" xfId="4" applyNumberFormat="1" applyFont="1" applyFill="1" applyBorder="1" applyAlignment="1">
      <alignment horizontal="right" vertical="center" wrapText="1"/>
    </xf>
    <xf numFmtId="165" fontId="72" fillId="10" borderId="55" xfId="1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0" xfId="119"/>
    <xf numFmtId="0" fontId="61" fillId="0" borderId="0" xfId="119" applyFont="1"/>
    <xf numFmtId="0" fontId="42" fillId="6" borderId="21" xfId="119" applyFont="1" applyFill="1" applyBorder="1" applyAlignment="1">
      <alignment horizontal="left"/>
    </xf>
    <xf numFmtId="0" fontId="3" fillId="6" borderId="22" xfId="119" applyFill="1" applyBorder="1"/>
    <xf numFmtId="9" fontId="42" fillId="6" borderId="0" xfId="119" applyNumberFormat="1" applyFont="1" applyFill="1" applyAlignment="1">
      <alignment horizontal="left"/>
    </xf>
    <xf numFmtId="0" fontId="3" fillId="6" borderId="0" xfId="119" applyFill="1"/>
    <xf numFmtId="0" fontId="63" fillId="3" borderId="59" xfId="119" applyFont="1" applyFill="1" applyBorder="1"/>
    <xf numFmtId="0" fontId="42" fillId="6" borderId="24" xfId="119" applyFont="1" applyFill="1" applyBorder="1" applyAlignment="1">
      <alignment horizontal="left"/>
    </xf>
    <xf numFmtId="0" fontId="3" fillId="6" borderId="24" xfId="119" applyFill="1" applyBorder="1"/>
    <xf numFmtId="0" fontId="63" fillId="3" borderId="0" xfId="119" applyFont="1" applyFill="1"/>
    <xf numFmtId="165" fontId="66" fillId="17" borderId="0" xfId="119" applyNumberFormat="1" applyFont="1" applyFill="1"/>
    <xf numFmtId="0" fontId="66" fillId="18" borderId="0" xfId="119" applyFont="1" applyFill="1"/>
    <xf numFmtId="0" fontId="60" fillId="0" borderId="0" xfId="119" applyFont="1"/>
    <xf numFmtId="0" fontId="3" fillId="11" borderId="0" xfId="119" applyFill="1"/>
    <xf numFmtId="0" fontId="64" fillId="0" borderId="64" xfId="8" applyFont="1" applyBorder="1"/>
    <xf numFmtId="0" fontId="3" fillId="0" borderId="26" xfId="119" applyBorder="1"/>
    <xf numFmtId="0" fontId="44" fillId="0" borderId="63" xfId="8" applyBorder="1" applyAlignment="1">
      <alignment horizontal="center"/>
    </xf>
    <xf numFmtId="0" fontId="3" fillId="0" borderId="60" xfId="119" applyBorder="1" applyAlignment="1">
      <alignment wrapText="1"/>
    </xf>
    <xf numFmtId="0" fontId="3" fillId="0" borderId="58" xfId="119" applyBorder="1"/>
    <xf numFmtId="0" fontId="3" fillId="0" borderId="17" xfId="119" applyBorder="1"/>
    <xf numFmtId="0" fontId="3" fillId="0" borderId="55" xfId="119" applyBorder="1"/>
    <xf numFmtId="3" fontId="64" fillId="10" borderId="66" xfId="3" applyNumberFormat="1" applyFont="1" applyFill="1" applyBorder="1"/>
    <xf numFmtId="3" fontId="64" fillId="10" borderId="27" xfId="3" applyNumberFormat="1" applyFont="1" applyFill="1" applyBorder="1"/>
    <xf numFmtId="3" fontId="3" fillId="0" borderId="0" xfId="119" applyNumberFormat="1"/>
    <xf numFmtId="3" fontId="64" fillId="5" borderId="27" xfId="3" applyNumberFormat="1" applyFont="1" applyFill="1" applyBorder="1"/>
    <xf numFmtId="165" fontId="69" fillId="5" borderId="34" xfId="119" applyNumberFormat="1" applyFont="1" applyFill="1" applyBorder="1"/>
    <xf numFmtId="165" fontId="69" fillId="17" borderId="34" xfId="119" applyNumberFormat="1" applyFont="1" applyFill="1" applyBorder="1"/>
    <xf numFmtId="165" fontId="73" fillId="0" borderId="17" xfId="1" applyNumberFormat="1" applyFont="1" applyBorder="1"/>
    <xf numFmtId="165" fontId="73" fillId="0" borderId="55" xfId="1" applyNumberFormat="1" applyFont="1" applyBorder="1"/>
    <xf numFmtId="3" fontId="64" fillId="10" borderId="67" xfId="3" applyNumberFormat="1" applyFont="1" applyFill="1" applyBorder="1"/>
    <xf numFmtId="165" fontId="73" fillId="0" borderId="68" xfId="1" applyNumberFormat="1" applyFont="1" applyBorder="1"/>
    <xf numFmtId="165" fontId="73" fillId="0" borderId="62" xfId="1" applyNumberFormat="1" applyFont="1" applyBorder="1"/>
    <xf numFmtId="3" fontId="44" fillId="4" borderId="69" xfId="3" applyNumberFormat="1" applyFill="1" applyBorder="1"/>
    <xf numFmtId="3" fontId="64" fillId="10" borderId="70" xfId="3" applyNumberFormat="1" applyFont="1" applyFill="1" applyBorder="1"/>
    <xf numFmtId="165" fontId="73" fillId="0" borderId="71" xfId="1" applyNumberFormat="1" applyFont="1" applyBorder="1"/>
    <xf numFmtId="165" fontId="73" fillId="0" borderId="72" xfId="1" applyNumberFormat="1" applyFont="1" applyBorder="1"/>
    <xf numFmtId="3" fontId="44" fillId="4" borderId="73" xfId="3" applyNumberFormat="1" applyFill="1" applyBorder="1"/>
    <xf numFmtId="3" fontId="64" fillId="10" borderId="74" xfId="3" applyNumberFormat="1" applyFont="1" applyFill="1" applyBorder="1"/>
    <xf numFmtId="165" fontId="73" fillId="0" borderId="75" xfId="1" applyNumberFormat="1" applyFont="1" applyBorder="1"/>
    <xf numFmtId="165" fontId="73" fillId="0" borderId="76" xfId="1" applyNumberFormat="1" applyFont="1" applyBorder="1"/>
    <xf numFmtId="3" fontId="44" fillId="4" borderId="10" xfId="3" applyNumberFormat="1" applyFill="1" applyBorder="1"/>
    <xf numFmtId="3" fontId="67" fillId="16" borderId="36" xfId="3" applyNumberFormat="1" applyFont="1" applyFill="1" applyBorder="1"/>
    <xf numFmtId="165" fontId="74" fillId="5" borderId="27" xfId="1" applyNumberFormat="1" applyFont="1" applyFill="1" applyBorder="1"/>
    <xf numFmtId="165" fontId="74" fillId="5" borderId="29" xfId="1" applyNumberFormat="1" applyFont="1" applyFill="1" applyBorder="1"/>
    <xf numFmtId="165" fontId="49" fillId="16" borderId="33" xfId="3" applyNumberFormat="1" applyFont="1" applyFill="1" applyBorder="1"/>
    <xf numFmtId="165" fontId="3" fillId="0" borderId="0" xfId="119" applyNumberFormat="1"/>
    <xf numFmtId="165" fontId="49" fillId="16" borderId="69" xfId="3" applyNumberFormat="1" applyFont="1" applyFill="1" applyBorder="1"/>
    <xf numFmtId="165" fontId="49" fillId="16" borderId="77" xfId="3" applyNumberFormat="1" applyFont="1" applyFill="1" applyBorder="1"/>
    <xf numFmtId="3" fontId="64" fillId="10" borderId="78" xfId="3" applyNumberFormat="1" applyFont="1" applyFill="1" applyBorder="1"/>
    <xf numFmtId="165" fontId="73" fillId="0" borderId="79" xfId="1" applyNumberFormat="1" applyFont="1" applyBorder="1"/>
    <xf numFmtId="165" fontId="73" fillId="0" borderId="80" xfId="1" applyNumberFormat="1" applyFont="1" applyBorder="1"/>
    <xf numFmtId="165" fontId="49" fillId="16" borderId="81" xfId="3" applyNumberFormat="1" applyFont="1" applyFill="1" applyBorder="1"/>
    <xf numFmtId="165" fontId="49" fillId="16" borderId="80" xfId="3" applyNumberFormat="1" applyFont="1" applyFill="1" applyBorder="1"/>
    <xf numFmtId="165" fontId="49" fillId="4" borderId="80" xfId="3" applyNumberFormat="1" applyFont="1" applyFill="1" applyBorder="1"/>
    <xf numFmtId="165" fontId="49" fillId="16" borderId="10" xfId="3" applyNumberFormat="1" applyFont="1" applyFill="1" applyBorder="1"/>
    <xf numFmtId="0" fontId="3" fillId="5" borderId="34" xfId="119" applyFill="1" applyBorder="1"/>
    <xf numFmtId="165" fontId="49" fillId="16" borderId="82" xfId="3" applyNumberFormat="1" applyFont="1" applyFill="1" applyBorder="1"/>
    <xf numFmtId="165" fontId="49" fillId="16" borderId="73" xfId="3" applyNumberFormat="1" applyFont="1" applyFill="1" applyBorder="1"/>
    <xf numFmtId="165" fontId="70" fillId="11" borderId="0" xfId="1" applyNumberFormat="1" applyFont="1" applyFill="1"/>
    <xf numFmtId="165" fontId="49" fillId="17" borderId="73" xfId="3" applyNumberFormat="1" applyFont="1" applyFill="1" applyBorder="1"/>
    <xf numFmtId="165" fontId="49" fillId="11" borderId="44" xfId="3" applyNumberFormat="1" applyFont="1" applyFill="1" applyBorder="1"/>
    <xf numFmtId="165" fontId="49" fillId="4" borderId="73" xfId="3" applyNumberFormat="1" applyFont="1" applyFill="1" applyBorder="1"/>
    <xf numFmtId="165" fontId="74" fillId="10" borderId="22" xfId="1" applyNumberFormat="1" applyFont="1" applyFill="1" applyBorder="1"/>
    <xf numFmtId="165" fontId="74" fillId="10" borderId="47" xfId="1" applyNumberFormat="1" applyFont="1" applyFill="1" applyBorder="1"/>
    <xf numFmtId="165" fontId="69" fillId="5" borderId="83" xfId="119" applyNumberFormat="1" applyFont="1" applyFill="1" applyBorder="1"/>
    <xf numFmtId="0" fontId="3" fillId="0" borderId="20" xfId="119" applyBorder="1"/>
    <xf numFmtId="0" fontId="3" fillId="0" borderId="10" xfId="119" applyBorder="1"/>
    <xf numFmtId="165" fontId="3" fillId="0" borderId="51" xfId="1" applyNumberFormat="1" applyFont="1" applyBorder="1"/>
    <xf numFmtId="0" fontId="3" fillId="0" borderId="53" xfId="119" applyBorder="1"/>
    <xf numFmtId="0" fontId="3" fillId="0" borderId="7" xfId="119" applyBorder="1"/>
    <xf numFmtId="165" fontId="3" fillId="0" borderId="7" xfId="1" applyNumberFormat="1" applyFont="1" applyBorder="1"/>
    <xf numFmtId="165" fontId="73" fillId="0" borderId="27" xfId="1" applyNumberFormat="1" applyFont="1" applyBorder="1"/>
    <xf numFmtId="165" fontId="73" fillId="0" borderId="29" xfId="1" applyNumberFormat="1" applyFont="1" applyBorder="1"/>
    <xf numFmtId="165" fontId="73" fillId="0" borderId="50" xfId="1" applyNumberFormat="1" applyFont="1" applyBorder="1"/>
    <xf numFmtId="165" fontId="73" fillId="0" borderId="49" xfId="1" applyNumberFormat="1" applyFont="1" applyBorder="1"/>
    <xf numFmtId="165" fontId="73" fillId="0" borderId="20" xfId="1" applyNumberFormat="1" applyFont="1" applyBorder="1"/>
    <xf numFmtId="165" fontId="73" fillId="0" borderId="10" xfId="1" applyNumberFormat="1" applyFont="1" applyBorder="1"/>
    <xf numFmtId="0" fontId="3" fillId="0" borderId="54" xfId="119" applyBorder="1"/>
    <xf numFmtId="165" fontId="73" fillId="0" borderId="84" xfId="1" applyNumberFormat="1" applyFont="1" applyBorder="1"/>
    <xf numFmtId="165" fontId="73" fillId="0" borderId="54" xfId="1" applyNumberFormat="1" applyFont="1" applyBorder="1"/>
    <xf numFmtId="165" fontId="3" fillId="0" borderId="34" xfId="1" applyNumberFormat="1" applyFont="1" applyBorder="1"/>
    <xf numFmtId="165" fontId="3" fillId="0" borderId="0" xfId="1" applyNumberFormat="1" applyFont="1"/>
    <xf numFmtId="0" fontId="44" fillId="0" borderId="55" xfId="0" applyFont="1" applyBorder="1" applyAlignment="1">
      <alignment vertical="center" wrapText="1"/>
    </xf>
    <xf numFmtId="0" fontId="49" fillId="0" borderId="55" xfId="0" applyFont="1" applyBorder="1" applyAlignment="1">
      <alignment wrapText="1"/>
    </xf>
    <xf numFmtId="0" fontId="49" fillId="0" borderId="55" xfId="0" applyFont="1" applyBorder="1" applyAlignment="1">
      <alignment vertical="center" wrapText="1"/>
    </xf>
    <xf numFmtId="166" fontId="49" fillId="20" borderId="20" xfId="3" applyNumberFormat="1" applyFont="1" applyFill="1" applyBorder="1"/>
    <xf numFmtId="165" fontId="69" fillId="20" borderId="34" xfId="119" applyNumberFormat="1" applyFont="1" applyFill="1" applyBorder="1"/>
    <xf numFmtId="43" fontId="49" fillId="20" borderId="20" xfId="3" applyFont="1" applyFill="1" applyBorder="1"/>
    <xf numFmtId="165" fontId="49" fillId="20" borderId="69" xfId="3" applyNumberFormat="1" applyFont="1" applyFill="1" applyBorder="1"/>
    <xf numFmtId="165" fontId="49" fillId="20" borderId="77" xfId="3" applyNumberFormat="1" applyFont="1" applyFill="1" applyBorder="1"/>
    <xf numFmtId="165" fontId="49" fillId="20" borderId="20" xfId="3" applyNumberFormat="1" applyFont="1" applyFill="1" applyBorder="1"/>
    <xf numFmtId="165" fontId="49" fillId="20" borderId="73" xfId="3" applyNumberFormat="1" applyFont="1" applyFill="1" applyBorder="1"/>
    <xf numFmtId="165" fontId="49" fillId="20" borderId="0" xfId="3" applyNumberFormat="1" applyFont="1" applyFill="1"/>
    <xf numFmtId="165" fontId="66" fillId="16" borderId="0" xfId="119" applyNumberFormat="1" applyFont="1" applyFill="1"/>
    <xf numFmtId="0" fontId="42" fillId="0" borderId="85" xfId="0" applyFont="1" applyBorder="1" applyAlignment="1">
      <alignment horizontal="left" vertical="top" wrapText="1"/>
    </xf>
    <xf numFmtId="3" fontId="42" fillId="3" borderId="68" xfId="0" applyNumberFormat="1" applyFont="1" applyFill="1" applyBorder="1" applyAlignment="1">
      <alignment horizontal="right" vertical="top" wrapText="1"/>
    </xf>
    <xf numFmtId="3" fontId="42" fillId="0" borderId="68" xfId="0" applyNumberFormat="1" applyFont="1" applyBorder="1" applyAlignment="1">
      <alignment horizontal="right" vertical="top" wrapText="1"/>
    </xf>
    <xf numFmtId="0" fontId="41" fillId="5" borderId="85" xfId="0" applyFont="1" applyFill="1" applyBorder="1" applyAlignment="1">
      <alignment horizontal="left" vertical="top" wrapText="1"/>
    </xf>
    <xf numFmtId="3" fontId="41" fillId="5" borderId="68" xfId="0" applyNumberFormat="1" applyFont="1" applyFill="1" applyBorder="1" applyAlignment="1">
      <alignment horizontal="right" vertical="top" wrapText="1"/>
    </xf>
    <xf numFmtId="3" fontId="42" fillId="2" borderId="68" xfId="0" applyNumberFormat="1" applyFont="1" applyFill="1" applyBorder="1" applyAlignment="1">
      <alignment horizontal="right" vertical="top" wrapText="1"/>
    </xf>
    <xf numFmtId="0" fontId="41" fillId="6" borderId="85" xfId="0" applyFont="1" applyFill="1" applyBorder="1" applyAlignment="1">
      <alignment horizontal="left" vertical="top" wrapText="1"/>
    </xf>
    <xf numFmtId="3" fontId="41" fillId="6" borderId="68" xfId="0" applyNumberFormat="1" applyFont="1" applyFill="1" applyBorder="1" applyAlignment="1">
      <alignment horizontal="right" vertical="top" wrapText="1"/>
    </xf>
    <xf numFmtId="0" fontId="52" fillId="0" borderId="0" xfId="106" applyFont="1"/>
    <xf numFmtId="0" fontId="41" fillId="9" borderId="8" xfId="14" applyFont="1" applyFill="1" applyBorder="1"/>
    <xf numFmtId="165" fontId="41" fillId="9" borderId="8" xfId="1" applyNumberFormat="1" applyFont="1" applyFill="1" applyBorder="1"/>
    <xf numFmtId="0" fontId="41" fillId="8" borderId="3" xfId="14" applyFont="1" applyFill="1" applyBorder="1"/>
    <xf numFmtId="165" fontId="41" fillId="8" borderId="3" xfId="1" applyNumberFormat="1" applyFont="1" applyFill="1" applyBorder="1"/>
    <xf numFmtId="0" fontId="41" fillId="0" borderId="7" xfId="14" applyFont="1" applyBorder="1"/>
    <xf numFmtId="165" fontId="41" fillId="0" borderId="7" xfId="1" applyNumberFormat="1" applyFont="1" applyBorder="1"/>
    <xf numFmtId="0" fontId="42" fillId="23" borderId="56" xfId="14" applyFill="1" applyBorder="1"/>
    <xf numFmtId="165" fontId="42" fillId="23" borderId="56" xfId="1" applyNumberFormat="1" applyFont="1" applyFill="1" applyBorder="1"/>
    <xf numFmtId="0" fontId="42" fillId="0" borderId="55" xfId="14" applyBorder="1" applyAlignment="1">
      <alignment wrapText="1"/>
    </xf>
    <xf numFmtId="0" fontId="42" fillId="0" borderId="55" xfId="14" applyBorder="1"/>
    <xf numFmtId="0" fontId="41" fillId="17" borderId="55" xfId="14" applyFont="1" applyFill="1" applyBorder="1"/>
    <xf numFmtId="165" fontId="41" fillId="17" borderId="55" xfId="14" applyNumberFormat="1" applyFont="1" applyFill="1" applyBorder="1"/>
    <xf numFmtId="0" fontId="44" fillId="11" borderId="55" xfId="26" applyFont="1" applyFill="1" applyBorder="1" applyAlignment="1">
      <alignment wrapText="1"/>
    </xf>
    <xf numFmtId="0" fontId="44" fillId="11" borderId="55" xfId="26" applyFont="1" applyFill="1" applyBorder="1"/>
    <xf numFmtId="0" fontId="44" fillId="0" borderId="55" xfId="26" applyFont="1" applyBorder="1" applyAlignment="1">
      <alignment wrapText="1"/>
    </xf>
    <xf numFmtId="0" fontId="44" fillId="0" borderId="55" xfId="26" applyFont="1" applyBorder="1"/>
    <xf numFmtId="0" fontId="67" fillId="0" borderId="55" xfId="0" applyFont="1" applyBorder="1"/>
    <xf numFmtId="0" fontId="48" fillId="0" borderId="55" xfId="0" applyFont="1" applyBorder="1" applyAlignment="1">
      <alignment vertical="center" wrapText="1"/>
    </xf>
    <xf numFmtId="165" fontId="0" fillId="0" borderId="0" xfId="31" applyNumberFormat="1" applyFont="1"/>
    <xf numFmtId="0" fontId="48" fillId="0" borderId="0" xfId="121" applyFont="1"/>
    <xf numFmtId="0" fontId="53" fillId="0" borderId="0" xfId="121" applyFont="1"/>
    <xf numFmtId="0" fontId="1" fillId="0" borderId="0" xfId="121"/>
    <xf numFmtId="0" fontId="46" fillId="10" borderId="55" xfId="121" applyFont="1" applyFill="1" applyBorder="1"/>
    <xf numFmtId="0" fontId="48" fillId="10" borderId="55" xfId="121" applyFont="1" applyFill="1" applyBorder="1"/>
    <xf numFmtId="0" fontId="48" fillId="11" borderId="55" xfId="121" applyFont="1" applyFill="1" applyBorder="1"/>
    <xf numFmtId="0" fontId="1" fillId="11" borderId="0" xfId="121" applyFill="1"/>
    <xf numFmtId="0" fontId="48" fillId="0" borderId="55" xfId="121" applyFont="1" applyBorder="1"/>
    <xf numFmtId="165" fontId="1" fillId="0" borderId="0" xfId="121" applyNumberFormat="1"/>
    <xf numFmtId="0" fontId="48" fillId="0" borderId="85" xfId="121" applyFont="1" applyBorder="1"/>
    <xf numFmtId="0" fontId="48" fillId="0" borderId="0" xfId="122" applyFont="1"/>
    <xf numFmtId="0" fontId="53" fillId="0" borderId="0" xfId="122" applyFont="1"/>
    <xf numFmtId="0" fontId="1" fillId="0" borderId="0" xfId="122"/>
    <xf numFmtId="0" fontId="46" fillId="10" borderId="55" xfId="122" applyFont="1" applyFill="1" applyBorder="1"/>
    <xf numFmtId="0" fontId="48" fillId="10" borderId="55" xfId="122" applyFont="1" applyFill="1" applyBorder="1"/>
    <xf numFmtId="0" fontId="48" fillId="0" borderId="55" xfId="122" applyFont="1" applyBorder="1"/>
    <xf numFmtId="165" fontId="48" fillId="0" borderId="55" xfId="22" applyNumberFormat="1" applyFont="1" applyFill="1" applyBorder="1"/>
    <xf numFmtId="165" fontId="1" fillId="11" borderId="0" xfId="122" applyNumberFormat="1" applyFill="1"/>
    <xf numFmtId="0" fontId="1" fillId="11" borderId="0" xfId="122" applyFill="1"/>
    <xf numFmtId="0" fontId="48" fillId="0" borderId="3" xfId="122" applyFont="1" applyBorder="1"/>
    <xf numFmtId="0" fontId="48" fillId="0" borderId="3" xfId="18" applyFont="1" applyBorder="1"/>
    <xf numFmtId="165" fontId="71" fillId="0" borderId="55" xfId="31" applyNumberFormat="1" applyFont="1" applyFill="1" applyBorder="1" applyAlignment="1">
      <alignment horizontal="center" wrapText="1"/>
    </xf>
    <xf numFmtId="0" fontId="48" fillId="0" borderId="55" xfId="0" applyFont="1" applyBorder="1" applyAlignment="1">
      <alignment wrapText="1"/>
    </xf>
    <xf numFmtId="0" fontId="60" fillId="0" borderId="55" xfId="26" applyFont="1" applyBorder="1"/>
    <xf numFmtId="0" fontId="59" fillId="0" borderId="0" xfId="0" applyFont="1"/>
    <xf numFmtId="0" fontId="59" fillId="0" borderId="55" xfId="123" applyFont="1" applyBorder="1"/>
    <xf numFmtId="0" fontId="59" fillId="0" borderId="55" xfId="124" applyFont="1" applyBorder="1"/>
    <xf numFmtId="0" fontId="59" fillId="0" borderId="85" xfId="124" applyFont="1" applyBorder="1"/>
    <xf numFmtId="0" fontId="48" fillId="0" borderId="85" xfId="0" applyFont="1" applyBorder="1"/>
    <xf numFmtId="165" fontId="48" fillId="0" borderId="3" xfId="22" applyNumberFormat="1" applyFont="1" applyFill="1" applyBorder="1"/>
    <xf numFmtId="168" fontId="0" fillId="0" borderId="0" xfId="0" applyNumberFormat="1"/>
    <xf numFmtId="165" fontId="48" fillId="11" borderId="3" xfId="22" applyNumberFormat="1" applyFont="1" applyFill="1" applyBorder="1"/>
    <xf numFmtId="0" fontId="59" fillId="0" borderId="55" xfId="26" applyFont="1" applyBorder="1" applyAlignment="1">
      <alignment wrapText="1"/>
    </xf>
    <xf numFmtId="0" fontId="59" fillId="0" borderId="55" xfId="26" applyFont="1" applyBorder="1"/>
    <xf numFmtId="0" fontId="47" fillId="11" borderId="0" xfId="19" applyFill="1"/>
    <xf numFmtId="0" fontId="42" fillId="11" borderId="10" xfId="14" applyFill="1" applyBorder="1"/>
    <xf numFmtId="165" fontId="42" fillId="11" borderId="10" xfId="1" applyNumberFormat="1" applyFont="1" applyFill="1" applyBorder="1"/>
    <xf numFmtId="0" fontId="42" fillId="11" borderId="0" xfId="14" applyFill="1"/>
    <xf numFmtId="3" fontId="44" fillId="4" borderId="86" xfId="3" applyNumberFormat="1" applyFill="1" applyBorder="1"/>
    <xf numFmtId="165" fontId="69" fillId="17" borderId="0" xfId="119" applyNumberFormat="1" applyFont="1" applyFill="1" applyBorder="1"/>
    <xf numFmtId="3" fontId="64" fillId="10" borderId="87" xfId="3" applyNumberFormat="1" applyFont="1" applyFill="1" applyBorder="1"/>
    <xf numFmtId="165" fontId="49" fillId="16" borderId="55" xfId="3" applyNumberFormat="1" applyFont="1" applyFill="1" applyBorder="1"/>
    <xf numFmtId="165" fontId="49" fillId="11" borderId="0" xfId="3" applyNumberFormat="1" applyFont="1" applyFill="1" applyBorder="1"/>
    <xf numFmtId="165" fontId="49" fillId="16" borderId="88" xfId="3" applyNumberFormat="1" applyFont="1" applyFill="1" applyBorder="1"/>
    <xf numFmtId="3" fontId="64" fillId="10" borderId="89" xfId="3" applyNumberFormat="1" applyFont="1" applyFill="1" applyBorder="1"/>
    <xf numFmtId="165" fontId="73" fillId="0" borderId="90" xfId="1" applyNumberFormat="1" applyFont="1" applyBorder="1"/>
    <xf numFmtId="165" fontId="73" fillId="0" borderId="91" xfId="1" applyNumberFormat="1" applyFont="1" applyBorder="1"/>
    <xf numFmtId="0" fontId="42" fillId="9" borderId="55" xfId="14" applyFill="1" applyBorder="1" applyAlignment="1">
      <alignment horizontal="center"/>
    </xf>
  </cellXfs>
  <cellStyles count="125">
    <cellStyle name="Ezres" xfId="1" builtinId="3"/>
    <cellStyle name="Ezres 2" xfId="2"/>
    <cellStyle name="Ezres 2 2" xfId="3"/>
    <cellStyle name="Ezres 2 3" xfId="31"/>
    <cellStyle name="Ezres 3" xfId="4"/>
    <cellStyle name="Ezres 4" xfId="27"/>
    <cellStyle name="Ezres 4 2" xfId="5"/>
    <cellStyle name="Ezres 4 3" xfId="40"/>
    <cellStyle name="Ezres 4 3 2" xfId="48"/>
    <cellStyle name="Ezres 4 3 2 2" xfId="53"/>
    <cellStyle name="Ezres 4 3 2 3" xfId="57"/>
    <cellStyle name="Ezres 4 4" xfId="46"/>
    <cellStyle name="Ezres 4 5" xfId="59"/>
    <cellStyle name="Ezres 4 5 2" xfId="78"/>
    <cellStyle name="Ezres 4 5 2 2" xfId="98"/>
    <cellStyle name="Ezres 5 2" xfId="34"/>
    <cellStyle name="Ezres 6" xfId="6"/>
    <cellStyle name="Ezres 6 2" xfId="29"/>
    <cellStyle name="Ezres 7" xfId="21"/>
    <cellStyle name="Ezres 7 2" xfId="7"/>
    <cellStyle name="Ezres 7 2 2" xfId="22"/>
    <cellStyle name="Normál" xfId="0" builtinId="0"/>
    <cellStyle name="Normál 10" xfId="35"/>
    <cellStyle name="Normál 11" xfId="108"/>
    <cellStyle name="Normál 2" xfId="8"/>
    <cellStyle name="Normál 2 3" xfId="30"/>
    <cellStyle name="Normál 3" xfId="9"/>
    <cellStyle name="Normál 3 2" xfId="10"/>
    <cellStyle name="Normál 3 3" xfId="37"/>
    <cellStyle name="Normál 3 3 2" xfId="49"/>
    <cellStyle name="Normál 3 4" xfId="38"/>
    <cellStyle name="Normál 3 4 2" xfId="43"/>
    <cellStyle name="Normál 3 4 2 2" xfId="51"/>
    <cellStyle name="Normál 3 4 2 2 2" xfId="60"/>
    <cellStyle name="Normál 3 4 2 2 2 2" xfId="80"/>
    <cellStyle name="Normál 3 4 2 2 3" xfId="69"/>
    <cellStyle name="Normál 3 4 2 2 3 2" xfId="72"/>
    <cellStyle name="Normál 3 4 2 2 3 2 2" xfId="74"/>
    <cellStyle name="Normál 3 4 2 2 3 2 2 2" xfId="76"/>
    <cellStyle name="Normál 3 4 2 2 3 2 2 2 2" xfId="115"/>
    <cellStyle name="Normál 3 4 2 2 3 2 2 2 2 2" xfId="120"/>
    <cellStyle name="Normál 3 4 2 2 3 2 2 2 2 2 2" xfId="122"/>
    <cellStyle name="Normál 3 4 2 2 3 2 2 2 2 3" xfId="121"/>
    <cellStyle name="Normál 3 4 2 2 3 2 2 3" xfId="86"/>
    <cellStyle name="Normál 3 4 2 2 3 2 2 3 2" xfId="90"/>
    <cellStyle name="Normál 3 4 2 2 3 2 2 3 2 2" xfId="101"/>
    <cellStyle name="Normál 3 4 2 2 3 2 2 3 2 2 2" xfId="110"/>
    <cellStyle name="Normál 3 4 2 2 3 2 2 3 3" xfId="100"/>
    <cellStyle name="Normál 3 4 2 2 4" xfId="84"/>
    <cellStyle name="Normál 3 4 2 2 5" xfId="96"/>
    <cellStyle name="Normál 3 4 2 3" xfId="55"/>
    <cellStyle name="Normál 3 4 2 3 2" xfId="62"/>
    <cellStyle name="Normál 3 5" xfId="42"/>
    <cellStyle name="Normál 3 5 2" xfId="50"/>
    <cellStyle name="Normál 3 5 2 2" xfId="66"/>
    <cellStyle name="Normál 3 5 2 3" xfId="71"/>
    <cellStyle name="Normál 3 5 2 3 2" xfId="93"/>
    <cellStyle name="Normál 3 5 2 3 2 2" xfId="97"/>
    <cellStyle name="Normál 3 5 2 3 2 2 2" xfId="113"/>
    <cellStyle name="Normál 3 5 2 3 2 3" xfId="119"/>
    <cellStyle name="Normál 3 6" xfId="65"/>
    <cellStyle name="Normál 3 7" xfId="70"/>
    <cellStyle name="Normál 3 8" xfId="81"/>
    <cellStyle name="Normál 3 8 2" xfId="103"/>
    <cellStyle name="Normál 4" xfId="11"/>
    <cellStyle name="Normál 4 2" xfId="12"/>
    <cellStyle name="Normál 4 2 2" xfId="13"/>
    <cellStyle name="Normál 4 2 3" xfId="33"/>
    <cellStyle name="Normál 4 2 4" xfId="36"/>
    <cellStyle name="Normál 4 2 5" xfId="39"/>
    <cellStyle name="Normál 4 2 5 2" xfId="47"/>
    <cellStyle name="Normál 4 2 5 2 2" xfId="52"/>
    <cellStyle name="Normál 4 2 5 2 3" xfId="56"/>
    <cellStyle name="Normál 4 2 5 2 3 2" xfId="63"/>
    <cellStyle name="Normál 4 2 6" xfId="45"/>
    <cellStyle name="Normál 4 3" xfId="14"/>
    <cellStyle name="Normál 4 4" xfId="20"/>
    <cellStyle name="Normál 5" xfId="23"/>
    <cellStyle name="Normál 5 10" xfId="114"/>
    <cellStyle name="Normál 5 2" xfId="15"/>
    <cellStyle name="Normál 5 3" xfId="41"/>
    <cellStyle name="Normál 5 3 2" xfId="44"/>
    <cellStyle name="Normál 5 3 3" xfId="54"/>
    <cellStyle name="Normál 5 3 4" xfId="58"/>
    <cellStyle name="Normál 5 3 4 2" xfId="64"/>
    <cellStyle name="Normál 5 4" xfId="61"/>
    <cellStyle name="Normál 5 4 2" xfId="73"/>
    <cellStyle name="Normál 5 4 2 2" xfId="75"/>
    <cellStyle name="Normál 5 4 2 2 2" xfId="77"/>
    <cellStyle name="Normál 5 4 2 2 2 2" xfId="116"/>
    <cellStyle name="Normál 5 4 2 2 2 2 2" xfId="123"/>
    <cellStyle name="Normál 5 4 2 2 3" xfId="87"/>
    <cellStyle name="Normál 5 4 2 2 3 2" xfId="91"/>
    <cellStyle name="Normál 5 4 2 2 3 2 2" xfId="111"/>
    <cellStyle name="Normál 5 4 3" xfId="79"/>
    <cellStyle name="Normál 5 4 3 2" xfId="88"/>
    <cellStyle name="Normál 5 4 3 2 2" xfId="107"/>
    <cellStyle name="Normál 5 4 3 2 3" xfId="109"/>
    <cellStyle name="Normál 5 4 3 3" xfId="92"/>
    <cellStyle name="Normál 5 4 3 3 2" xfId="112"/>
    <cellStyle name="Normál 5 4 3 3 2 2" xfId="117"/>
    <cellStyle name="Normál 5 4 3 3 2 2 2" xfId="124"/>
    <cellStyle name="Normál 5 4 3 4" xfId="99"/>
    <cellStyle name="Normál 5 4 4" xfId="83"/>
    <cellStyle name="Normál 5 5" xfId="67"/>
    <cellStyle name="Normál 5 6" xfId="68"/>
    <cellStyle name="Normál 5 6 2" xfId="105"/>
    <cellStyle name="Normál 5 7" xfId="82"/>
    <cellStyle name="Normál 5 7 2" xfId="104"/>
    <cellStyle name="Normál 5 8" xfId="85"/>
    <cellStyle name="Normál 5 8 2" xfId="102"/>
    <cellStyle name="Normál 5 9" xfId="89"/>
    <cellStyle name="Normál 6" xfId="25"/>
    <cellStyle name="Normál 6 2" xfId="26"/>
    <cellStyle name="Normál 7" xfId="24"/>
    <cellStyle name="Normál 8" xfId="28"/>
    <cellStyle name="Normál 9" xfId="32"/>
    <cellStyle name="Normál_2006. július felülv." xfId="95"/>
    <cellStyle name="Normál_2007.költségv.táblák 2" xfId="16"/>
    <cellStyle name="Normál_2007.költségv.táblák 3" xfId="17"/>
    <cellStyle name="Normál_2007.költségv.táblák 3 2" xfId="106"/>
    <cellStyle name="Normál_2-1, 2-2 melléklet 2006" xfId="18"/>
    <cellStyle name="Normál_6.MELL.szoc.tábla" xfId="19"/>
    <cellStyle name="Normál_97ûrlap" xfId="118"/>
    <cellStyle name="Normál_Intézményi kiadás 2008" xfId="94"/>
  </cellStyles>
  <dxfs count="0"/>
  <tableStyles count="0" defaultTableStyle="TableStyleMedium2" defaultPivotStyle="PivotStyleLight16"/>
  <colors>
    <mruColors>
      <color rgb="FFFFFFCC"/>
      <color rgb="FFFFCCFF"/>
      <color rgb="FFFF99FF"/>
      <color rgb="FFCCFFFF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workbookViewId="0">
      <selection activeCell="G1" sqref="G1"/>
    </sheetView>
  </sheetViews>
  <sheetFormatPr defaultColWidth="9.140625" defaultRowHeight="15" x14ac:dyDescent="0.25"/>
  <cols>
    <col min="1" max="1" width="50.140625" style="225" customWidth="1"/>
    <col min="2" max="2" width="12.42578125" style="225" customWidth="1"/>
    <col min="3" max="3" width="14.42578125" style="225" customWidth="1"/>
    <col min="4" max="4" width="13" style="225" customWidth="1"/>
    <col min="5" max="5" width="15.42578125" style="225" customWidth="1"/>
    <col min="6" max="6" width="14.5703125" style="225" customWidth="1"/>
    <col min="7" max="7" width="12.42578125" style="225" customWidth="1"/>
    <col min="8" max="8" width="14.42578125" style="225" customWidth="1"/>
    <col min="9" max="9" width="13" style="225" customWidth="1"/>
    <col min="10" max="10" width="15.42578125" style="225" customWidth="1"/>
    <col min="11" max="12" width="14.5703125" style="225" customWidth="1"/>
    <col min="13" max="13" width="12.5703125" style="225" customWidth="1"/>
    <col min="14" max="14" width="12" style="225" customWidth="1"/>
    <col min="15" max="18" width="13" style="225" customWidth="1"/>
    <col min="19" max="19" width="12.42578125" style="225" customWidth="1"/>
    <col min="20" max="20" width="12" style="225" customWidth="1"/>
    <col min="21" max="21" width="11.85546875" style="225" customWidth="1"/>
    <col min="22" max="22" width="12.42578125" style="225" bestFit="1" customWidth="1"/>
    <col min="23" max="16384" width="9.140625" style="225"/>
  </cols>
  <sheetData>
    <row r="1" spans="1:22" ht="18.75" x14ac:dyDescent="0.3">
      <c r="A1" s="49" t="s">
        <v>0</v>
      </c>
      <c r="D1" s="224"/>
      <c r="G1" s="224" t="s">
        <v>417</v>
      </c>
      <c r="H1" s="224"/>
      <c r="I1" s="224"/>
    </row>
    <row r="2" spans="1:22" ht="18.75" x14ac:dyDescent="0.3">
      <c r="A2" s="49" t="s">
        <v>205</v>
      </c>
      <c r="D2" s="224"/>
      <c r="G2" s="224" t="s">
        <v>366</v>
      </c>
      <c r="H2" s="224"/>
      <c r="I2" s="224"/>
    </row>
    <row r="3" spans="1:22" ht="23.25" thickBot="1" x14ac:dyDescent="0.4">
      <c r="A3" s="49"/>
      <c r="C3" s="226">
        <v>2019</v>
      </c>
      <c r="H3" s="226">
        <v>2020</v>
      </c>
    </row>
    <row r="4" spans="1:22" ht="18.75" x14ac:dyDescent="0.3">
      <c r="A4" s="49"/>
      <c r="B4" s="227" t="s">
        <v>206</v>
      </c>
      <c r="C4" s="228"/>
      <c r="D4" s="228"/>
      <c r="E4" s="50">
        <v>9578698183</v>
      </c>
      <c r="F4" s="228"/>
      <c r="G4" s="227" t="s">
        <v>206</v>
      </c>
      <c r="H4" s="228"/>
      <c r="I4" s="228"/>
      <c r="J4" s="50">
        <v>8739937119</v>
      </c>
      <c r="K4" s="228"/>
    </row>
    <row r="5" spans="1:22" ht="18.75" x14ac:dyDescent="0.3">
      <c r="A5" s="49"/>
      <c r="B5" s="51" t="s">
        <v>207</v>
      </c>
      <c r="C5" s="229" t="s">
        <v>208</v>
      </c>
      <c r="D5" s="230"/>
      <c r="E5" s="52">
        <f>E4*0.0055</f>
        <v>52682840.006499998</v>
      </c>
      <c r="F5" s="230"/>
      <c r="G5" s="51" t="s">
        <v>207</v>
      </c>
      <c r="H5" s="229"/>
      <c r="I5" s="230"/>
      <c r="J5" s="52">
        <f>J4*0.0055</f>
        <v>48069654.1545</v>
      </c>
      <c r="K5" s="230"/>
    </row>
    <row r="6" spans="1:22" ht="19.5" thickBot="1" x14ac:dyDescent="0.35">
      <c r="A6" s="231" t="s">
        <v>267</v>
      </c>
      <c r="B6" s="232"/>
      <c r="C6" s="53">
        <f>E6/E5</f>
        <v>0.52116317185277861</v>
      </c>
      <c r="D6" s="54"/>
      <c r="E6" s="55">
        <v>27456356</v>
      </c>
      <c r="F6" s="233"/>
      <c r="G6" s="232"/>
      <c r="H6" s="53">
        <f>J6/J5</f>
        <v>0.31538727013247625</v>
      </c>
      <c r="I6" s="54"/>
      <c r="J6" s="55">
        <v>15160557</v>
      </c>
      <c r="K6" s="233"/>
    </row>
    <row r="7" spans="1:22" ht="18.75" x14ac:dyDescent="0.3">
      <c r="A7" s="234"/>
      <c r="B7" s="56" t="s">
        <v>209</v>
      </c>
      <c r="C7" s="57"/>
      <c r="D7" s="56"/>
      <c r="E7" s="235">
        <f>E4*0.014/C8</f>
        <v>22455.08616242465</v>
      </c>
      <c r="F7" s="236"/>
      <c r="G7" s="56" t="s">
        <v>209</v>
      </c>
      <c r="H7" s="57" t="s">
        <v>367</v>
      </c>
      <c r="I7" s="56"/>
      <c r="J7" s="318">
        <f>J4*0.014/H8</f>
        <v>20679.249563292211</v>
      </c>
      <c r="K7" s="236"/>
    </row>
    <row r="8" spans="1:22" ht="15.75" x14ac:dyDescent="0.25">
      <c r="A8" s="58"/>
      <c r="B8" s="59"/>
      <c r="C8" s="60">
        <v>5972</v>
      </c>
      <c r="D8" s="61" t="s">
        <v>210</v>
      </c>
      <c r="E8" s="237" t="s">
        <v>211</v>
      </c>
      <c r="F8" s="238" t="s">
        <v>212</v>
      </c>
      <c r="G8" s="59"/>
      <c r="H8" s="60">
        <v>5917</v>
      </c>
      <c r="I8" s="61" t="s">
        <v>210</v>
      </c>
      <c r="J8" s="237" t="s">
        <v>211</v>
      </c>
      <c r="K8" s="238" t="s">
        <v>212</v>
      </c>
    </row>
    <row r="9" spans="1:22" ht="30.75" thickBot="1" x14ac:dyDescent="0.3">
      <c r="A9" s="239"/>
      <c r="B9" s="240"/>
      <c r="C9" s="241" t="s">
        <v>213</v>
      </c>
      <c r="F9" s="242" t="s">
        <v>214</v>
      </c>
      <c r="G9" s="240"/>
      <c r="H9" s="241" t="s">
        <v>213</v>
      </c>
      <c r="K9" s="242" t="s">
        <v>214</v>
      </c>
      <c r="L9" s="243" t="s">
        <v>368</v>
      </c>
      <c r="M9" s="244" t="s">
        <v>369</v>
      </c>
      <c r="N9" s="245" t="s">
        <v>40</v>
      </c>
      <c r="O9" s="245" t="s">
        <v>265</v>
      </c>
      <c r="P9" s="245" t="s">
        <v>91</v>
      </c>
      <c r="Q9" s="245" t="s">
        <v>370</v>
      </c>
      <c r="R9" s="245" t="s">
        <v>371</v>
      </c>
      <c r="S9" s="245" t="s">
        <v>41</v>
      </c>
      <c r="T9" s="245" t="s">
        <v>372</v>
      </c>
      <c r="U9" s="245" t="s">
        <v>373</v>
      </c>
    </row>
    <row r="10" spans="1:22" ht="15.75" thickBot="1" x14ac:dyDescent="0.3">
      <c r="A10" s="62" t="s">
        <v>215</v>
      </c>
      <c r="B10" s="63"/>
      <c r="C10" s="64"/>
      <c r="D10" s="65">
        <f>D11+D22+D32+D49+D53+D56</f>
        <v>413809472.33333331</v>
      </c>
      <c r="E10" s="65">
        <f>E11+E22+E32+E49+E53+E56</f>
        <v>-27456356</v>
      </c>
      <c r="F10" s="66">
        <f>F11+F22+F32+F49+F53+F56</f>
        <v>386353116.33333331</v>
      </c>
      <c r="G10" s="63"/>
      <c r="H10" s="64"/>
      <c r="I10" s="65">
        <f>I11+I22+I32+I49+I53+I56</f>
        <v>458617475</v>
      </c>
      <c r="J10" s="65">
        <f>J11+J22+J32+J49+J53+J56</f>
        <v>-15160557</v>
      </c>
      <c r="K10" s="66">
        <f>K11+K22+K32+K49+K53+K56</f>
        <v>443456918</v>
      </c>
      <c r="L10" s="246">
        <f>SUM(M10:U10)</f>
        <v>426404347</v>
      </c>
      <c r="M10" s="247">
        <f t="shared" ref="M10:U10" si="0">M11+M22+M32+M49+M53+M56</f>
        <v>12353343</v>
      </c>
      <c r="N10" s="65">
        <f t="shared" si="0"/>
        <v>31299759</v>
      </c>
      <c r="O10" s="65">
        <f t="shared" si="0"/>
        <v>126235332</v>
      </c>
      <c r="P10" s="65">
        <f t="shared" si="0"/>
        <v>7402167</v>
      </c>
      <c r="Q10" s="65">
        <f t="shared" si="0"/>
        <v>33767660</v>
      </c>
      <c r="R10" s="65">
        <f t="shared" si="0"/>
        <v>1276508</v>
      </c>
      <c r="S10" s="65">
        <f t="shared" si="0"/>
        <v>108759435.7</v>
      </c>
      <c r="T10" s="65">
        <f t="shared" si="0"/>
        <v>86803070.200000003</v>
      </c>
      <c r="U10" s="65">
        <f t="shared" si="0"/>
        <v>18507072.100000001</v>
      </c>
      <c r="V10" s="248">
        <f>SUM(M10:U10)</f>
        <v>426404347</v>
      </c>
    </row>
    <row r="11" spans="1:22" ht="15.75" thickBot="1" x14ac:dyDescent="0.3">
      <c r="A11" s="67" t="s">
        <v>216</v>
      </c>
      <c r="B11" s="63"/>
      <c r="C11" s="64"/>
      <c r="D11" s="65">
        <f>SUM(D12:D21)</f>
        <v>149262079</v>
      </c>
      <c r="E11" s="65">
        <f>SUM(E12:E21)</f>
        <v>-27456356</v>
      </c>
      <c r="F11" s="69">
        <f>SUM(F12:F21)</f>
        <v>121805723.00000001</v>
      </c>
      <c r="G11" s="63"/>
      <c r="H11" s="64"/>
      <c r="I11" s="65">
        <f>SUM(I12:I21)</f>
        <v>175628052</v>
      </c>
      <c r="J11" s="65">
        <f>SUM(J12:J21)</f>
        <v>-15160557</v>
      </c>
      <c r="K11" s="69">
        <f>SUM(K12:K21)</f>
        <v>160467495</v>
      </c>
      <c r="L11" s="246">
        <f t="shared" ref="L11:L57" si="1">SUM(M11:U11)</f>
        <v>159888434</v>
      </c>
      <c r="M11" s="249">
        <f t="shared" ref="M11:U11" si="2">SUM(M12:M21)</f>
        <v>2353343</v>
      </c>
      <c r="N11" s="68">
        <f t="shared" si="2"/>
        <v>31299759</v>
      </c>
      <c r="O11" s="68">
        <f t="shared" si="2"/>
        <v>126235332</v>
      </c>
      <c r="P11" s="68">
        <f t="shared" si="2"/>
        <v>0</v>
      </c>
      <c r="Q11" s="68">
        <f t="shared" si="2"/>
        <v>0</v>
      </c>
      <c r="R11" s="68">
        <f t="shared" si="2"/>
        <v>0</v>
      </c>
      <c r="S11" s="68">
        <f t="shared" si="2"/>
        <v>0</v>
      </c>
      <c r="T11" s="68">
        <f t="shared" si="2"/>
        <v>0</v>
      </c>
      <c r="U11" s="68">
        <f t="shared" si="2"/>
        <v>0</v>
      </c>
    </row>
    <row r="12" spans="1:22" x14ac:dyDescent="0.25">
      <c r="A12" s="70" t="s">
        <v>217</v>
      </c>
      <c r="B12" s="71">
        <v>4580000</v>
      </c>
      <c r="C12" s="72">
        <v>22.17</v>
      </c>
      <c r="D12" s="73">
        <f>B12*C12</f>
        <v>101538600.00000001</v>
      </c>
      <c r="E12" s="74"/>
      <c r="F12" s="250">
        <f t="shared" ref="F12:F21" si="3">D12+E12</f>
        <v>101538600.00000001</v>
      </c>
      <c r="G12" s="71">
        <v>5450000</v>
      </c>
      <c r="H12" s="312">
        <v>22.1</v>
      </c>
      <c r="I12" s="251">
        <v>126235332</v>
      </c>
      <c r="J12" s="74"/>
      <c r="K12" s="251">
        <v>126235332</v>
      </c>
      <c r="L12" s="246">
        <f t="shared" si="1"/>
        <v>126235332</v>
      </c>
      <c r="M12" s="252"/>
      <c r="N12" s="253"/>
      <c r="O12" s="253">
        <f>K12</f>
        <v>126235332</v>
      </c>
      <c r="P12" s="253"/>
      <c r="Q12" s="253"/>
      <c r="R12" s="253"/>
      <c r="S12" s="253"/>
      <c r="T12" s="253"/>
      <c r="U12" s="253"/>
    </row>
    <row r="13" spans="1:22" x14ac:dyDescent="0.25">
      <c r="A13" s="94" t="s">
        <v>409</v>
      </c>
      <c r="B13" s="71"/>
      <c r="C13" s="72"/>
      <c r="D13" s="385"/>
      <c r="E13" s="74"/>
      <c r="F13" s="250"/>
      <c r="G13" s="71"/>
      <c r="H13" s="312"/>
      <c r="I13" s="386">
        <v>579061</v>
      </c>
      <c r="J13" s="74"/>
      <c r="K13" s="251">
        <v>579061</v>
      </c>
      <c r="L13" s="387"/>
      <c r="M13" s="274"/>
      <c r="N13" s="253"/>
      <c r="O13" s="253"/>
      <c r="P13" s="253"/>
      <c r="Q13" s="253"/>
      <c r="R13" s="253"/>
      <c r="S13" s="253"/>
      <c r="T13" s="253"/>
      <c r="U13" s="253"/>
    </row>
    <row r="14" spans="1:22" x14ac:dyDescent="0.25">
      <c r="A14" s="75" t="s">
        <v>218</v>
      </c>
      <c r="B14" s="71">
        <v>22300</v>
      </c>
      <c r="C14" s="76">
        <v>402</v>
      </c>
      <c r="D14" s="166">
        <v>8984670</v>
      </c>
      <c r="E14" s="77">
        <f>-D14</f>
        <v>-8984670</v>
      </c>
      <c r="F14" s="250">
        <f t="shared" si="3"/>
        <v>0</v>
      </c>
      <c r="G14" s="71">
        <v>25200</v>
      </c>
      <c r="H14" s="78">
        <v>403.9</v>
      </c>
      <c r="I14" s="166">
        <f>G14*H14</f>
        <v>10178280</v>
      </c>
      <c r="J14" s="77"/>
      <c r="K14" s="250">
        <f t="shared" ref="K14:K21" si="4">I14+J14</f>
        <v>10178280</v>
      </c>
      <c r="L14" s="254">
        <f t="shared" si="1"/>
        <v>10178280</v>
      </c>
      <c r="M14" s="255"/>
      <c r="N14" s="256">
        <f>K14</f>
        <v>10178280</v>
      </c>
      <c r="O14" s="256"/>
      <c r="P14" s="256"/>
      <c r="Q14" s="256"/>
      <c r="R14" s="256"/>
      <c r="S14" s="256"/>
      <c r="T14" s="256"/>
      <c r="U14" s="256"/>
    </row>
    <row r="15" spans="1:22" x14ac:dyDescent="0.25">
      <c r="A15" s="75" t="s">
        <v>219</v>
      </c>
      <c r="B15" s="71">
        <v>320000</v>
      </c>
      <c r="C15" s="78">
        <v>46.5</v>
      </c>
      <c r="D15" s="166">
        <v>9888000</v>
      </c>
      <c r="E15" s="77">
        <v>-2140736</v>
      </c>
      <c r="F15" s="250">
        <f t="shared" si="3"/>
        <v>7747264</v>
      </c>
      <c r="G15" s="71">
        <v>320000</v>
      </c>
      <c r="H15" s="78"/>
      <c r="I15" s="166">
        <v>10048000</v>
      </c>
      <c r="J15" s="77"/>
      <c r="K15" s="250">
        <f t="shared" si="4"/>
        <v>10048000</v>
      </c>
      <c r="L15" s="254">
        <f t="shared" si="1"/>
        <v>10048000</v>
      </c>
      <c r="M15" s="255"/>
      <c r="N15" s="256">
        <f>K15</f>
        <v>10048000</v>
      </c>
      <c r="O15" s="256"/>
      <c r="P15" s="256"/>
      <c r="Q15" s="256"/>
      <c r="R15" s="256"/>
      <c r="S15" s="256"/>
      <c r="T15" s="256"/>
      <c r="U15" s="256"/>
    </row>
    <row r="16" spans="1:22" x14ac:dyDescent="0.25">
      <c r="A16" s="75" t="s">
        <v>220</v>
      </c>
      <c r="B16" s="71">
        <v>69</v>
      </c>
      <c r="C16" s="76">
        <v>53051</v>
      </c>
      <c r="D16" s="257">
        <f>B16*C16</f>
        <v>3660519</v>
      </c>
      <c r="E16" s="77"/>
      <c r="F16" s="250">
        <f t="shared" si="3"/>
        <v>3660519</v>
      </c>
      <c r="G16" s="71">
        <v>69</v>
      </c>
      <c r="H16" s="76">
        <v>53051</v>
      </c>
      <c r="I16" s="257">
        <f t="shared" ref="I16:I19" si="5">G16*H16</f>
        <v>3660519</v>
      </c>
      <c r="J16" s="77"/>
      <c r="K16" s="250">
        <f t="shared" si="4"/>
        <v>3660519</v>
      </c>
      <c r="L16" s="258">
        <f t="shared" si="1"/>
        <v>3660519</v>
      </c>
      <c r="M16" s="259"/>
      <c r="N16" s="260">
        <f t="shared" ref="N16:N19" si="6">K16</f>
        <v>3660519</v>
      </c>
      <c r="O16" s="260"/>
      <c r="P16" s="260"/>
      <c r="Q16" s="260"/>
      <c r="R16" s="260"/>
      <c r="S16" s="260"/>
      <c r="T16" s="260"/>
      <c r="U16" s="260"/>
    </row>
    <row r="17" spans="1:22" x14ac:dyDescent="0.25">
      <c r="A17" s="75" t="s">
        <v>221</v>
      </c>
      <c r="B17" s="79">
        <v>227000</v>
      </c>
      <c r="C17" s="78">
        <v>31.62</v>
      </c>
      <c r="D17" s="257">
        <f>B17*C17</f>
        <v>7177740</v>
      </c>
      <c r="E17" s="77"/>
      <c r="F17" s="250">
        <f t="shared" si="3"/>
        <v>7177740</v>
      </c>
      <c r="G17" s="79">
        <v>227000</v>
      </c>
      <c r="H17" s="72">
        <v>31.78</v>
      </c>
      <c r="I17" s="257">
        <f t="shared" si="5"/>
        <v>7214060</v>
      </c>
      <c r="J17" s="77"/>
      <c r="K17" s="250">
        <f t="shared" si="4"/>
        <v>7214060</v>
      </c>
      <c r="L17" s="258">
        <f t="shared" si="1"/>
        <v>7214060</v>
      </c>
      <c r="M17" s="259"/>
      <c r="N17" s="260">
        <f t="shared" si="6"/>
        <v>7214060</v>
      </c>
      <c r="O17" s="260"/>
      <c r="P17" s="260"/>
      <c r="Q17" s="260"/>
      <c r="R17" s="260"/>
      <c r="S17" s="260"/>
      <c r="T17" s="260"/>
      <c r="U17" s="260"/>
    </row>
    <row r="18" spans="1:22" x14ac:dyDescent="0.25">
      <c r="A18" s="80" t="s">
        <v>222</v>
      </c>
      <c r="B18" s="71">
        <v>2700</v>
      </c>
      <c r="C18" s="81">
        <v>5972</v>
      </c>
      <c r="D18" s="261">
        <f>B18*C18</f>
        <v>16124400</v>
      </c>
      <c r="E18" s="77">
        <f>-D18</f>
        <v>-16124400</v>
      </c>
      <c r="F18" s="250">
        <f t="shared" si="3"/>
        <v>0</v>
      </c>
      <c r="G18" s="71">
        <v>2700</v>
      </c>
      <c r="H18" s="81">
        <v>5917</v>
      </c>
      <c r="I18" s="261">
        <f t="shared" si="5"/>
        <v>15975900</v>
      </c>
      <c r="J18" s="77">
        <v>-15160557</v>
      </c>
      <c r="K18" s="250">
        <f t="shared" si="4"/>
        <v>815343</v>
      </c>
      <c r="L18" s="262">
        <f t="shared" si="1"/>
        <v>815343</v>
      </c>
      <c r="M18" s="263">
        <v>815343</v>
      </c>
      <c r="N18" s="264"/>
      <c r="O18" s="264"/>
      <c r="P18" s="264"/>
      <c r="Q18" s="264"/>
      <c r="R18" s="264"/>
      <c r="S18" s="264"/>
      <c r="T18" s="264"/>
      <c r="U18" s="264"/>
    </row>
    <row r="19" spans="1:22" x14ac:dyDescent="0.25">
      <c r="A19" s="82" t="s">
        <v>223</v>
      </c>
      <c r="B19" s="83">
        <v>2550</v>
      </c>
      <c r="C19" s="84">
        <v>81</v>
      </c>
      <c r="D19" s="85">
        <f>B19*C19</f>
        <v>206550</v>
      </c>
      <c r="E19" s="77">
        <f>-D19</f>
        <v>-206550</v>
      </c>
      <c r="F19" s="250">
        <f t="shared" si="3"/>
        <v>0</v>
      </c>
      <c r="G19" s="83">
        <v>2550</v>
      </c>
      <c r="H19" s="84">
        <v>78</v>
      </c>
      <c r="I19" s="261">
        <f t="shared" si="5"/>
        <v>198900</v>
      </c>
      <c r="J19" s="77"/>
      <c r="K19" s="250">
        <f t="shared" si="4"/>
        <v>198900</v>
      </c>
      <c r="L19" s="262">
        <f t="shared" si="1"/>
        <v>198900</v>
      </c>
      <c r="M19" s="263"/>
      <c r="N19" s="264">
        <f t="shared" si="6"/>
        <v>198900</v>
      </c>
      <c r="O19" s="264"/>
      <c r="P19" s="264"/>
      <c r="Q19" s="264"/>
      <c r="R19" s="264"/>
      <c r="S19" s="264"/>
      <c r="T19" s="264"/>
      <c r="U19" s="264"/>
    </row>
    <row r="20" spans="1:22" x14ac:dyDescent="0.25">
      <c r="A20" s="82" t="s">
        <v>247</v>
      </c>
      <c r="B20" s="83"/>
      <c r="C20" s="84"/>
      <c r="D20" s="85"/>
      <c r="E20" s="77"/>
      <c r="F20" s="250"/>
      <c r="G20" s="83"/>
      <c r="H20" s="84"/>
      <c r="I20" s="265"/>
      <c r="J20" s="77"/>
      <c r="K20" s="250"/>
      <c r="L20" s="262"/>
      <c r="M20" s="263"/>
      <c r="N20" s="264"/>
      <c r="O20" s="264"/>
      <c r="P20" s="264"/>
      <c r="Q20" s="264"/>
      <c r="R20" s="264"/>
      <c r="S20" s="264"/>
      <c r="T20" s="264"/>
      <c r="U20" s="264"/>
    </row>
    <row r="21" spans="1:22" ht="15.75" thickBot="1" x14ac:dyDescent="0.3">
      <c r="A21" s="86" t="s">
        <v>224</v>
      </c>
      <c r="B21" s="83"/>
      <c r="C21" s="84"/>
      <c r="D21" s="266">
        <v>1681600</v>
      </c>
      <c r="E21" s="74"/>
      <c r="F21" s="250">
        <f t="shared" si="3"/>
        <v>1681600</v>
      </c>
      <c r="G21" s="83"/>
      <c r="H21" s="84"/>
      <c r="I21" s="266">
        <v>1538000</v>
      </c>
      <c r="J21" s="74"/>
      <c r="K21" s="250">
        <f t="shared" si="4"/>
        <v>1538000</v>
      </c>
      <c r="L21" s="262">
        <f t="shared" si="1"/>
        <v>1538000</v>
      </c>
      <c r="M21" s="263">
        <f>K21</f>
        <v>1538000</v>
      </c>
      <c r="N21" s="264"/>
      <c r="O21" s="264"/>
      <c r="P21" s="264"/>
      <c r="Q21" s="264"/>
      <c r="R21" s="264"/>
      <c r="S21" s="264"/>
      <c r="T21" s="264"/>
      <c r="U21" s="264"/>
    </row>
    <row r="22" spans="1:22" ht="15.75" thickBot="1" x14ac:dyDescent="0.3">
      <c r="A22" s="67" t="s">
        <v>225</v>
      </c>
      <c r="B22" s="87"/>
      <c r="C22" s="88"/>
      <c r="D22" s="89">
        <f>SUM(D23:D31)</f>
        <v>146632166.33333331</v>
      </c>
      <c r="E22" s="89">
        <f>SUM(E23:E31)</f>
        <v>0</v>
      </c>
      <c r="F22" s="90">
        <f>SUM(F23:F31)</f>
        <v>146632166.33333331</v>
      </c>
      <c r="G22" s="87"/>
      <c r="H22" s="88"/>
      <c r="I22" s="89">
        <f>SUM(I23:I31)</f>
        <v>156135160</v>
      </c>
      <c r="J22" s="89">
        <f>SUM(J23:J31)</f>
        <v>0</v>
      </c>
      <c r="K22" s="90">
        <f>SUM(K23:K31)</f>
        <v>156135160</v>
      </c>
      <c r="L22" s="262">
        <f t="shared" si="1"/>
        <v>145101060</v>
      </c>
      <c r="M22" s="267">
        <f t="shared" ref="M22:U22" si="7">SUM(M23:M31)</f>
        <v>0</v>
      </c>
      <c r="N22" s="268">
        <f t="shared" si="7"/>
        <v>0</v>
      </c>
      <c r="O22" s="268">
        <f t="shared" si="7"/>
        <v>0</v>
      </c>
      <c r="P22" s="268">
        <f t="shared" si="7"/>
        <v>0</v>
      </c>
      <c r="Q22" s="268">
        <f t="shared" si="7"/>
        <v>0</v>
      </c>
      <c r="R22" s="268">
        <f t="shared" si="7"/>
        <v>0</v>
      </c>
      <c r="S22" s="268">
        <f t="shared" si="7"/>
        <v>80425930</v>
      </c>
      <c r="T22" s="268">
        <f t="shared" si="7"/>
        <v>50020930</v>
      </c>
      <c r="U22" s="268">
        <f t="shared" si="7"/>
        <v>14654200</v>
      </c>
    </row>
    <row r="23" spans="1:22" x14ac:dyDescent="0.25">
      <c r="A23" s="91" t="s">
        <v>374</v>
      </c>
      <c r="B23" s="92">
        <v>4371500</v>
      </c>
      <c r="C23" s="93">
        <v>20.7</v>
      </c>
      <c r="D23" s="269">
        <f>B23*C23*8/12</f>
        <v>60326700</v>
      </c>
      <c r="F23" s="250">
        <f t="shared" ref="F23:F31" si="8">D23+E23</f>
        <v>60326700</v>
      </c>
      <c r="G23" s="92">
        <v>4371500</v>
      </c>
      <c r="H23" s="93">
        <v>20.2</v>
      </c>
      <c r="I23" s="269">
        <f>G23*H23</f>
        <v>88304300</v>
      </c>
      <c r="K23" s="250">
        <f t="shared" ref="K23:K31" si="9">I23+J23</f>
        <v>88304300</v>
      </c>
      <c r="L23" s="262">
        <f t="shared" si="1"/>
        <v>88304300</v>
      </c>
      <c r="M23" s="263"/>
      <c r="N23" s="264"/>
      <c r="O23" s="264"/>
      <c r="P23" s="264"/>
      <c r="Q23" s="264"/>
      <c r="R23" s="264"/>
      <c r="S23" s="264">
        <f>$G$23*10.5</f>
        <v>45900750</v>
      </c>
      <c r="T23" s="264">
        <f>$G$23*7.5</f>
        <v>32786250</v>
      </c>
      <c r="U23" s="264">
        <f>$G$23*2.2</f>
        <v>9617300</v>
      </c>
      <c r="V23" s="270"/>
    </row>
    <row r="24" spans="1:22" x14ac:dyDescent="0.25">
      <c r="A24" s="94" t="s">
        <v>375</v>
      </c>
      <c r="B24" s="95">
        <v>2205000</v>
      </c>
      <c r="C24" s="93">
        <v>14</v>
      </c>
      <c r="D24" s="271">
        <f>B24*C24/12*8</f>
        <v>20580000</v>
      </c>
      <c r="F24" s="250">
        <f t="shared" si="8"/>
        <v>20580000</v>
      </c>
      <c r="G24" s="95">
        <v>2400000</v>
      </c>
      <c r="H24" s="310">
        <v>13.5</v>
      </c>
      <c r="I24" s="313">
        <f>G24*H24</f>
        <v>32400000</v>
      </c>
      <c r="K24" s="311">
        <f t="shared" si="9"/>
        <v>32400000</v>
      </c>
      <c r="L24" s="262">
        <f t="shared" si="1"/>
        <v>32400000</v>
      </c>
      <c r="M24" s="263"/>
      <c r="N24" s="264"/>
      <c r="O24" s="264"/>
      <c r="P24" s="264"/>
      <c r="Q24" s="264"/>
      <c r="R24" s="264"/>
      <c r="S24" s="264">
        <f>$G$24*9</f>
        <v>21600000</v>
      </c>
      <c r="T24" s="264">
        <v>8400000</v>
      </c>
      <c r="U24" s="264">
        <f>$G$24*1</f>
        <v>2400000</v>
      </c>
    </row>
    <row r="25" spans="1:22" x14ac:dyDescent="0.25">
      <c r="A25" s="91" t="s">
        <v>226</v>
      </c>
      <c r="B25" s="96">
        <v>4371500</v>
      </c>
      <c r="C25" s="93">
        <v>20.6</v>
      </c>
      <c r="D25" s="272">
        <f>B25*C25*4/12</f>
        <v>30017633.333333332</v>
      </c>
      <c r="F25" s="250">
        <f t="shared" si="8"/>
        <v>30017633.333333332</v>
      </c>
      <c r="G25" s="96">
        <v>4371500</v>
      </c>
      <c r="H25" s="93"/>
      <c r="I25" s="272">
        <f>G25*H25*4/12</f>
        <v>0</v>
      </c>
      <c r="K25" s="250">
        <f t="shared" si="9"/>
        <v>0</v>
      </c>
      <c r="L25" s="273">
        <f t="shared" si="1"/>
        <v>0</v>
      </c>
      <c r="M25" s="274"/>
      <c r="N25" s="275"/>
      <c r="O25" s="275"/>
      <c r="P25" s="275"/>
      <c r="Q25" s="275"/>
      <c r="R25" s="275"/>
      <c r="S25" s="275"/>
      <c r="T25" s="275"/>
      <c r="U25" s="275"/>
    </row>
    <row r="26" spans="1:22" x14ac:dyDescent="0.25">
      <c r="A26" s="94" t="s">
        <v>227</v>
      </c>
      <c r="B26" s="95">
        <v>2205000</v>
      </c>
      <c r="C26" s="93">
        <v>14</v>
      </c>
      <c r="D26" s="272">
        <f>B26*C26/12*4</f>
        <v>10290000</v>
      </c>
      <c r="F26" s="250">
        <f t="shared" si="8"/>
        <v>10290000</v>
      </c>
      <c r="G26" s="95">
        <v>2205000</v>
      </c>
      <c r="H26" s="93"/>
      <c r="I26" s="272">
        <f>G26*H26/12*4</f>
        <v>0</v>
      </c>
      <c r="K26" s="250">
        <f t="shared" si="9"/>
        <v>0</v>
      </c>
      <c r="L26" s="273">
        <f t="shared" si="1"/>
        <v>0</v>
      </c>
      <c r="M26" s="274"/>
      <c r="N26" s="275"/>
      <c r="O26" s="275"/>
      <c r="P26" s="275"/>
      <c r="Q26" s="275"/>
      <c r="R26" s="275"/>
      <c r="S26" s="275"/>
      <c r="T26" s="275"/>
      <c r="U26" s="275"/>
    </row>
    <row r="27" spans="1:22" x14ac:dyDescent="0.25">
      <c r="A27" s="94" t="s">
        <v>228</v>
      </c>
      <c r="B27" s="96">
        <v>97400</v>
      </c>
      <c r="C27" s="93">
        <v>222</v>
      </c>
      <c r="D27" s="272">
        <f>B27*C27*8/12</f>
        <v>14415200</v>
      </c>
      <c r="F27" s="250">
        <f t="shared" si="8"/>
        <v>14415200</v>
      </c>
      <c r="G27" s="96">
        <v>97400</v>
      </c>
      <c r="H27" s="310">
        <v>217.7</v>
      </c>
      <c r="I27" s="314">
        <f>G27*H27</f>
        <v>21203980</v>
      </c>
      <c r="K27" s="311">
        <f t="shared" si="9"/>
        <v>21203980</v>
      </c>
      <c r="L27" s="273">
        <f t="shared" si="1"/>
        <v>21203980</v>
      </c>
      <c r="M27" s="274"/>
      <c r="N27" s="275"/>
      <c r="O27" s="275"/>
      <c r="P27" s="275"/>
      <c r="Q27" s="275"/>
      <c r="R27" s="275"/>
      <c r="S27" s="275">
        <f>$G$27*127</f>
        <v>12369800</v>
      </c>
      <c r="T27" s="275">
        <v>6593980</v>
      </c>
      <c r="U27" s="275">
        <f>$G$27*23</f>
        <v>2240200</v>
      </c>
    </row>
    <row r="28" spans="1:22" x14ac:dyDescent="0.25">
      <c r="A28" s="94" t="s">
        <v>229</v>
      </c>
      <c r="B28" s="96">
        <v>97400</v>
      </c>
      <c r="C28" s="93">
        <v>221</v>
      </c>
      <c r="D28" s="276">
        <v>7175133</v>
      </c>
      <c r="F28" s="250">
        <f t="shared" si="8"/>
        <v>7175133</v>
      </c>
      <c r="G28" s="96">
        <v>97400</v>
      </c>
      <c r="H28" s="93"/>
      <c r="I28" s="276"/>
      <c r="K28" s="250">
        <f t="shared" si="9"/>
        <v>0</v>
      </c>
      <c r="L28" s="273">
        <f t="shared" si="1"/>
        <v>0</v>
      </c>
      <c r="M28" s="274"/>
      <c r="N28" s="275"/>
      <c r="O28" s="275"/>
      <c r="P28" s="275"/>
      <c r="Q28" s="275"/>
      <c r="R28" s="275"/>
      <c r="S28" s="275"/>
      <c r="T28" s="275"/>
      <c r="U28" s="275"/>
    </row>
    <row r="29" spans="1:22" x14ac:dyDescent="0.25">
      <c r="A29" s="94" t="s">
        <v>230</v>
      </c>
      <c r="B29" s="95">
        <v>396700</v>
      </c>
      <c r="C29" s="93">
        <v>6</v>
      </c>
      <c r="D29" s="277">
        <f>B29*C29</f>
        <v>2380200</v>
      </c>
      <c r="F29" s="250">
        <f t="shared" si="8"/>
        <v>2380200</v>
      </c>
      <c r="G29" s="95">
        <v>396700</v>
      </c>
      <c r="H29" s="93">
        <v>4.4000000000000004</v>
      </c>
      <c r="I29" s="277">
        <f>G29*H29</f>
        <v>1745480.0000000002</v>
      </c>
      <c r="K29" s="250">
        <f t="shared" si="9"/>
        <v>1745480.0000000002</v>
      </c>
      <c r="L29" s="273">
        <f t="shared" si="1"/>
        <v>1745480</v>
      </c>
      <c r="M29" s="274"/>
      <c r="N29" s="275"/>
      <c r="O29" s="275"/>
      <c r="P29" s="275"/>
      <c r="Q29" s="275"/>
      <c r="R29" s="275"/>
      <c r="S29" s="275">
        <v>555380</v>
      </c>
      <c r="T29" s="275">
        <v>793400</v>
      </c>
      <c r="U29" s="275">
        <v>396700</v>
      </c>
    </row>
    <row r="30" spans="1:22" x14ac:dyDescent="0.25">
      <c r="A30" s="94" t="s">
        <v>409</v>
      </c>
      <c r="B30" s="95"/>
      <c r="C30" s="93"/>
      <c r="D30" s="388"/>
      <c r="F30" s="250"/>
      <c r="G30" s="95"/>
      <c r="H30" s="93"/>
      <c r="I30" s="388">
        <v>11034100</v>
      </c>
      <c r="K30" s="250">
        <f t="shared" si="9"/>
        <v>11034100</v>
      </c>
      <c r="L30" s="387"/>
      <c r="M30" s="274"/>
      <c r="N30" s="253"/>
      <c r="O30" s="253"/>
      <c r="P30" s="253"/>
      <c r="Q30" s="253"/>
      <c r="R30" s="253"/>
      <c r="S30" s="253"/>
      <c r="T30" s="253"/>
      <c r="U30" s="253"/>
    </row>
    <row r="31" spans="1:22" ht="15.75" thickBot="1" x14ac:dyDescent="0.3">
      <c r="A31" s="94" t="s">
        <v>231</v>
      </c>
      <c r="B31" s="95">
        <v>1447300</v>
      </c>
      <c r="C31" s="93">
        <v>1</v>
      </c>
      <c r="D31" s="278">
        <f>B31*C31</f>
        <v>1447300</v>
      </c>
      <c r="F31" s="250">
        <f t="shared" si="8"/>
        <v>1447300</v>
      </c>
      <c r="G31" s="95">
        <v>1447300</v>
      </c>
      <c r="H31" s="93">
        <v>1</v>
      </c>
      <c r="I31" s="278">
        <f>G31*H31</f>
        <v>1447300</v>
      </c>
      <c r="K31" s="250">
        <f t="shared" si="9"/>
        <v>1447300</v>
      </c>
      <c r="L31" s="273">
        <f t="shared" si="1"/>
        <v>1447300</v>
      </c>
      <c r="M31" s="274"/>
      <c r="N31" s="275"/>
      <c r="O31" s="275"/>
      <c r="P31" s="275"/>
      <c r="Q31" s="275"/>
      <c r="R31" s="275"/>
      <c r="S31" s="275"/>
      <c r="T31" s="275">
        <v>1447300</v>
      </c>
      <c r="U31" s="275"/>
    </row>
    <row r="32" spans="1:22" ht="15.75" thickBot="1" x14ac:dyDescent="0.3">
      <c r="A32" s="67" t="s">
        <v>232</v>
      </c>
      <c r="B32" s="97"/>
      <c r="C32" s="98"/>
      <c r="D32" s="99">
        <f>SUM(D34:D48)</f>
        <v>110689107</v>
      </c>
      <c r="E32" s="99">
        <f>SUM(E34:E48)</f>
        <v>0</v>
      </c>
      <c r="F32" s="100">
        <f>SUM(F34:F48)</f>
        <v>110689107</v>
      </c>
      <c r="G32" s="97"/>
      <c r="H32" s="98"/>
      <c r="I32" s="99">
        <f>SUM(I34:I48)</f>
        <v>116696786</v>
      </c>
      <c r="J32" s="99">
        <f>SUM(J34:J48)</f>
        <v>0</v>
      </c>
      <c r="K32" s="100">
        <f>SUM(K34:K48)</f>
        <v>116696786</v>
      </c>
      <c r="L32" s="273">
        <f t="shared" si="1"/>
        <v>114012686</v>
      </c>
      <c r="M32" s="267">
        <f t="shared" ref="M32:U32" si="10">SUM(M34:M48)</f>
        <v>10000000</v>
      </c>
      <c r="N32" s="268">
        <f t="shared" si="10"/>
        <v>0</v>
      </c>
      <c r="O32" s="268">
        <f t="shared" si="10"/>
        <v>0</v>
      </c>
      <c r="P32" s="268">
        <f t="shared" si="10"/>
        <v>0</v>
      </c>
      <c r="Q32" s="268">
        <f t="shared" si="10"/>
        <v>33767660</v>
      </c>
      <c r="R32" s="268">
        <f t="shared" si="10"/>
        <v>1276508</v>
      </c>
      <c r="S32" s="268">
        <f t="shared" si="10"/>
        <v>28333505.699999999</v>
      </c>
      <c r="T32" s="268">
        <f t="shared" si="10"/>
        <v>36782140.200000003</v>
      </c>
      <c r="U32" s="268">
        <f t="shared" si="10"/>
        <v>3852872.1000000006</v>
      </c>
    </row>
    <row r="33" spans="1:21" x14ac:dyDescent="0.25">
      <c r="A33" s="101"/>
      <c r="B33" s="102"/>
      <c r="C33" s="81"/>
      <c r="D33" s="279"/>
      <c r="F33" s="280"/>
      <c r="G33" s="102"/>
      <c r="H33" s="81"/>
      <c r="I33" s="279"/>
      <c r="K33" s="280"/>
      <c r="L33" s="273">
        <f t="shared" si="1"/>
        <v>0</v>
      </c>
      <c r="M33" s="274"/>
      <c r="N33" s="275"/>
      <c r="O33" s="275"/>
      <c r="P33" s="275"/>
      <c r="Q33" s="275"/>
      <c r="R33" s="275"/>
      <c r="S33" s="275"/>
      <c r="T33" s="275"/>
      <c r="U33" s="275"/>
    </row>
    <row r="34" spans="1:21" x14ac:dyDescent="0.25">
      <c r="A34" s="104" t="s">
        <v>233</v>
      </c>
      <c r="B34" s="105">
        <v>1900000</v>
      </c>
      <c r="C34" s="106">
        <v>11.18</v>
      </c>
      <c r="D34" s="271">
        <f>B34*C34</f>
        <v>21242000</v>
      </c>
      <c r="F34" s="250">
        <f t="shared" ref="F34:F48" si="11">D34+E34</f>
        <v>21242000</v>
      </c>
      <c r="G34" s="105">
        <v>2200000</v>
      </c>
      <c r="H34" s="312">
        <v>9.6999999999999993</v>
      </c>
      <c r="I34" s="313">
        <f>G34*H34</f>
        <v>21340000</v>
      </c>
      <c r="K34" s="311">
        <f t="shared" ref="K34:K48" si="12">I34+J34</f>
        <v>21340000</v>
      </c>
      <c r="L34" s="273">
        <f t="shared" si="1"/>
        <v>21340000</v>
      </c>
      <c r="M34" s="274"/>
      <c r="N34" s="275"/>
      <c r="O34" s="275"/>
      <c r="P34" s="275"/>
      <c r="Q34" s="275"/>
      <c r="R34" s="275"/>
      <c r="S34" s="275">
        <f>K34*0.49</f>
        <v>10456600</v>
      </c>
      <c r="T34" s="275">
        <f>K34*0.44</f>
        <v>9389600</v>
      </c>
      <c r="U34" s="275">
        <f>K34*0.07</f>
        <v>1493800.0000000002</v>
      </c>
    </row>
    <row r="35" spans="1:21" x14ac:dyDescent="0.25">
      <c r="A35" s="104" t="s">
        <v>234</v>
      </c>
      <c r="B35" s="105"/>
      <c r="C35" s="107"/>
      <c r="D35" s="281">
        <v>37497698</v>
      </c>
      <c r="F35" s="250">
        <f t="shared" si="11"/>
        <v>37497698</v>
      </c>
      <c r="G35" s="105"/>
      <c r="H35" s="107"/>
      <c r="I35" s="281">
        <v>33701030</v>
      </c>
      <c r="K35" s="250">
        <f t="shared" si="12"/>
        <v>33701030</v>
      </c>
      <c r="L35" s="262">
        <f t="shared" si="1"/>
        <v>33701030</v>
      </c>
      <c r="M35" s="274"/>
      <c r="N35" s="275"/>
      <c r="O35" s="275"/>
      <c r="P35" s="275"/>
      <c r="Q35" s="275"/>
      <c r="R35" s="275"/>
      <c r="S35" s="275">
        <f>K35*0.49</f>
        <v>16513504.699999999</v>
      </c>
      <c r="T35" s="275">
        <f>K35*0.44</f>
        <v>14828453.199999999</v>
      </c>
      <c r="U35" s="275">
        <f>K35*0.07</f>
        <v>2359072.1</v>
      </c>
    </row>
    <row r="36" spans="1:21" x14ac:dyDescent="0.25">
      <c r="A36" s="94" t="s">
        <v>409</v>
      </c>
      <c r="B36" s="105"/>
      <c r="C36" s="389"/>
      <c r="D36" s="390"/>
      <c r="F36" s="250"/>
      <c r="G36" s="105"/>
      <c r="H36" s="389"/>
      <c r="I36" s="390">
        <v>1707200</v>
      </c>
      <c r="K36" s="250">
        <f t="shared" si="12"/>
        <v>1707200</v>
      </c>
      <c r="L36" s="391"/>
      <c r="M36" s="392"/>
      <c r="N36" s="393"/>
      <c r="O36" s="393"/>
      <c r="P36" s="393"/>
      <c r="Q36" s="393"/>
      <c r="R36" s="393"/>
      <c r="S36" s="393"/>
      <c r="T36" s="393"/>
      <c r="U36" s="393"/>
    </row>
    <row r="37" spans="1:21" x14ac:dyDescent="0.25">
      <c r="A37" s="104" t="s">
        <v>235</v>
      </c>
      <c r="B37" s="105">
        <v>513</v>
      </c>
      <c r="C37" s="108">
        <v>6592</v>
      </c>
      <c r="D37" s="282">
        <f>B37*C37</f>
        <v>3381696</v>
      </c>
      <c r="F37" s="250">
        <f t="shared" si="11"/>
        <v>3381696</v>
      </c>
      <c r="G37" s="105">
        <v>542</v>
      </c>
      <c r="H37" s="317">
        <v>2964</v>
      </c>
      <c r="I37" s="316">
        <f>G37*H37</f>
        <v>1606488</v>
      </c>
      <c r="K37" s="250">
        <f t="shared" si="12"/>
        <v>1606488</v>
      </c>
      <c r="L37" s="262">
        <f t="shared" si="1"/>
        <v>1606488</v>
      </c>
      <c r="M37" s="274"/>
      <c r="N37" s="275"/>
      <c r="O37" s="275"/>
      <c r="P37" s="275"/>
      <c r="Q37" s="275"/>
      <c r="R37" s="275"/>
      <c r="S37" s="275">
        <f>K37-T37</f>
        <v>1363401</v>
      </c>
      <c r="T37" s="275">
        <v>243087</v>
      </c>
      <c r="U37" s="275"/>
    </row>
    <row r="38" spans="1:21" x14ac:dyDescent="0.25">
      <c r="A38" s="109" t="s">
        <v>236</v>
      </c>
      <c r="B38" s="105"/>
      <c r="C38" s="108"/>
      <c r="D38" s="282">
        <v>28785793</v>
      </c>
      <c r="E38" s="283"/>
      <c r="F38" s="250">
        <f t="shared" si="11"/>
        <v>28785793</v>
      </c>
      <c r="G38" s="105"/>
      <c r="H38" s="108"/>
      <c r="I38" s="282">
        <v>34834144</v>
      </c>
      <c r="J38" s="283"/>
      <c r="K38" s="250">
        <f t="shared" si="12"/>
        <v>34834144</v>
      </c>
      <c r="L38" s="262">
        <f t="shared" si="1"/>
        <v>34834144</v>
      </c>
      <c r="M38" s="274">
        <v>10000000</v>
      </c>
      <c r="N38" s="275"/>
      <c r="O38" s="275"/>
      <c r="P38" s="275"/>
      <c r="Q38" s="275">
        <v>24834144</v>
      </c>
      <c r="R38" s="275"/>
      <c r="S38" s="275"/>
      <c r="T38" s="275"/>
      <c r="U38" s="275"/>
    </row>
    <row r="39" spans="1:21" x14ac:dyDescent="0.25">
      <c r="A39" s="104" t="s">
        <v>380</v>
      </c>
      <c r="B39" s="105">
        <v>2993000</v>
      </c>
      <c r="C39" s="107">
        <v>3</v>
      </c>
      <c r="D39" s="282">
        <f>B39*C39</f>
        <v>8979000</v>
      </c>
      <c r="F39" s="250">
        <f t="shared" si="11"/>
        <v>8979000</v>
      </c>
      <c r="G39" s="105">
        <v>2993000</v>
      </c>
      <c r="H39" s="315">
        <v>2</v>
      </c>
      <c r="I39" s="316">
        <f>G39*H39</f>
        <v>5986000</v>
      </c>
      <c r="K39" s="250">
        <f t="shared" si="12"/>
        <v>5986000</v>
      </c>
      <c r="L39" s="262">
        <f t="shared" si="1"/>
        <v>5986000</v>
      </c>
      <c r="M39" s="274"/>
      <c r="N39" s="275"/>
      <c r="O39" s="275"/>
      <c r="P39" s="275"/>
      <c r="Q39" s="275"/>
      <c r="R39" s="275"/>
      <c r="S39" s="275"/>
      <c r="T39" s="275">
        <f>K39</f>
        <v>5986000</v>
      </c>
      <c r="U39" s="275"/>
    </row>
    <row r="40" spans="1:21" x14ac:dyDescent="0.25">
      <c r="A40" s="104" t="s">
        <v>381</v>
      </c>
      <c r="B40" s="105"/>
      <c r="C40" s="107"/>
      <c r="D40" s="282"/>
      <c r="F40" s="250"/>
      <c r="G40" s="105">
        <v>4419000</v>
      </c>
      <c r="H40" s="315">
        <v>1</v>
      </c>
      <c r="I40" s="316">
        <f>G40*H40</f>
        <v>4419000</v>
      </c>
      <c r="K40" s="250">
        <f t="shared" si="12"/>
        <v>4419000</v>
      </c>
      <c r="L40" s="262">
        <f t="shared" si="1"/>
        <v>4419000</v>
      </c>
      <c r="M40" s="274"/>
      <c r="N40" s="275"/>
      <c r="O40" s="275"/>
      <c r="P40" s="275"/>
      <c r="Q40" s="275"/>
      <c r="R40" s="275"/>
      <c r="S40" s="275"/>
      <c r="T40" s="275">
        <f>K40</f>
        <v>4419000</v>
      </c>
      <c r="U40" s="275"/>
    </row>
    <row r="41" spans="1:21" x14ac:dyDescent="0.25">
      <c r="A41" s="104" t="s">
        <v>237</v>
      </c>
      <c r="B41" s="105"/>
      <c r="C41" s="107"/>
      <c r="D41" s="282">
        <v>2014000</v>
      </c>
      <c r="F41" s="250">
        <f t="shared" si="11"/>
        <v>2014000</v>
      </c>
      <c r="G41" s="105"/>
      <c r="H41" s="107"/>
      <c r="I41" s="282">
        <v>1562000</v>
      </c>
      <c r="K41" s="250">
        <f t="shared" si="12"/>
        <v>1562000</v>
      </c>
      <c r="L41" s="262">
        <f t="shared" si="1"/>
        <v>1916000</v>
      </c>
      <c r="M41" s="274"/>
      <c r="N41" s="275"/>
      <c r="O41" s="275"/>
      <c r="P41" s="275"/>
      <c r="Q41" s="275"/>
      <c r="R41" s="275"/>
      <c r="S41" s="275"/>
      <c r="T41" s="275">
        <v>1916000</v>
      </c>
      <c r="U41" s="275"/>
    </row>
    <row r="42" spans="1:21" x14ac:dyDescent="0.25">
      <c r="A42" s="104" t="s">
        <v>238</v>
      </c>
      <c r="B42" s="105">
        <v>3400000</v>
      </c>
      <c r="C42" s="107"/>
      <c r="D42" s="282">
        <v>4420000</v>
      </c>
      <c r="F42" s="250">
        <f t="shared" si="11"/>
        <v>4420000</v>
      </c>
      <c r="G42" s="105">
        <v>3780</v>
      </c>
      <c r="H42" s="93">
        <v>1.3</v>
      </c>
      <c r="I42" s="284">
        <v>4914000</v>
      </c>
      <c r="K42" s="250">
        <f t="shared" si="12"/>
        <v>4914000</v>
      </c>
      <c r="L42" s="262">
        <f t="shared" si="1"/>
        <v>4914000</v>
      </c>
      <c r="M42" s="274"/>
      <c r="N42" s="275"/>
      <c r="O42" s="275"/>
      <c r="P42" s="275"/>
      <c r="Q42" s="275">
        <f t="shared" ref="Q42:Q43" si="13">K42-R42</f>
        <v>4282180</v>
      </c>
      <c r="R42" s="275">
        <v>631820</v>
      </c>
      <c r="S42" s="275"/>
      <c r="T42" s="275"/>
      <c r="U42" s="275"/>
    </row>
    <row r="43" spans="1:21" x14ac:dyDescent="0.25">
      <c r="A43" s="104" t="s">
        <v>239</v>
      </c>
      <c r="B43" s="105">
        <v>60896</v>
      </c>
      <c r="C43" s="107">
        <v>20</v>
      </c>
      <c r="D43" s="282">
        <f>B43*C43</f>
        <v>1217920</v>
      </c>
      <c r="F43" s="250">
        <f t="shared" si="11"/>
        <v>1217920</v>
      </c>
      <c r="G43" s="105">
        <v>71896</v>
      </c>
      <c r="H43" s="315">
        <v>19</v>
      </c>
      <c r="I43" s="316">
        <f>G43*H43</f>
        <v>1366024</v>
      </c>
      <c r="K43" s="250">
        <f t="shared" si="12"/>
        <v>1366024</v>
      </c>
      <c r="L43" s="262">
        <f t="shared" si="1"/>
        <v>1366024</v>
      </c>
      <c r="M43" s="274"/>
      <c r="N43" s="275"/>
      <c r="O43" s="275"/>
      <c r="P43" s="275"/>
      <c r="Q43" s="275">
        <f t="shared" si="13"/>
        <v>1150336</v>
      </c>
      <c r="R43" s="275">
        <v>215688</v>
      </c>
      <c r="S43" s="275"/>
      <c r="T43" s="275"/>
      <c r="U43" s="275"/>
    </row>
    <row r="44" spans="1:21" x14ac:dyDescent="0.25">
      <c r="A44" s="104" t="s">
        <v>240</v>
      </c>
      <c r="B44" s="285">
        <v>429000</v>
      </c>
      <c r="C44" s="107">
        <v>5</v>
      </c>
      <c r="D44" s="282">
        <f>B44*C44</f>
        <v>2145000</v>
      </c>
      <c r="F44" s="250">
        <f t="shared" si="11"/>
        <v>2145000</v>
      </c>
      <c r="G44" s="285">
        <v>429000</v>
      </c>
      <c r="H44" s="315">
        <v>5</v>
      </c>
      <c r="I44" s="316">
        <f>G44*H44</f>
        <v>2145000</v>
      </c>
      <c r="K44" s="250">
        <f t="shared" si="12"/>
        <v>2145000</v>
      </c>
      <c r="L44" s="262">
        <f t="shared" si="1"/>
        <v>2145000</v>
      </c>
      <c r="M44" s="274"/>
      <c r="N44" s="275"/>
      <c r="O44" s="275"/>
      <c r="P44" s="275"/>
      <c r="Q44" s="275">
        <f>K44-R44</f>
        <v>1716000</v>
      </c>
      <c r="R44" s="275">
        <v>429000</v>
      </c>
      <c r="S44" s="275"/>
      <c r="T44" s="275"/>
      <c r="U44" s="275"/>
    </row>
    <row r="45" spans="1:21" x14ac:dyDescent="0.25">
      <c r="A45" s="94" t="s">
        <v>241</v>
      </c>
      <c r="B45" s="110">
        <v>25000</v>
      </c>
      <c r="C45" s="107">
        <v>1</v>
      </c>
      <c r="D45" s="282">
        <f>B45*C45</f>
        <v>25000</v>
      </c>
      <c r="F45" s="250">
        <f t="shared" si="11"/>
        <v>25000</v>
      </c>
      <c r="G45" s="110">
        <v>25000</v>
      </c>
      <c r="H45" s="315">
        <v>3</v>
      </c>
      <c r="I45" s="316">
        <f>G45*H45</f>
        <v>75000</v>
      </c>
      <c r="K45" s="250">
        <f t="shared" si="12"/>
        <v>75000</v>
      </c>
      <c r="L45" s="262">
        <f t="shared" si="1"/>
        <v>75000</v>
      </c>
      <c r="M45" s="274"/>
      <c r="N45" s="275"/>
      <c r="O45" s="275"/>
      <c r="P45" s="275"/>
      <c r="Q45" s="275">
        <v>75000</v>
      </c>
      <c r="R45" s="275"/>
      <c r="S45" s="275"/>
      <c r="T45" s="275"/>
      <c r="U45" s="275"/>
    </row>
    <row r="46" spans="1:21" x14ac:dyDescent="0.25">
      <c r="A46" s="94" t="s">
        <v>242</v>
      </c>
      <c r="B46" s="110">
        <v>163500</v>
      </c>
      <c r="C46" s="107">
        <v>6</v>
      </c>
      <c r="D46" s="282">
        <f>B46*C46</f>
        <v>981000</v>
      </c>
      <c r="F46" s="250">
        <f t="shared" si="11"/>
        <v>981000</v>
      </c>
      <c r="G46" s="110">
        <v>285000</v>
      </c>
      <c r="H46" s="107">
        <v>6</v>
      </c>
      <c r="I46" s="282">
        <f>G46*H46</f>
        <v>1710000</v>
      </c>
      <c r="K46" s="250">
        <f t="shared" si="12"/>
        <v>1710000</v>
      </c>
      <c r="L46" s="262">
        <f t="shared" si="1"/>
        <v>1710000</v>
      </c>
      <c r="M46" s="274"/>
      <c r="N46" s="275"/>
      <c r="O46" s="275"/>
      <c r="P46" s="275"/>
      <c r="Q46" s="275">
        <f>K46</f>
        <v>1710000</v>
      </c>
      <c r="R46" s="275"/>
      <c r="S46" s="275"/>
      <c r="T46" s="275"/>
      <c r="U46" s="275"/>
    </row>
    <row r="47" spans="1:21" x14ac:dyDescent="0.25">
      <c r="A47" s="94" t="s">
        <v>409</v>
      </c>
      <c r="B47" s="110"/>
      <c r="C47" s="81"/>
      <c r="D47" s="286"/>
      <c r="F47" s="250">
        <f t="shared" si="11"/>
        <v>0</v>
      </c>
      <c r="G47" s="110"/>
      <c r="H47" s="81"/>
      <c r="I47" s="286">
        <v>894400</v>
      </c>
      <c r="K47" s="250">
        <f t="shared" si="12"/>
        <v>894400</v>
      </c>
      <c r="L47" s="262">
        <f t="shared" si="1"/>
        <v>0</v>
      </c>
      <c r="M47" s="274"/>
      <c r="N47" s="275"/>
      <c r="O47" s="275"/>
      <c r="P47" s="275"/>
      <c r="Q47" s="275"/>
      <c r="R47" s="275"/>
      <c r="S47" s="275"/>
      <c r="T47" s="275"/>
      <c r="U47" s="275"/>
    </row>
    <row r="48" spans="1:21" ht="15.75" thickBot="1" x14ac:dyDescent="0.3">
      <c r="A48" s="94" t="s">
        <v>410</v>
      </c>
      <c r="B48" s="111"/>
      <c r="C48" s="81"/>
      <c r="D48" s="286"/>
      <c r="F48" s="250">
        <f t="shared" si="11"/>
        <v>0</v>
      </c>
      <c r="G48" s="111"/>
      <c r="H48" s="81"/>
      <c r="I48" s="286">
        <v>436500</v>
      </c>
      <c r="K48" s="250">
        <f t="shared" si="12"/>
        <v>436500</v>
      </c>
      <c r="L48" s="262">
        <f t="shared" si="1"/>
        <v>0</v>
      </c>
      <c r="M48" s="274"/>
      <c r="N48" s="275"/>
      <c r="O48" s="275"/>
      <c r="P48" s="275"/>
      <c r="Q48" s="275"/>
      <c r="R48" s="275"/>
      <c r="S48" s="275"/>
      <c r="T48" s="275"/>
      <c r="U48" s="275"/>
    </row>
    <row r="49" spans="1:21" x14ac:dyDescent="0.25">
      <c r="A49" s="112" t="s">
        <v>243</v>
      </c>
      <c r="B49" s="113"/>
      <c r="C49" s="114"/>
      <c r="D49" s="115">
        <f t="shared" ref="D49:F49" si="14">SUM(D50:D52)</f>
        <v>7226120</v>
      </c>
      <c r="E49" s="115">
        <f t="shared" si="14"/>
        <v>0</v>
      </c>
      <c r="F49" s="116">
        <f t="shared" si="14"/>
        <v>7226120</v>
      </c>
      <c r="G49" s="113"/>
      <c r="H49" s="114"/>
      <c r="I49" s="115">
        <f t="shared" ref="I49:K49" si="15">SUM(I50:I52)</f>
        <v>10157477</v>
      </c>
      <c r="J49" s="115">
        <f t="shared" si="15"/>
        <v>0</v>
      </c>
      <c r="K49" s="116">
        <f t="shared" si="15"/>
        <v>10157477</v>
      </c>
      <c r="L49" s="262">
        <f t="shared" si="1"/>
        <v>7402167</v>
      </c>
      <c r="M49" s="287">
        <f t="shared" ref="M49:U49" si="16">SUM(M50:M52)</f>
        <v>0</v>
      </c>
      <c r="N49" s="288">
        <f t="shared" si="16"/>
        <v>0</v>
      </c>
      <c r="O49" s="288">
        <f t="shared" si="16"/>
        <v>0</v>
      </c>
      <c r="P49" s="288">
        <f t="shared" si="16"/>
        <v>7402167</v>
      </c>
      <c r="Q49" s="288">
        <f t="shared" si="16"/>
        <v>0</v>
      </c>
      <c r="R49" s="288">
        <f t="shared" si="16"/>
        <v>0</v>
      </c>
      <c r="S49" s="288">
        <f t="shared" si="16"/>
        <v>0</v>
      </c>
      <c r="T49" s="288">
        <f t="shared" si="16"/>
        <v>0</v>
      </c>
      <c r="U49" s="288">
        <f t="shared" si="16"/>
        <v>0</v>
      </c>
    </row>
    <row r="50" spans="1:21" x14ac:dyDescent="0.25">
      <c r="A50" s="117" t="s">
        <v>244</v>
      </c>
      <c r="B50" s="118">
        <v>1210</v>
      </c>
      <c r="C50" s="119">
        <v>5972</v>
      </c>
      <c r="D50" s="120">
        <f>B50*C50</f>
        <v>7226120</v>
      </c>
      <c r="E50" s="120"/>
      <c r="F50" s="289">
        <f>D50+E50</f>
        <v>7226120</v>
      </c>
      <c r="G50" s="118">
        <v>1251</v>
      </c>
      <c r="H50" s="119">
        <v>5917</v>
      </c>
      <c r="I50" s="120">
        <f>G50*H50</f>
        <v>7402167</v>
      </c>
      <c r="J50" s="120"/>
      <c r="K50" s="289">
        <f>I50+J50</f>
        <v>7402167</v>
      </c>
      <c r="L50" s="262">
        <f t="shared" si="1"/>
        <v>7402167</v>
      </c>
      <c r="M50" s="274"/>
      <c r="N50" s="275"/>
      <c r="O50" s="275"/>
      <c r="P50" s="275">
        <v>7402167</v>
      </c>
      <c r="Q50" s="275"/>
      <c r="R50" s="275"/>
      <c r="S50" s="275"/>
      <c r="T50" s="275"/>
      <c r="U50" s="275"/>
    </row>
    <row r="51" spans="1:21" x14ac:dyDescent="0.25">
      <c r="A51" s="117" t="s">
        <v>245</v>
      </c>
      <c r="B51" s="81"/>
      <c r="C51" s="121"/>
      <c r="D51" s="103"/>
      <c r="E51" s="103"/>
      <c r="F51" s="289">
        <f>D51+E51</f>
        <v>0</v>
      </c>
      <c r="G51" s="81"/>
      <c r="H51" s="121"/>
      <c r="I51" s="103">
        <v>211000</v>
      </c>
      <c r="J51" s="103"/>
      <c r="K51" s="289">
        <f>I51+J51</f>
        <v>211000</v>
      </c>
      <c r="L51" s="262"/>
      <c r="M51" s="274"/>
      <c r="N51" s="275"/>
      <c r="O51" s="275"/>
      <c r="P51" s="275"/>
      <c r="Q51" s="275"/>
      <c r="R51" s="275"/>
      <c r="S51" s="275"/>
      <c r="T51" s="275"/>
      <c r="U51" s="275"/>
    </row>
    <row r="52" spans="1:21" ht="15.75" thickBot="1" x14ac:dyDescent="0.3">
      <c r="A52" s="94" t="s">
        <v>409</v>
      </c>
      <c r="B52" s="290"/>
      <c r="C52" s="291"/>
      <c r="D52" s="291"/>
      <c r="E52" s="291"/>
      <c r="F52" s="292">
        <f>D52+E52</f>
        <v>0</v>
      </c>
      <c r="G52" s="290"/>
      <c r="H52" s="291"/>
      <c r="I52" s="291">
        <v>2544310</v>
      </c>
      <c r="J52" s="291"/>
      <c r="K52" s="292">
        <f>I52+J52</f>
        <v>2544310</v>
      </c>
      <c r="L52" s="262">
        <f t="shared" si="1"/>
        <v>0</v>
      </c>
      <c r="M52" s="274"/>
      <c r="N52" s="275"/>
      <c r="O52" s="275"/>
      <c r="P52" s="275"/>
      <c r="Q52" s="275"/>
      <c r="R52" s="275"/>
      <c r="S52" s="275"/>
      <c r="T52" s="275"/>
      <c r="U52" s="275"/>
    </row>
    <row r="53" spans="1:21" ht="15.75" thickBot="1" x14ac:dyDescent="0.3">
      <c r="A53" s="122" t="s">
        <v>246</v>
      </c>
      <c r="B53" s="293"/>
      <c r="C53" s="294"/>
      <c r="D53" s="295">
        <f>SUM(D54:D55)</f>
        <v>0</v>
      </c>
      <c r="E53" s="295">
        <f t="shared" ref="E53:F53" si="17">SUM(E54:E55)</f>
        <v>0</v>
      </c>
      <c r="F53" s="295">
        <f t="shared" si="17"/>
        <v>0</v>
      </c>
      <c r="G53" s="293"/>
      <c r="H53" s="294"/>
      <c r="I53" s="295">
        <f>SUM(I54:I55)</f>
        <v>0</v>
      </c>
      <c r="J53" s="295">
        <f t="shared" ref="J53:K53" si="18">SUM(J54:J55)</f>
        <v>0</v>
      </c>
      <c r="K53" s="295">
        <f t="shared" si="18"/>
        <v>0</v>
      </c>
      <c r="L53" s="262">
        <f t="shared" si="1"/>
        <v>0</v>
      </c>
      <c r="M53" s="296">
        <f>SUM(M54:M54)</f>
        <v>0</v>
      </c>
      <c r="N53" s="297">
        <f t="shared" ref="N53:U53" si="19">SUM(N54:N57)</f>
        <v>0</v>
      </c>
      <c r="O53" s="297">
        <f t="shared" si="19"/>
        <v>0</v>
      </c>
      <c r="P53" s="297">
        <f t="shared" si="19"/>
        <v>0</v>
      </c>
      <c r="Q53" s="297">
        <f t="shared" si="19"/>
        <v>0</v>
      </c>
      <c r="R53" s="297">
        <f t="shared" si="19"/>
        <v>0</v>
      </c>
      <c r="S53" s="297">
        <f t="shared" si="19"/>
        <v>0</v>
      </c>
      <c r="T53" s="297">
        <f t="shared" si="19"/>
        <v>0</v>
      </c>
      <c r="U53" s="297">
        <f t="shared" si="19"/>
        <v>0</v>
      </c>
    </row>
    <row r="54" spans="1:21" x14ac:dyDescent="0.25">
      <c r="A54" s="123"/>
      <c r="B54" s="290"/>
      <c r="C54" s="291"/>
      <c r="D54" s="291"/>
      <c r="E54" s="291"/>
      <c r="F54" s="292">
        <f>D54+E54</f>
        <v>0</v>
      </c>
      <c r="G54" s="290"/>
      <c r="H54" s="291"/>
      <c r="I54" s="291"/>
      <c r="J54" s="291"/>
      <c r="K54" s="292">
        <f>I54+J54</f>
        <v>0</v>
      </c>
      <c r="L54" s="262">
        <f t="shared" si="1"/>
        <v>0</v>
      </c>
      <c r="M54" s="298"/>
      <c r="N54" s="299"/>
      <c r="O54" s="299"/>
      <c r="P54" s="299"/>
      <c r="Q54" s="299"/>
      <c r="R54" s="299"/>
      <c r="S54" s="299"/>
      <c r="T54" s="299"/>
      <c r="U54" s="299"/>
    </row>
    <row r="55" spans="1:21" ht="15.75" thickBot="1" x14ac:dyDescent="0.3">
      <c r="A55" s="123"/>
      <c r="B55" s="290"/>
      <c r="C55" s="291"/>
      <c r="D55" s="291"/>
      <c r="E55" s="291"/>
      <c r="F55" s="292">
        <f>D55+E55</f>
        <v>0</v>
      </c>
      <c r="G55" s="290"/>
      <c r="H55" s="291"/>
      <c r="I55" s="291"/>
      <c r="J55" s="291"/>
      <c r="K55" s="292">
        <f>I55+J55</f>
        <v>0</v>
      </c>
      <c r="L55" s="262"/>
      <c r="M55" s="300"/>
      <c r="N55" s="301"/>
      <c r="O55" s="301"/>
      <c r="P55" s="301"/>
      <c r="Q55" s="301"/>
      <c r="R55" s="301"/>
      <c r="S55" s="301"/>
      <c r="T55" s="301"/>
      <c r="U55" s="301"/>
    </row>
    <row r="56" spans="1:21" ht="16.5" thickTop="1" thickBot="1" x14ac:dyDescent="0.3">
      <c r="A56" s="124" t="s">
        <v>376</v>
      </c>
      <c r="B56" s="302"/>
      <c r="C56" s="302"/>
      <c r="D56" s="302"/>
      <c r="E56" s="302"/>
      <c r="F56" s="292">
        <f>D56+E56</f>
        <v>0</v>
      </c>
      <c r="G56" s="302"/>
      <c r="H56" s="302"/>
      <c r="I56" s="302"/>
      <c r="J56" s="302"/>
      <c r="K56" s="292">
        <f>I56+J56</f>
        <v>0</v>
      </c>
      <c r="L56" s="262">
        <f t="shared" si="1"/>
        <v>0</v>
      </c>
      <c r="M56" s="303"/>
      <c r="N56" s="304"/>
      <c r="O56" s="304"/>
      <c r="P56" s="304"/>
      <c r="Q56" s="304"/>
      <c r="R56" s="304"/>
      <c r="S56" s="304"/>
      <c r="T56" s="304"/>
      <c r="U56" s="304"/>
    </row>
    <row r="57" spans="1:21" ht="16.5" thickTop="1" x14ac:dyDescent="0.25">
      <c r="A57" s="125"/>
      <c r="F57" s="305"/>
      <c r="K57" s="305"/>
      <c r="L57" s="262">
        <f t="shared" si="1"/>
        <v>0</v>
      </c>
      <c r="M57" s="306"/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pane ySplit="6" topLeftCell="A7" activePane="bottomLeft" state="frozen"/>
      <selection activeCell="F1" sqref="F1"/>
      <selection pane="bottomLeft" activeCell="F1" sqref="F1"/>
    </sheetView>
  </sheetViews>
  <sheetFormatPr defaultRowHeight="12.75" x14ac:dyDescent="0.2"/>
  <cols>
    <col min="1" max="1" width="5.7109375" style="165" customWidth="1"/>
    <col min="2" max="2" width="50" style="165" customWidth="1"/>
    <col min="3" max="3" width="14.7109375" style="165" customWidth="1"/>
    <col min="4" max="8" width="12.7109375" style="165" customWidth="1"/>
    <col min="9" max="255" width="9.140625" style="165"/>
    <col min="256" max="256" width="5.7109375" style="165" customWidth="1"/>
    <col min="257" max="257" width="50" style="165" customWidth="1"/>
    <col min="258" max="258" width="28.85546875" style="165" customWidth="1"/>
    <col min="259" max="511" width="9.140625" style="165"/>
    <col min="512" max="512" width="5.7109375" style="165" customWidth="1"/>
    <col min="513" max="513" width="50" style="165" customWidth="1"/>
    <col min="514" max="514" width="28.85546875" style="165" customWidth="1"/>
    <col min="515" max="767" width="9.140625" style="165"/>
    <col min="768" max="768" width="5.7109375" style="165" customWidth="1"/>
    <col min="769" max="769" width="50" style="165" customWidth="1"/>
    <col min="770" max="770" width="28.85546875" style="165" customWidth="1"/>
    <col min="771" max="1023" width="9.140625" style="165"/>
    <col min="1024" max="1024" width="5.7109375" style="165" customWidth="1"/>
    <col min="1025" max="1025" width="50" style="165" customWidth="1"/>
    <col min="1026" max="1026" width="28.85546875" style="165" customWidth="1"/>
    <col min="1027" max="1279" width="9.140625" style="165"/>
    <col min="1280" max="1280" width="5.7109375" style="165" customWidth="1"/>
    <col min="1281" max="1281" width="50" style="165" customWidth="1"/>
    <col min="1282" max="1282" width="28.85546875" style="165" customWidth="1"/>
    <col min="1283" max="1535" width="9.140625" style="165"/>
    <col min="1536" max="1536" width="5.7109375" style="165" customWidth="1"/>
    <col min="1537" max="1537" width="50" style="165" customWidth="1"/>
    <col min="1538" max="1538" width="28.85546875" style="165" customWidth="1"/>
    <col min="1539" max="1791" width="9.140625" style="165"/>
    <col min="1792" max="1792" width="5.7109375" style="165" customWidth="1"/>
    <col min="1793" max="1793" width="50" style="165" customWidth="1"/>
    <col min="1794" max="1794" width="28.85546875" style="165" customWidth="1"/>
    <col min="1795" max="2047" width="9.140625" style="165"/>
    <col min="2048" max="2048" width="5.7109375" style="165" customWidth="1"/>
    <col min="2049" max="2049" width="50" style="165" customWidth="1"/>
    <col min="2050" max="2050" width="28.85546875" style="165" customWidth="1"/>
    <col min="2051" max="2303" width="9.140625" style="165"/>
    <col min="2304" max="2304" width="5.7109375" style="165" customWidth="1"/>
    <col min="2305" max="2305" width="50" style="165" customWidth="1"/>
    <col min="2306" max="2306" width="28.85546875" style="165" customWidth="1"/>
    <col min="2307" max="2559" width="9.140625" style="165"/>
    <col min="2560" max="2560" width="5.7109375" style="165" customWidth="1"/>
    <col min="2561" max="2561" width="50" style="165" customWidth="1"/>
    <col min="2562" max="2562" width="28.85546875" style="165" customWidth="1"/>
    <col min="2563" max="2815" width="9.140625" style="165"/>
    <col min="2816" max="2816" width="5.7109375" style="165" customWidth="1"/>
    <col min="2817" max="2817" width="50" style="165" customWidth="1"/>
    <col min="2818" max="2818" width="28.85546875" style="165" customWidth="1"/>
    <col min="2819" max="3071" width="9.140625" style="165"/>
    <col min="3072" max="3072" width="5.7109375" style="165" customWidth="1"/>
    <col min="3073" max="3073" width="50" style="165" customWidth="1"/>
    <col min="3074" max="3074" width="28.85546875" style="165" customWidth="1"/>
    <col min="3075" max="3327" width="9.140625" style="165"/>
    <col min="3328" max="3328" width="5.7109375" style="165" customWidth="1"/>
    <col min="3329" max="3329" width="50" style="165" customWidth="1"/>
    <col min="3330" max="3330" width="28.85546875" style="165" customWidth="1"/>
    <col min="3331" max="3583" width="9.140625" style="165"/>
    <col min="3584" max="3584" width="5.7109375" style="165" customWidth="1"/>
    <col min="3585" max="3585" width="50" style="165" customWidth="1"/>
    <col min="3586" max="3586" width="28.85546875" style="165" customWidth="1"/>
    <col min="3587" max="3839" width="9.140625" style="165"/>
    <col min="3840" max="3840" width="5.7109375" style="165" customWidth="1"/>
    <col min="3841" max="3841" width="50" style="165" customWidth="1"/>
    <col min="3842" max="3842" width="28.85546875" style="165" customWidth="1"/>
    <col min="3843" max="4095" width="9.140625" style="165"/>
    <col min="4096" max="4096" width="5.7109375" style="165" customWidth="1"/>
    <col min="4097" max="4097" width="50" style="165" customWidth="1"/>
    <col min="4098" max="4098" width="28.85546875" style="165" customWidth="1"/>
    <col min="4099" max="4351" width="9.140625" style="165"/>
    <col min="4352" max="4352" width="5.7109375" style="165" customWidth="1"/>
    <col min="4353" max="4353" width="50" style="165" customWidth="1"/>
    <col min="4354" max="4354" width="28.85546875" style="165" customWidth="1"/>
    <col min="4355" max="4607" width="9.140625" style="165"/>
    <col min="4608" max="4608" width="5.7109375" style="165" customWidth="1"/>
    <col min="4609" max="4609" width="50" style="165" customWidth="1"/>
    <col min="4610" max="4610" width="28.85546875" style="165" customWidth="1"/>
    <col min="4611" max="4863" width="9.140625" style="165"/>
    <col min="4864" max="4864" width="5.7109375" style="165" customWidth="1"/>
    <col min="4865" max="4865" width="50" style="165" customWidth="1"/>
    <col min="4866" max="4866" width="28.85546875" style="165" customWidth="1"/>
    <col min="4867" max="5119" width="9.140625" style="165"/>
    <col min="5120" max="5120" width="5.7109375" style="165" customWidth="1"/>
    <col min="5121" max="5121" width="50" style="165" customWidth="1"/>
    <col min="5122" max="5122" width="28.85546875" style="165" customWidth="1"/>
    <col min="5123" max="5375" width="9.140625" style="165"/>
    <col min="5376" max="5376" width="5.7109375" style="165" customWidth="1"/>
    <col min="5377" max="5377" width="50" style="165" customWidth="1"/>
    <col min="5378" max="5378" width="28.85546875" style="165" customWidth="1"/>
    <col min="5379" max="5631" width="9.140625" style="165"/>
    <col min="5632" max="5632" width="5.7109375" style="165" customWidth="1"/>
    <col min="5633" max="5633" width="50" style="165" customWidth="1"/>
    <col min="5634" max="5634" width="28.85546875" style="165" customWidth="1"/>
    <col min="5635" max="5887" width="9.140625" style="165"/>
    <col min="5888" max="5888" width="5.7109375" style="165" customWidth="1"/>
    <col min="5889" max="5889" width="50" style="165" customWidth="1"/>
    <col min="5890" max="5890" width="28.85546875" style="165" customWidth="1"/>
    <col min="5891" max="6143" width="9.140625" style="165"/>
    <col min="6144" max="6144" width="5.7109375" style="165" customWidth="1"/>
    <col min="6145" max="6145" width="50" style="165" customWidth="1"/>
    <col min="6146" max="6146" width="28.85546875" style="165" customWidth="1"/>
    <col min="6147" max="6399" width="9.140625" style="165"/>
    <col min="6400" max="6400" width="5.7109375" style="165" customWidth="1"/>
    <col min="6401" max="6401" width="50" style="165" customWidth="1"/>
    <col min="6402" max="6402" width="28.85546875" style="165" customWidth="1"/>
    <col min="6403" max="6655" width="9.140625" style="165"/>
    <col min="6656" max="6656" width="5.7109375" style="165" customWidth="1"/>
    <col min="6657" max="6657" width="50" style="165" customWidth="1"/>
    <col min="6658" max="6658" width="28.85546875" style="165" customWidth="1"/>
    <col min="6659" max="6911" width="9.140625" style="165"/>
    <col min="6912" max="6912" width="5.7109375" style="165" customWidth="1"/>
    <col min="6913" max="6913" width="50" style="165" customWidth="1"/>
    <col min="6914" max="6914" width="28.85546875" style="165" customWidth="1"/>
    <col min="6915" max="7167" width="9.140625" style="165"/>
    <col min="7168" max="7168" width="5.7109375" style="165" customWidth="1"/>
    <col min="7169" max="7169" width="50" style="165" customWidth="1"/>
    <col min="7170" max="7170" width="28.85546875" style="165" customWidth="1"/>
    <col min="7171" max="7423" width="9.140625" style="165"/>
    <col min="7424" max="7424" width="5.7109375" style="165" customWidth="1"/>
    <col min="7425" max="7425" width="50" style="165" customWidth="1"/>
    <col min="7426" max="7426" width="28.85546875" style="165" customWidth="1"/>
    <col min="7427" max="7679" width="9.140625" style="165"/>
    <col min="7680" max="7680" width="5.7109375" style="165" customWidth="1"/>
    <col min="7681" max="7681" width="50" style="165" customWidth="1"/>
    <col min="7682" max="7682" width="28.85546875" style="165" customWidth="1"/>
    <col min="7683" max="7935" width="9.140625" style="165"/>
    <col min="7936" max="7936" width="5.7109375" style="165" customWidth="1"/>
    <col min="7937" max="7937" width="50" style="165" customWidth="1"/>
    <col min="7938" max="7938" width="28.85546875" style="165" customWidth="1"/>
    <col min="7939" max="8191" width="9.140625" style="165"/>
    <col min="8192" max="8192" width="5.7109375" style="165" customWidth="1"/>
    <col min="8193" max="8193" width="50" style="165" customWidth="1"/>
    <col min="8194" max="8194" width="28.85546875" style="165" customWidth="1"/>
    <col min="8195" max="8447" width="9.140625" style="165"/>
    <col min="8448" max="8448" width="5.7109375" style="165" customWidth="1"/>
    <col min="8449" max="8449" width="50" style="165" customWidth="1"/>
    <col min="8450" max="8450" width="28.85546875" style="165" customWidth="1"/>
    <col min="8451" max="8703" width="9.140625" style="165"/>
    <col min="8704" max="8704" width="5.7109375" style="165" customWidth="1"/>
    <col min="8705" max="8705" width="50" style="165" customWidth="1"/>
    <col min="8706" max="8706" width="28.85546875" style="165" customWidth="1"/>
    <col min="8707" max="8959" width="9.140625" style="165"/>
    <col min="8960" max="8960" width="5.7109375" style="165" customWidth="1"/>
    <col min="8961" max="8961" width="50" style="165" customWidth="1"/>
    <col min="8962" max="8962" width="28.85546875" style="165" customWidth="1"/>
    <col min="8963" max="9215" width="9.140625" style="165"/>
    <col min="9216" max="9216" width="5.7109375" style="165" customWidth="1"/>
    <col min="9217" max="9217" width="50" style="165" customWidth="1"/>
    <col min="9218" max="9218" width="28.85546875" style="165" customWidth="1"/>
    <col min="9219" max="9471" width="9.140625" style="165"/>
    <col min="9472" max="9472" width="5.7109375" style="165" customWidth="1"/>
    <col min="9473" max="9473" width="50" style="165" customWidth="1"/>
    <col min="9474" max="9474" width="28.85546875" style="165" customWidth="1"/>
    <col min="9475" max="9727" width="9.140625" style="165"/>
    <col min="9728" max="9728" width="5.7109375" style="165" customWidth="1"/>
    <col min="9729" max="9729" width="50" style="165" customWidth="1"/>
    <col min="9730" max="9730" width="28.85546875" style="165" customWidth="1"/>
    <col min="9731" max="9983" width="9.140625" style="165"/>
    <col min="9984" max="9984" width="5.7109375" style="165" customWidth="1"/>
    <col min="9985" max="9985" width="50" style="165" customWidth="1"/>
    <col min="9986" max="9986" width="28.85546875" style="165" customWidth="1"/>
    <col min="9987" max="10239" width="9.140625" style="165"/>
    <col min="10240" max="10240" width="5.7109375" style="165" customWidth="1"/>
    <col min="10241" max="10241" width="50" style="165" customWidth="1"/>
    <col min="10242" max="10242" width="28.85546875" style="165" customWidth="1"/>
    <col min="10243" max="10495" width="9.140625" style="165"/>
    <col min="10496" max="10496" width="5.7109375" style="165" customWidth="1"/>
    <col min="10497" max="10497" width="50" style="165" customWidth="1"/>
    <col min="10498" max="10498" width="28.85546875" style="165" customWidth="1"/>
    <col min="10499" max="10751" width="9.140625" style="165"/>
    <col min="10752" max="10752" width="5.7109375" style="165" customWidth="1"/>
    <col min="10753" max="10753" width="50" style="165" customWidth="1"/>
    <col min="10754" max="10754" width="28.85546875" style="165" customWidth="1"/>
    <col min="10755" max="11007" width="9.140625" style="165"/>
    <col min="11008" max="11008" width="5.7109375" style="165" customWidth="1"/>
    <col min="11009" max="11009" width="50" style="165" customWidth="1"/>
    <col min="11010" max="11010" width="28.85546875" style="165" customWidth="1"/>
    <col min="11011" max="11263" width="9.140625" style="165"/>
    <col min="11264" max="11264" width="5.7109375" style="165" customWidth="1"/>
    <col min="11265" max="11265" width="50" style="165" customWidth="1"/>
    <col min="11266" max="11266" width="28.85546875" style="165" customWidth="1"/>
    <col min="11267" max="11519" width="9.140625" style="165"/>
    <col min="11520" max="11520" width="5.7109375" style="165" customWidth="1"/>
    <col min="11521" max="11521" width="50" style="165" customWidth="1"/>
    <col min="11522" max="11522" width="28.85546875" style="165" customWidth="1"/>
    <col min="11523" max="11775" width="9.140625" style="165"/>
    <col min="11776" max="11776" width="5.7109375" style="165" customWidth="1"/>
    <col min="11777" max="11777" width="50" style="165" customWidth="1"/>
    <col min="11778" max="11778" width="28.85546875" style="165" customWidth="1"/>
    <col min="11779" max="12031" width="9.140625" style="165"/>
    <col min="12032" max="12032" width="5.7109375" style="165" customWidth="1"/>
    <col min="12033" max="12033" width="50" style="165" customWidth="1"/>
    <col min="12034" max="12034" width="28.85546875" style="165" customWidth="1"/>
    <col min="12035" max="12287" width="9.140625" style="165"/>
    <col min="12288" max="12288" width="5.7109375" style="165" customWidth="1"/>
    <col min="12289" max="12289" width="50" style="165" customWidth="1"/>
    <col min="12290" max="12290" width="28.85546875" style="165" customWidth="1"/>
    <col min="12291" max="12543" width="9.140625" style="165"/>
    <col min="12544" max="12544" width="5.7109375" style="165" customWidth="1"/>
    <col min="12545" max="12545" width="50" style="165" customWidth="1"/>
    <col min="12546" max="12546" width="28.85546875" style="165" customWidth="1"/>
    <col min="12547" max="12799" width="9.140625" style="165"/>
    <col min="12800" max="12800" width="5.7109375" style="165" customWidth="1"/>
    <col min="12801" max="12801" width="50" style="165" customWidth="1"/>
    <col min="12802" max="12802" width="28.85546875" style="165" customWidth="1"/>
    <col min="12803" max="13055" width="9.140625" style="165"/>
    <col min="13056" max="13056" width="5.7109375" style="165" customWidth="1"/>
    <col min="13057" max="13057" width="50" style="165" customWidth="1"/>
    <col min="13058" max="13058" width="28.85546875" style="165" customWidth="1"/>
    <col min="13059" max="13311" width="9.140625" style="165"/>
    <col min="13312" max="13312" width="5.7109375" style="165" customWidth="1"/>
    <col min="13313" max="13313" width="50" style="165" customWidth="1"/>
    <col min="13314" max="13314" width="28.85546875" style="165" customWidth="1"/>
    <col min="13315" max="13567" width="9.140625" style="165"/>
    <col min="13568" max="13568" width="5.7109375" style="165" customWidth="1"/>
    <col min="13569" max="13569" width="50" style="165" customWidth="1"/>
    <col min="13570" max="13570" width="28.85546875" style="165" customWidth="1"/>
    <col min="13571" max="13823" width="9.140625" style="165"/>
    <col min="13824" max="13824" width="5.7109375" style="165" customWidth="1"/>
    <col min="13825" max="13825" width="50" style="165" customWidth="1"/>
    <col min="13826" max="13826" width="28.85546875" style="165" customWidth="1"/>
    <col min="13827" max="14079" width="9.140625" style="165"/>
    <col min="14080" max="14080" width="5.7109375" style="165" customWidth="1"/>
    <col min="14081" max="14081" width="50" style="165" customWidth="1"/>
    <col min="14082" max="14082" width="28.85546875" style="165" customWidth="1"/>
    <col min="14083" max="14335" width="9.140625" style="165"/>
    <col min="14336" max="14336" width="5.7109375" style="165" customWidth="1"/>
    <col min="14337" max="14337" width="50" style="165" customWidth="1"/>
    <col min="14338" max="14338" width="28.85546875" style="165" customWidth="1"/>
    <col min="14339" max="14591" width="9.140625" style="165"/>
    <col min="14592" max="14592" width="5.7109375" style="165" customWidth="1"/>
    <col min="14593" max="14593" width="50" style="165" customWidth="1"/>
    <col min="14594" max="14594" width="28.85546875" style="165" customWidth="1"/>
    <col min="14595" max="14847" width="9.140625" style="165"/>
    <col min="14848" max="14848" width="5.7109375" style="165" customWidth="1"/>
    <col min="14849" max="14849" width="50" style="165" customWidth="1"/>
    <col min="14850" max="14850" width="28.85546875" style="165" customWidth="1"/>
    <col min="14851" max="15103" width="9.140625" style="165"/>
    <col min="15104" max="15104" width="5.7109375" style="165" customWidth="1"/>
    <col min="15105" max="15105" width="50" style="165" customWidth="1"/>
    <col min="15106" max="15106" width="28.85546875" style="165" customWidth="1"/>
    <col min="15107" max="15359" width="9.140625" style="165"/>
    <col min="15360" max="15360" width="5.7109375" style="165" customWidth="1"/>
    <col min="15361" max="15361" width="50" style="165" customWidth="1"/>
    <col min="15362" max="15362" width="28.85546875" style="165" customWidth="1"/>
    <col min="15363" max="15615" width="9.140625" style="165"/>
    <col min="15616" max="15616" width="5.7109375" style="165" customWidth="1"/>
    <col min="15617" max="15617" width="50" style="165" customWidth="1"/>
    <col min="15618" max="15618" width="28.85546875" style="165" customWidth="1"/>
    <col min="15619" max="15871" width="9.140625" style="165"/>
    <col min="15872" max="15872" width="5.7109375" style="165" customWidth="1"/>
    <col min="15873" max="15873" width="50" style="165" customWidth="1"/>
    <col min="15874" max="15874" width="28.85546875" style="165" customWidth="1"/>
    <col min="15875" max="16127" width="9.140625" style="165"/>
    <col min="16128" max="16128" width="5.7109375" style="165" customWidth="1"/>
    <col min="16129" max="16129" width="50" style="165" customWidth="1"/>
    <col min="16130" max="16130" width="28.85546875" style="165" customWidth="1"/>
    <col min="16131" max="16384" width="9.140625" style="165"/>
  </cols>
  <sheetData>
    <row r="1" spans="1:8" x14ac:dyDescent="0.2">
      <c r="B1" s="10" t="s">
        <v>93</v>
      </c>
      <c r="F1" s="224" t="s">
        <v>426</v>
      </c>
    </row>
    <row r="2" spans="1:8" x14ac:dyDescent="0.2">
      <c r="B2" s="25" t="s">
        <v>266</v>
      </c>
      <c r="F2" s="165" t="s">
        <v>326</v>
      </c>
    </row>
    <row r="3" spans="1:8" x14ac:dyDescent="0.2">
      <c r="C3" s="134"/>
      <c r="F3" s="165" t="s">
        <v>75</v>
      </c>
    </row>
    <row r="4" spans="1:8" x14ac:dyDescent="0.2">
      <c r="B4" s="11" t="s">
        <v>141</v>
      </c>
      <c r="C4" s="135" t="s">
        <v>94</v>
      </c>
    </row>
    <row r="5" spans="1:8" ht="38.25" x14ac:dyDescent="0.2">
      <c r="A5" s="136" t="s">
        <v>1</v>
      </c>
      <c r="B5" s="137" t="s">
        <v>2</v>
      </c>
      <c r="C5" s="138" t="s">
        <v>95</v>
      </c>
      <c r="D5" s="138" t="s">
        <v>39</v>
      </c>
      <c r="E5" s="138" t="s">
        <v>96</v>
      </c>
      <c r="F5" s="138" t="s">
        <v>40</v>
      </c>
      <c r="G5" s="138" t="s">
        <v>91</v>
      </c>
      <c r="H5" s="138" t="s">
        <v>41</v>
      </c>
    </row>
    <row r="6" spans="1:8" ht="25.5" x14ac:dyDescent="0.2">
      <c r="A6" s="139">
        <v>1</v>
      </c>
      <c r="B6" s="140" t="s">
        <v>42</v>
      </c>
      <c r="C6" s="141">
        <f>'2'!C6-'11'!C6-'12'!C6</f>
        <v>160467495</v>
      </c>
      <c r="D6" s="141">
        <f>'2'!D6-'11'!D6-'12'!D6</f>
        <v>160467495</v>
      </c>
      <c r="E6" s="141">
        <f>'2'!E6-'11'!E6-'12'!E6</f>
        <v>0</v>
      </c>
      <c r="F6" s="141">
        <f>'2'!F6-'11'!F6-'12'!F6</f>
        <v>0</v>
      </c>
      <c r="G6" s="141">
        <f>'2'!G6-'11'!G6-'12'!G6</f>
        <v>0</v>
      </c>
      <c r="H6" s="141">
        <f>'2'!H6-'11'!H6-'12'!H6</f>
        <v>0</v>
      </c>
    </row>
    <row r="7" spans="1:8" ht="25.5" x14ac:dyDescent="0.2">
      <c r="A7" s="139">
        <v>2</v>
      </c>
      <c r="B7" s="140" t="s">
        <v>97</v>
      </c>
      <c r="C7" s="141">
        <f>'2'!C7-'11'!C7-'12'!C7</f>
        <v>156135160</v>
      </c>
      <c r="D7" s="141">
        <f>'2'!D7-'11'!D7-'12'!D7</f>
        <v>156135160</v>
      </c>
      <c r="E7" s="141">
        <f>'2'!E7-'11'!E7-'12'!E7</f>
        <v>0</v>
      </c>
      <c r="F7" s="141">
        <f>'2'!F7-'11'!F7-'12'!F7</f>
        <v>0</v>
      </c>
      <c r="G7" s="141">
        <f>'2'!G7-'11'!G7-'12'!G7</f>
        <v>0</v>
      </c>
      <c r="H7" s="141">
        <f>'2'!H7-'11'!H7-'12'!H7</f>
        <v>0</v>
      </c>
    </row>
    <row r="8" spans="1:8" ht="25.5" x14ac:dyDescent="0.2">
      <c r="A8" s="139">
        <v>3</v>
      </c>
      <c r="B8" s="140" t="s">
        <v>287</v>
      </c>
      <c r="C8" s="141">
        <f>'2'!C8-'11'!C8-'12'!C8</f>
        <v>58342068</v>
      </c>
      <c r="D8" s="141">
        <f>'2'!D8-'11'!D8-'12'!D8</f>
        <v>58342068</v>
      </c>
      <c r="E8" s="141">
        <f>'2'!E8-'11'!E8-'12'!E8</f>
        <v>0</v>
      </c>
      <c r="F8" s="141">
        <f>'2'!F8-'11'!F8-'12'!F8</f>
        <v>0</v>
      </c>
      <c r="G8" s="141">
        <f>'2'!G8-'11'!G8-'12'!G8</f>
        <v>0</v>
      </c>
      <c r="H8" s="141">
        <f>'2'!H8-'11'!H8-'12'!H8</f>
        <v>0</v>
      </c>
    </row>
    <row r="9" spans="1:8" ht="18" customHeight="1" x14ac:dyDescent="0.2">
      <c r="A9" s="139">
        <v>4</v>
      </c>
      <c r="B9" s="140" t="s">
        <v>288</v>
      </c>
      <c r="C9" s="141">
        <f>'2'!C9-'11'!C10-'12'!C10</f>
        <v>0</v>
      </c>
      <c r="D9" s="141">
        <f>'2'!D9-'11'!D10-'12'!D10</f>
        <v>58354718</v>
      </c>
      <c r="E9" s="141">
        <f>'2'!E9-'11'!E10-'12'!E10</f>
        <v>0</v>
      </c>
      <c r="F9" s="141">
        <f>'2'!F9-'11'!F10-'12'!F10</f>
        <v>0</v>
      </c>
      <c r="G9" s="141">
        <f>'2'!G9-'11'!G10-'12'!G10</f>
        <v>0</v>
      </c>
      <c r="H9" s="141">
        <f>'2'!H9-'11'!H10-'12'!H10</f>
        <v>0</v>
      </c>
    </row>
    <row r="10" spans="1:8" ht="25.5" x14ac:dyDescent="0.2">
      <c r="A10" s="139">
        <v>5</v>
      </c>
      <c r="B10" s="140" t="s">
        <v>98</v>
      </c>
      <c r="C10" s="141">
        <f>'2'!C10-'11'!C10-'12'!C10</f>
        <v>10157477</v>
      </c>
      <c r="D10" s="141">
        <f>'2'!D10-'11'!D10-'12'!D10</f>
        <v>10157477</v>
      </c>
      <c r="E10" s="141">
        <f>'2'!E10-'11'!E10-'12'!E10</f>
        <v>0</v>
      </c>
      <c r="F10" s="141">
        <f>'2'!F10-'11'!F10-'12'!F10</f>
        <v>0</v>
      </c>
      <c r="G10" s="141">
        <f>'2'!G10-'11'!G10-'12'!G10</f>
        <v>0</v>
      </c>
      <c r="H10" s="141">
        <f>'2'!H10-'11'!H10-'12'!H10</f>
        <v>0</v>
      </c>
    </row>
    <row r="11" spans="1:8" ht="25.5" x14ac:dyDescent="0.2">
      <c r="A11" s="139">
        <v>6</v>
      </c>
      <c r="B11" s="140" t="s">
        <v>99</v>
      </c>
      <c r="C11" s="141">
        <f>'2'!C11-'11'!C11-'12'!C11</f>
        <v>0</v>
      </c>
      <c r="D11" s="141">
        <f>'2'!D11-'11'!D11-'12'!D11</f>
        <v>0</v>
      </c>
      <c r="E11" s="141">
        <f>'2'!E11-'11'!E11-'12'!E11</f>
        <v>0</v>
      </c>
      <c r="F11" s="141">
        <f>'2'!F11-'11'!F11-'12'!F11</f>
        <v>0</v>
      </c>
      <c r="G11" s="141">
        <f>'2'!G11-'11'!G11-'12'!G11</f>
        <v>0</v>
      </c>
      <c r="H11" s="141">
        <f>'2'!H11-'11'!H11-'12'!H11</f>
        <v>0</v>
      </c>
    </row>
    <row r="12" spans="1:8" x14ac:dyDescent="0.2">
      <c r="A12" s="139">
        <v>7</v>
      </c>
      <c r="B12" s="140" t="s">
        <v>88</v>
      </c>
      <c r="C12" s="141">
        <f>'2'!C12-'11'!C12-'12'!C12</f>
        <v>0</v>
      </c>
      <c r="D12" s="141">
        <f>'2'!D12-'11'!D12-'12'!D12</f>
        <v>0</v>
      </c>
      <c r="E12" s="141">
        <f>'2'!E12-'11'!E12-'12'!E12</f>
        <v>0</v>
      </c>
      <c r="F12" s="141">
        <f>'2'!F12-'11'!F12-'12'!F12</f>
        <v>0</v>
      </c>
      <c r="G12" s="141">
        <f>'2'!G12-'11'!G12-'12'!G12</f>
        <v>0</v>
      </c>
      <c r="H12" s="141">
        <f>'2'!H12-'11'!H12-'12'!H12</f>
        <v>0</v>
      </c>
    </row>
    <row r="13" spans="1:8" x14ac:dyDescent="0.2">
      <c r="A13" s="139">
        <v>8</v>
      </c>
      <c r="B13" s="140" t="s">
        <v>43</v>
      </c>
      <c r="C13" s="141">
        <f>'2'!C13-'11'!C13-'12'!C13</f>
        <v>443456918</v>
      </c>
      <c r="D13" s="141">
        <f>'2'!D13-'11'!D13-'12'!D13</f>
        <v>443456918</v>
      </c>
      <c r="E13" s="141">
        <f>'2'!E13-'11'!E13-'12'!E13</f>
        <v>0</v>
      </c>
      <c r="F13" s="141">
        <f>'2'!F13-'11'!F13-'12'!F13</f>
        <v>0</v>
      </c>
      <c r="G13" s="141">
        <f>'2'!G13-'11'!G13-'12'!G13</f>
        <v>0</v>
      </c>
      <c r="H13" s="141">
        <f>'2'!H13-'11'!H13-'12'!H13</f>
        <v>0</v>
      </c>
    </row>
    <row r="14" spans="1:8" s="12" customFormat="1" x14ac:dyDescent="0.2">
      <c r="A14" s="139">
        <v>9</v>
      </c>
      <c r="B14" s="144" t="s">
        <v>100</v>
      </c>
      <c r="C14" s="141">
        <f>'2'!C14-'11'!C14-'12'!C14</f>
        <v>0</v>
      </c>
      <c r="D14" s="141">
        <f>'2'!D14-'11'!D14-'12'!D14</f>
        <v>0</v>
      </c>
      <c r="E14" s="141">
        <f>'2'!E14-'11'!E14-'12'!E14</f>
        <v>0</v>
      </c>
      <c r="F14" s="141">
        <f>'2'!F14-'11'!F14-'12'!F14</f>
        <v>0</v>
      </c>
      <c r="G14" s="141">
        <f>'2'!G14-'11'!G14-'12'!G14</f>
        <v>0</v>
      </c>
      <c r="H14" s="141">
        <f>'2'!H14-'11'!H14-'12'!H14</f>
        <v>0</v>
      </c>
    </row>
    <row r="15" spans="1:8" ht="25.5" x14ac:dyDescent="0.2">
      <c r="A15" s="139">
        <v>10</v>
      </c>
      <c r="B15" s="140" t="s">
        <v>44</v>
      </c>
      <c r="C15" s="141">
        <f>'2'!C15-'11'!C15-'12'!C15</f>
        <v>248323246</v>
      </c>
      <c r="D15" s="141">
        <f>'2'!D15-'11'!D15-'12'!D15</f>
        <v>209322474</v>
      </c>
      <c r="E15" s="141">
        <f>'2'!E15-'11'!E15-'12'!E15</f>
        <v>0</v>
      </c>
      <c r="F15" s="141">
        <f>'2'!F15-'11'!F15-'12'!F15</f>
        <v>39000772</v>
      </c>
      <c r="G15" s="141">
        <f>'2'!G15-'11'!G15-'12'!G15</f>
        <v>0</v>
      </c>
      <c r="H15" s="141">
        <f>'2'!H15-'11'!H15-'12'!H15</f>
        <v>0</v>
      </c>
    </row>
    <row r="16" spans="1:8" x14ac:dyDescent="0.2">
      <c r="A16" s="139">
        <v>11</v>
      </c>
      <c r="B16" s="140" t="s">
        <v>101</v>
      </c>
      <c r="C16" s="141">
        <f>'2'!C16-'11'!C16-'12'!C16</f>
        <v>23762541</v>
      </c>
      <c r="D16" s="141">
        <f>'2'!D16-'11'!D16-'12'!D16</f>
        <v>23762541</v>
      </c>
      <c r="E16" s="141">
        <f>'2'!E16-'11'!E16-'12'!E16</f>
        <v>0</v>
      </c>
      <c r="F16" s="141">
        <f>'2'!F16-'11'!F16-'12'!F16</f>
        <v>0</v>
      </c>
      <c r="G16" s="141">
        <f>'2'!G16-'11'!G16-'12'!G16</f>
        <v>0</v>
      </c>
      <c r="H16" s="141">
        <f>'2'!H16-'11'!H16-'12'!H16</f>
        <v>0</v>
      </c>
    </row>
    <row r="17" spans="1:8" x14ac:dyDescent="0.2">
      <c r="A17" s="139">
        <v>12</v>
      </c>
      <c r="B17" s="140" t="s">
        <v>102</v>
      </c>
      <c r="C17" s="141">
        <f>'2'!C17-'11'!C17-'12'!C17</f>
        <v>150463717</v>
      </c>
      <c r="D17" s="141">
        <f>'2'!D17-'11'!D17-'12'!D17</f>
        <v>150463717</v>
      </c>
      <c r="E17" s="141">
        <f>'2'!E17-'11'!E17-'12'!E17</f>
        <v>0</v>
      </c>
      <c r="F17" s="141">
        <f>'2'!F17-'11'!F17-'12'!F17</f>
        <v>0</v>
      </c>
      <c r="G17" s="141">
        <f>'2'!G17-'11'!G17-'12'!G17</f>
        <v>0</v>
      </c>
      <c r="H17" s="141">
        <f>'2'!H17-'11'!H17-'12'!H17</f>
        <v>0</v>
      </c>
    </row>
    <row r="18" spans="1:8" x14ac:dyDescent="0.2">
      <c r="A18" s="139">
        <v>13</v>
      </c>
      <c r="B18" s="140" t="s">
        <v>103</v>
      </c>
      <c r="C18" s="141">
        <f>'2'!C18-'11'!C18-'12'!C18</f>
        <v>34436000</v>
      </c>
      <c r="D18" s="141">
        <f>'2'!D18-'11'!D18-'12'!D18</f>
        <v>34436000</v>
      </c>
      <c r="E18" s="141">
        <f>'2'!E18-'11'!E18-'12'!E18</f>
        <v>0</v>
      </c>
      <c r="F18" s="141">
        <f>'2'!F18-'11'!F18-'12'!F18</f>
        <v>0</v>
      </c>
      <c r="G18" s="141">
        <f>'2'!G18-'11'!G18-'12'!G18</f>
        <v>0</v>
      </c>
      <c r="H18" s="141">
        <f>'2'!H18-'11'!H18-'12'!H18</f>
        <v>0</v>
      </c>
    </row>
    <row r="19" spans="1:8" x14ac:dyDescent="0.2">
      <c r="A19" s="139">
        <v>14</v>
      </c>
      <c r="B19" s="140" t="s">
        <v>104</v>
      </c>
      <c r="C19" s="141">
        <f>'2'!C19-'11'!C19-'12'!C19</f>
        <v>39000772</v>
      </c>
      <c r="D19" s="141">
        <f>'2'!D19-'11'!D19-'12'!D19</f>
        <v>0</v>
      </c>
      <c r="E19" s="141">
        <f>'2'!E19-'11'!E19-'12'!E19</f>
        <v>0</v>
      </c>
      <c r="F19" s="141">
        <f>'2'!F19-'11'!F19-'12'!F19</f>
        <v>39000772</v>
      </c>
      <c r="G19" s="141">
        <f>'2'!G19-'11'!G19-'12'!G19</f>
        <v>0</v>
      </c>
      <c r="H19" s="141">
        <f>'2'!H19-'11'!H19-'12'!H19</f>
        <v>0</v>
      </c>
    </row>
    <row r="20" spans="1:8" x14ac:dyDescent="0.2">
      <c r="A20" s="139">
        <v>15</v>
      </c>
      <c r="B20" s="140" t="s">
        <v>105</v>
      </c>
      <c r="C20" s="141">
        <f>'2'!C20-'11'!C20-'12'!C20</f>
        <v>660216</v>
      </c>
      <c r="D20" s="141">
        <f>'2'!D20-'11'!D20-'12'!D20</f>
        <v>660216</v>
      </c>
      <c r="E20" s="141">
        <f>'2'!E20-'11'!E20-'12'!E20</f>
        <v>0</v>
      </c>
      <c r="F20" s="141">
        <f>'2'!F20-'11'!F20-'12'!F20</f>
        <v>0</v>
      </c>
      <c r="G20" s="141">
        <f>'2'!G20-'11'!G20-'12'!G20</f>
        <v>0</v>
      </c>
      <c r="H20" s="141">
        <f>'2'!H20-'11'!H20-'12'!H20</f>
        <v>0</v>
      </c>
    </row>
    <row r="21" spans="1:8" ht="25.5" x14ac:dyDescent="0.2">
      <c r="A21" s="139">
        <v>16</v>
      </c>
      <c r="B21" s="146" t="s">
        <v>45</v>
      </c>
      <c r="C21" s="141">
        <f>'2'!C21-'11'!C21-'12'!C21</f>
        <v>691780164</v>
      </c>
      <c r="D21" s="141">
        <f>'2'!D21-'11'!D21-'12'!D21</f>
        <v>652779392</v>
      </c>
      <c r="E21" s="141">
        <f>'2'!E21-'11'!E21-'12'!E21</f>
        <v>0</v>
      </c>
      <c r="F21" s="141">
        <f>'2'!F21-'11'!F21-'12'!F21</f>
        <v>39000772</v>
      </c>
      <c r="G21" s="141">
        <f>'2'!G21-'11'!G21-'12'!G21</f>
        <v>0</v>
      </c>
      <c r="H21" s="141">
        <f>'2'!H21-'11'!H21-'12'!H21</f>
        <v>0</v>
      </c>
    </row>
    <row r="22" spans="1:8" x14ac:dyDescent="0.2">
      <c r="A22" s="139">
        <v>17</v>
      </c>
      <c r="B22" s="140" t="s">
        <v>46</v>
      </c>
      <c r="C22" s="141">
        <f>'2'!C22-'11'!C22-'12'!C22</f>
        <v>0</v>
      </c>
      <c r="D22" s="141">
        <f>'2'!D22-'11'!D22-'12'!D22</f>
        <v>0</v>
      </c>
      <c r="E22" s="141">
        <f>'2'!E22-'11'!E22-'12'!E22</f>
        <v>0</v>
      </c>
      <c r="F22" s="141">
        <f>'2'!F22-'11'!F22-'12'!F22</f>
        <v>0</v>
      </c>
      <c r="G22" s="141">
        <f>'2'!G22-'11'!G22-'12'!G22</f>
        <v>0</v>
      </c>
      <c r="H22" s="141">
        <f>'2'!H22-'11'!H22-'12'!H22</f>
        <v>0</v>
      </c>
    </row>
    <row r="23" spans="1:8" x14ac:dyDescent="0.2">
      <c r="A23" s="139">
        <v>18</v>
      </c>
      <c r="B23" s="140" t="s">
        <v>106</v>
      </c>
      <c r="C23" s="141">
        <f>'2'!C23-'11'!C23-'12'!C23</f>
        <v>0</v>
      </c>
      <c r="D23" s="141">
        <f>'2'!D23-'11'!D23-'12'!D23</f>
        <v>0</v>
      </c>
      <c r="E23" s="141">
        <f>'2'!E23-'11'!E23-'12'!E23</f>
        <v>0</v>
      </c>
      <c r="F23" s="141">
        <f>'2'!F23-'11'!F23-'12'!F23</f>
        <v>0</v>
      </c>
      <c r="G23" s="141">
        <f>'2'!G23-'11'!G23-'12'!G23</f>
        <v>0</v>
      </c>
      <c r="H23" s="141">
        <f>'2'!H23-'11'!H23-'12'!H23</f>
        <v>0</v>
      </c>
    </row>
    <row r="24" spans="1:8" x14ac:dyDescent="0.2">
      <c r="A24" s="139">
        <v>19</v>
      </c>
      <c r="B24" s="140" t="s">
        <v>107</v>
      </c>
      <c r="C24" s="141">
        <f>'2'!C24-'11'!C24-'12'!C24</f>
        <v>604046307</v>
      </c>
      <c r="D24" s="141">
        <f>'2'!D24-'11'!D24-'12'!D24</f>
        <v>604046307</v>
      </c>
      <c r="E24" s="141">
        <f>'2'!E24-'11'!E24-'12'!E24</f>
        <v>0</v>
      </c>
      <c r="F24" s="141">
        <f>'2'!F24-'11'!F24-'12'!F24</f>
        <v>0</v>
      </c>
      <c r="G24" s="141">
        <f>'2'!G24-'11'!G24-'12'!G24</f>
        <v>0</v>
      </c>
      <c r="H24" s="141">
        <f>'2'!H24-'11'!H24-'12'!H24</f>
        <v>0</v>
      </c>
    </row>
    <row r="25" spans="1:8" x14ac:dyDescent="0.2">
      <c r="A25" s="139">
        <v>20</v>
      </c>
      <c r="B25" s="140" t="s">
        <v>108</v>
      </c>
      <c r="C25" s="141">
        <f>'2'!C25-'11'!C25-'12'!C25</f>
        <v>81350056</v>
      </c>
      <c r="D25" s="141">
        <f>'2'!D25-'11'!D25-'12'!D25</f>
        <v>81350056</v>
      </c>
      <c r="E25" s="141">
        <f>'2'!E25-'11'!E25-'12'!E25</f>
        <v>0</v>
      </c>
      <c r="F25" s="141">
        <f>'2'!F25-'11'!F25-'12'!F25</f>
        <v>0</v>
      </c>
      <c r="G25" s="141">
        <f>'2'!G25-'11'!G25-'12'!G25</f>
        <v>0</v>
      </c>
      <c r="H25" s="141">
        <f>'2'!H25-'11'!H25-'12'!H25</f>
        <v>0</v>
      </c>
    </row>
    <row r="26" spans="1:8" x14ac:dyDescent="0.2">
      <c r="A26" s="139">
        <v>21</v>
      </c>
      <c r="B26" s="140" t="s">
        <v>109</v>
      </c>
      <c r="C26" s="141">
        <f>'2'!C26-'11'!C26-'12'!C26</f>
        <v>522696251</v>
      </c>
      <c r="D26" s="141">
        <f>'2'!D26-'11'!D26-'12'!D26</f>
        <v>522696251</v>
      </c>
      <c r="E26" s="141">
        <f>'2'!E26-'11'!E26-'12'!E26</f>
        <v>0</v>
      </c>
      <c r="F26" s="141">
        <f>'2'!F26-'11'!F26-'12'!F26</f>
        <v>0</v>
      </c>
      <c r="G26" s="141">
        <f>'2'!G26-'11'!G26-'12'!G26</f>
        <v>0</v>
      </c>
      <c r="H26" s="141">
        <f>'2'!H26-'11'!H26-'12'!H26</f>
        <v>0</v>
      </c>
    </row>
    <row r="27" spans="1:8" x14ac:dyDescent="0.2">
      <c r="A27" s="139">
        <v>22</v>
      </c>
      <c r="B27" s="140" t="s">
        <v>110</v>
      </c>
      <c r="C27" s="141">
        <f>'2'!C27-'11'!C27-'12'!C27</f>
        <v>0</v>
      </c>
      <c r="D27" s="141">
        <f>'2'!D27-'11'!D27-'12'!D27</f>
        <v>0</v>
      </c>
      <c r="E27" s="141">
        <f>'2'!E27-'11'!E27-'12'!E27</f>
        <v>0</v>
      </c>
      <c r="F27" s="141">
        <f>'2'!F27-'11'!F27-'12'!F27</f>
        <v>0</v>
      </c>
      <c r="G27" s="141">
        <f>'2'!G27-'11'!G27-'12'!G27</f>
        <v>0</v>
      </c>
      <c r="H27" s="141">
        <f>'2'!H27-'11'!H27-'12'!H27</f>
        <v>0</v>
      </c>
    </row>
    <row r="28" spans="1:8" x14ac:dyDescent="0.2">
      <c r="A28" s="139">
        <v>23</v>
      </c>
      <c r="B28" s="150" t="s">
        <v>111</v>
      </c>
      <c r="C28" s="141">
        <f>'2'!C28-'11'!C28-'12'!C28</f>
        <v>0</v>
      </c>
      <c r="D28" s="141">
        <f>'2'!D28-'11'!D28-'12'!D28</f>
        <v>0</v>
      </c>
      <c r="E28" s="141">
        <f>'2'!E28-'11'!E28-'12'!E28</f>
        <v>0</v>
      </c>
      <c r="F28" s="141">
        <f>'2'!F28-'11'!F28-'12'!F28</f>
        <v>0</v>
      </c>
      <c r="G28" s="141">
        <f>'2'!G28-'11'!G28-'12'!G28</f>
        <v>0</v>
      </c>
      <c r="H28" s="141">
        <f>'2'!H28-'11'!H28-'12'!H28</f>
        <v>0</v>
      </c>
    </row>
    <row r="29" spans="1:8" ht="25.5" x14ac:dyDescent="0.2">
      <c r="A29" s="139">
        <v>24</v>
      </c>
      <c r="B29" s="146" t="s">
        <v>47</v>
      </c>
      <c r="C29" s="141">
        <f>'2'!C29-'11'!C29-'12'!C29</f>
        <v>604046307</v>
      </c>
      <c r="D29" s="141">
        <f>'2'!D29-'11'!D29-'12'!D29</f>
        <v>604046307</v>
      </c>
      <c r="E29" s="141">
        <f>'2'!E29-'11'!E29-'12'!E29</f>
        <v>0</v>
      </c>
      <c r="F29" s="141">
        <f>'2'!F29-'11'!F29-'12'!F29</f>
        <v>0</v>
      </c>
      <c r="G29" s="141">
        <f>'2'!G29-'11'!G29-'12'!G29</f>
        <v>0</v>
      </c>
      <c r="H29" s="141">
        <f>'2'!H29-'11'!H29-'12'!H29</f>
        <v>0</v>
      </c>
    </row>
    <row r="30" spans="1:8" x14ac:dyDescent="0.2">
      <c r="A30" s="139">
        <v>25</v>
      </c>
      <c r="B30" s="140" t="s">
        <v>48</v>
      </c>
      <c r="C30" s="141">
        <f>'2'!C30-'11'!C30-'12'!C30</f>
        <v>100345888</v>
      </c>
      <c r="D30" s="141">
        <f>'2'!D30-'11'!D30-'12'!D30</f>
        <v>100345888</v>
      </c>
      <c r="E30" s="141">
        <f>'2'!E30-'11'!E30-'12'!E30</f>
        <v>0</v>
      </c>
      <c r="F30" s="141">
        <f>'2'!F30-'11'!F30-'12'!F30</f>
        <v>0</v>
      </c>
      <c r="G30" s="141">
        <f>'2'!G30-'11'!G30-'12'!G30</f>
        <v>0</v>
      </c>
      <c r="H30" s="141">
        <f>'2'!H30-'11'!H30-'12'!H30</f>
        <v>0</v>
      </c>
    </row>
    <row r="31" spans="1:8" x14ac:dyDescent="0.2">
      <c r="A31" s="139">
        <v>26</v>
      </c>
      <c r="B31" s="140" t="s">
        <v>49</v>
      </c>
      <c r="C31" s="141">
        <f>'2'!C31-'11'!C31-'12'!C31</f>
        <v>100345888</v>
      </c>
      <c r="D31" s="141">
        <f>'2'!D31-'11'!D31-'12'!D31</f>
        <v>100345888</v>
      </c>
      <c r="E31" s="141">
        <f>'2'!E31-'11'!E31-'12'!E31</f>
        <v>0</v>
      </c>
      <c r="F31" s="141">
        <f>'2'!F31-'11'!F31-'12'!F31</f>
        <v>0</v>
      </c>
      <c r="G31" s="141">
        <f>'2'!G31-'11'!G31-'12'!G31</f>
        <v>0</v>
      </c>
      <c r="H31" s="141">
        <f>'2'!H31-'11'!H31-'12'!H31</f>
        <v>0</v>
      </c>
    </row>
    <row r="32" spans="1:8" ht="16.5" customHeight="1" x14ac:dyDescent="0.2">
      <c r="A32" s="139">
        <v>27</v>
      </c>
      <c r="B32" s="140" t="s">
        <v>50</v>
      </c>
      <c r="C32" s="141">
        <f>'2'!C32-'11'!C32-'12'!C32</f>
        <v>0</v>
      </c>
      <c r="D32" s="141">
        <f>'2'!D32-'11'!D32-'12'!D32</f>
        <v>0</v>
      </c>
      <c r="E32" s="141">
        <f>'2'!E32-'11'!E32-'12'!E32</f>
        <v>0</v>
      </c>
      <c r="F32" s="141">
        <f>'2'!F32-'11'!F32-'12'!F32</f>
        <v>0</v>
      </c>
      <c r="G32" s="141">
        <f>'2'!G32-'11'!G32-'12'!G32</f>
        <v>0</v>
      </c>
      <c r="H32" s="141">
        <f>'2'!H32-'11'!H32-'12'!H32</f>
        <v>0</v>
      </c>
    </row>
    <row r="33" spans="1:8" ht="18.75" customHeight="1" x14ac:dyDescent="0.2">
      <c r="A33" s="139">
        <v>28</v>
      </c>
      <c r="B33" s="140" t="s">
        <v>51</v>
      </c>
      <c r="C33" s="141">
        <f>'2'!C33-'11'!C33-'12'!C33</f>
        <v>214310313</v>
      </c>
      <c r="D33" s="141">
        <f>'2'!D33-'11'!D33-'12'!D33</f>
        <v>214310313</v>
      </c>
      <c r="E33" s="141">
        <f>'2'!E33-'11'!E33-'12'!E33</f>
        <v>0</v>
      </c>
      <c r="F33" s="141">
        <f>'2'!F33-'11'!F33-'12'!F33</f>
        <v>0</v>
      </c>
      <c r="G33" s="141">
        <f>'2'!G33-'11'!G33-'12'!G33</f>
        <v>0</v>
      </c>
      <c r="H33" s="141">
        <f>'2'!H33-'11'!H33-'12'!H33</f>
        <v>0</v>
      </c>
    </row>
    <row r="34" spans="1:8" x14ac:dyDescent="0.2">
      <c r="A34" s="139">
        <v>29</v>
      </c>
      <c r="B34" s="140" t="s">
        <v>112</v>
      </c>
      <c r="C34" s="141">
        <f>'2'!C34-'11'!C34-'12'!C34</f>
        <v>0</v>
      </c>
      <c r="D34" s="141">
        <f>'2'!D34-'11'!D34-'12'!D34</f>
        <v>0</v>
      </c>
      <c r="E34" s="141">
        <f>'2'!E34-'11'!E34-'12'!E34</f>
        <v>0</v>
      </c>
      <c r="F34" s="141">
        <f>'2'!F34-'11'!F34-'12'!F34</f>
        <v>0</v>
      </c>
      <c r="G34" s="141">
        <f>'2'!G34-'11'!G34-'12'!G34</f>
        <v>0</v>
      </c>
      <c r="H34" s="141">
        <f>'2'!H34-'11'!H34-'12'!H34</f>
        <v>0</v>
      </c>
    </row>
    <row r="35" spans="1:8" ht="25.5" x14ac:dyDescent="0.2">
      <c r="A35" s="139">
        <v>30</v>
      </c>
      <c r="B35" s="140" t="s">
        <v>113</v>
      </c>
      <c r="C35" s="141">
        <f>'2'!C35-'11'!C35-'12'!C35</f>
        <v>46610</v>
      </c>
      <c r="D35" s="141">
        <f>'2'!D35-'11'!D35-'12'!D35</f>
        <v>46610</v>
      </c>
      <c r="E35" s="141">
        <f>'2'!E35-'11'!E35-'12'!E35</f>
        <v>0</v>
      </c>
      <c r="F35" s="141">
        <f>'2'!F35-'11'!F35-'12'!F35</f>
        <v>0</v>
      </c>
      <c r="G35" s="141">
        <f>'2'!G35-'11'!G35-'12'!G35</f>
        <v>0</v>
      </c>
      <c r="H35" s="141">
        <f>'2'!H35-'11'!H35-'12'!H35</f>
        <v>0</v>
      </c>
    </row>
    <row r="36" spans="1:8" x14ac:dyDescent="0.2">
      <c r="A36" s="139">
        <v>31</v>
      </c>
      <c r="B36" s="140" t="s">
        <v>52</v>
      </c>
      <c r="C36" s="141">
        <f>'2'!C36-'11'!C36-'12'!C36</f>
        <v>214356923</v>
      </c>
      <c r="D36" s="141">
        <f>'2'!D36-'11'!D36-'12'!D36</f>
        <v>214356923</v>
      </c>
      <c r="E36" s="141">
        <f>'2'!E36-'11'!E36-'12'!E36</f>
        <v>0</v>
      </c>
      <c r="F36" s="141">
        <f>'2'!F36-'11'!F36-'12'!F36</f>
        <v>0</v>
      </c>
      <c r="G36" s="141">
        <f>'2'!G36-'11'!G36-'12'!G36</f>
        <v>0</v>
      </c>
      <c r="H36" s="141">
        <f>'2'!H36-'11'!H36-'12'!H36</f>
        <v>0</v>
      </c>
    </row>
    <row r="37" spans="1:8" x14ac:dyDescent="0.2">
      <c r="A37" s="139">
        <v>32</v>
      </c>
      <c r="B37" s="140" t="s">
        <v>53</v>
      </c>
      <c r="C37" s="141">
        <f>'2'!C37-'11'!C37-'12'!C37</f>
        <v>400000</v>
      </c>
      <c r="D37" s="141">
        <f>'2'!D37-'11'!D37-'12'!D37</f>
        <v>400000</v>
      </c>
      <c r="E37" s="141">
        <f>'2'!E37-'11'!E37-'12'!E37</f>
        <v>0</v>
      </c>
      <c r="F37" s="141">
        <f>'2'!F37-'11'!F37-'12'!F37</f>
        <v>0</v>
      </c>
      <c r="G37" s="141">
        <f>'2'!G37-'11'!G37-'12'!G37</f>
        <v>0</v>
      </c>
      <c r="H37" s="141">
        <f>'2'!H37-'11'!H37-'12'!H37</f>
        <v>0</v>
      </c>
    </row>
    <row r="38" spans="1:8" ht="51" x14ac:dyDescent="0.2">
      <c r="A38" s="139">
        <v>33</v>
      </c>
      <c r="B38" s="140" t="s">
        <v>114</v>
      </c>
      <c r="C38" s="141">
        <f>'2'!C38-'11'!C38-'12'!C38</f>
        <v>50000</v>
      </c>
      <c r="D38" s="141">
        <f>'2'!D38-'11'!D38-'12'!D38</f>
        <v>50000</v>
      </c>
      <c r="E38" s="141">
        <f>'2'!E38-'11'!E38-'12'!E38</f>
        <v>0</v>
      </c>
      <c r="F38" s="141">
        <f>'2'!F38-'11'!F38-'12'!F38</f>
        <v>0</v>
      </c>
      <c r="G38" s="141">
        <f>'2'!G38-'11'!G38-'12'!G38</f>
        <v>0</v>
      </c>
      <c r="H38" s="141">
        <f>'2'!H38-'11'!H38-'12'!H38</f>
        <v>0</v>
      </c>
    </row>
    <row r="39" spans="1:8" x14ac:dyDescent="0.2">
      <c r="A39" s="139">
        <v>34</v>
      </c>
      <c r="B39" s="140" t="s">
        <v>115</v>
      </c>
      <c r="C39" s="141">
        <f>'2'!C39-'11'!C39-'12'!C39</f>
        <v>350000</v>
      </c>
      <c r="D39" s="141">
        <f>'2'!D39-'11'!D39-'12'!D39</f>
        <v>350000</v>
      </c>
      <c r="E39" s="141">
        <f>'2'!E39-'11'!E39-'12'!E39</f>
        <v>0</v>
      </c>
      <c r="F39" s="141">
        <f>'2'!F39-'11'!F39-'12'!F39</f>
        <v>0</v>
      </c>
      <c r="G39" s="141">
        <f>'2'!G39-'11'!G39-'12'!G39</f>
        <v>0</v>
      </c>
      <c r="H39" s="141">
        <f>'2'!H39-'11'!H39-'12'!H39</f>
        <v>0</v>
      </c>
    </row>
    <row r="40" spans="1:8" x14ac:dyDescent="0.2">
      <c r="A40" s="139">
        <v>35</v>
      </c>
      <c r="B40" s="146" t="s">
        <v>54</v>
      </c>
      <c r="C40" s="141">
        <f>'2'!C40-'11'!C40-'12'!C40</f>
        <v>315102811</v>
      </c>
      <c r="D40" s="141">
        <f>'2'!D40-'11'!D40-'12'!D40</f>
        <v>315102811</v>
      </c>
      <c r="E40" s="141">
        <f>'2'!E40-'11'!E40-'12'!E40</f>
        <v>0</v>
      </c>
      <c r="F40" s="141">
        <f>'2'!F40-'11'!F40-'12'!F40</f>
        <v>0</v>
      </c>
      <c r="G40" s="141">
        <f>'2'!G40-'11'!G40-'12'!G40</f>
        <v>0</v>
      </c>
      <c r="H40" s="141">
        <f>'2'!H40-'11'!H40-'12'!H40</f>
        <v>0</v>
      </c>
    </row>
    <row r="41" spans="1:8" x14ac:dyDescent="0.2">
      <c r="A41" s="139">
        <v>36</v>
      </c>
      <c r="B41" s="144" t="s">
        <v>116</v>
      </c>
      <c r="C41" s="141">
        <f>'2'!C41-'11'!C41-'12'!C41</f>
        <v>0</v>
      </c>
      <c r="D41" s="141">
        <f>'2'!D41-'11'!D41-'12'!D41</f>
        <v>0</v>
      </c>
      <c r="E41" s="141">
        <f>'2'!E41-'11'!E41-'12'!E41</f>
        <v>0</v>
      </c>
      <c r="F41" s="141">
        <f>'2'!F41-'11'!F41-'12'!F41</f>
        <v>0</v>
      </c>
      <c r="G41" s="141">
        <f>'2'!G41-'11'!G41-'12'!G41</f>
        <v>0</v>
      </c>
      <c r="H41" s="141">
        <f>'2'!H41-'11'!H41-'12'!H41</f>
        <v>0</v>
      </c>
    </row>
    <row r="42" spans="1:8" x14ac:dyDescent="0.2">
      <c r="A42" s="139">
        <v>37</v>
      </c>
      <c r="B42" s="152" t="s">
        <v>55</v>
      </c>
      <c r="C42" s="141">
        <f>'2'!C42-'11'!C42-'12'!C42</f>
        <v>10478654</v>
      </c>
      <c r="D42" s="141">
        <f>'2'!D42-'11'!D42-'12'!D42</f>
        <v>0</v>
      </c>
      <c r="E42" s="141">
        <f>'2'!E42-'11'!E42-'12'!E42</f>
        <v>220000</v>
      </c>
      <c r="F42" s="141">
        <f>'2'!F42-'11'!F42-'12'!F42</f>
        <v>1200000</v>
      </c>
      <c r="G42" s="141">
        <f>'2'!G42-'11'!G42-'12'!G42</f>
        <v>1400000</v>
      </c>
      <c r="H42" s="141">
        <f>'2'!H42-'11'!H42-'12'!H42</f>
        <v>7658654</v>
      </c>
    </row>
    <row r="43" spans="1:8" x14ac:dyDescent="0.2">
      <c r="A43" s="139">
        <v>38</v>
      </c>
      <c r="B43" s="152" t="s">
        <v>117</v>
      </c>
      <c r="C43" s="141">
        <f>'2'!C43-'11'!C43-'12'!C43</f>
        <v>6098022</v>
      </c>
      <c r="D43" s="141">
        <f>'2'!D43-'11'!D43-'12'!D43</f>
        <v>0</v>
      </c>
      <c r="E43" s="141">
        <f>'2'!E43-'11'!E43-'12'!E43</f>
        <v>0</v>
      </c>
      <c r="F43" s="141">
        <f>'2'!F43-'11'!F43-'12'!F43</f>
        <v>0</v>
      </c>
      <c r="G43" s="141">
        <f>'2'!G43-'11'!G43-'12'!G43</f>
        <v>0</v>
      </c>
      <c r="H43" s="141">
        <f>'2'!H43-'11'!H43-'12'!H43</f>
        <v>6098022</v>
      </c>
    </row>
    <row r="44" spans="1:8" x14ac:dyDescent="0.2">
      <c r="A44" s="139">
        <v>39</v>
      </c>
      <c r="B44" s="152" t="s">
        <v>56</v>
      </c>
      <c r="C44" s="141">
        <f>'2'!C44-'11'!C44-'12'!C44</f>
        <v>2170000</v>
      </c>
      <c r="D44" s="141">
        <f>'2'!D44-'11'!D44-'12'!D44</f>
        <v>0</v>
      </c>
      <c r="E44" s="141">
        <f>'2'!E44-'11'!E44-'12'!E44</f>
        <v>220000</v>
      </c>
      <c r="F44" s="141">
        <f>'2'!F44-'11'!F44-'12'!F44</f>
        <v>600000</v>
      </c>
      <c r="G44" s="141">
        <f>'2'!G44-'11'!G44-'12'!G44</f>
        <v>1350000</v>
      </c>
      <c r="H44" s="141">
        <f>'2'!H44-'11'!H44-'12'!H44</f>
        <v>0</v>
      </c>
    </row>
    <row r="45" spans="1:8" x14ac:dyDescent="0.2">
      <c r="A45" s="139">
        <v>40</v>
      </c>
      <c r="B45" s="152" t="s">
        <v>118</v>
      </c>
      <c r="C45" s="141">
        <f>'2'!C45-'11'!C45-'12'!C45</f>
        <v>1560632</v>
      </c>
      <c r="D45" s="141">
        <f>'2'!D45-'11'!D45-'12'!D45</f>
        <v>0</v>
      </c>
      <c r="E45" s="141">
        <f>'2'!E45-'11'!E45-'12'!E45</f>
        <v>0</v>
      </c>
      <c r="F45" s="141">
        <f>'2'!F45-'11'!F45-'12'!F45</f>
        <v>0</v>
      </c>
      <c r="G45" s="141">
        <f>'2'!G45-'11'!G45-'12'!G45</f>
        <v>0</v>
      </c>
      <c r="H45" s="141">
        <f>'2'!H45-'11'!H45-'12'!H45</f>
        <v>1560632</v>
      </c>
    </row>
    <row r="46" spans="1:8" x14ac:dyDescent="0.2">
      <c r="A46" s="139">
        <v>41</v>
      </c>
      <c r="B46" s="152" t="s">
        <v>119</v>
      </c>
      <c r="C46" s="141">
        <f>'2'!C46-'11'!C46-'12'!C46</f>
        <v>650000</v>
      </c>
      <c r="D46" s="141">
        <f>'2'!D46-'11'!D46-'12'!D46</f>
        <v>0</v>
      </c>
      <c r="E46" s="141">
        <f>'2'!E46-'11'!E46-'12'!E46</f>
        <v>0</v>
      </c>
      <c r="F46" s="141">
        <f>'2'!F46-'11'!F46-'12'!F46</f>
        <v>600000</v>
      </c>
      <c r="G46" s="141">
        <f>'2'!G46-'11'!G46-'12'!G46</f>
        <v>50000</v>
      </c>
      <c r="H46" s="141">
        <f>'2'!H46-'11'!H46-'12'!H46</f>
        <v>0</v>
      </c>
    </row>
    <row r="47" spans="1:8" x14ac:dyDescent="0.2">
      <c r="A47" s="139">
        <v>42</v>
      </c>
      <c r="B47" s="140" t="s">
        <v>57</v>
      </c>
      <c r="C47" s="141">
        <f>'2'!C47-'11'!C47-'12'!C47</f>
        <v>3259000</v>
      </c>
      <c r="D47" s="141">
        <f>'2'!D47-'11'!D47-'12'!D47</f>
        <v>1173000</v>
      </c>
      <c r="E47" s="141">
        <f>'2'!E47-'11'!E47-'12'!E47</f>
        <v>1400000</v>
      </c>
      <c r="F47" s="141">
        <f>'2'!F47-'11'!F47-'12'!F47</f>
        <v>686000</v>
      </c>
      <c r="G47" s="141">
        <f>'2'!G47-'11'!G47-'12'!G47</f>
        <v>0</v>
      </c>
      <c r="H47" s="141">
        <f>'2'!H47-'11'!H47-'12'!H47</f>
        <v>0</v>
      </c>
    </row>
    <row r="48" spans="1:8" x14ac:dyDescent="0.2">
      <c r="A48" s="139">
        <v>43</v>
      </c>
      <c r="B48" s="140" t="s">
        <v>58</v>
      </c>
      <c r="C48" s="141">
        <f>'2'!C48-'11'!C48-'12'!C48</f>
        <v>2423000</v>
      </c>
      <c r="D48" s="141">
        <f>'2'!D48-'11'!D48-'12'!D48</f>
        <v>600000</v>
      </c>
      <c r="E48" s="141">
        <f>'2'!E48-'11'!E48-'12'!E48</f>
        <v>1400000</v>
      </c>
      <c r="F48" s="141">
        <f>'2'!F48-'11'!F48-'12'!F48</f>
        <v>423000</v>
      </c>
      <c r="G48" s="141">
        <f>'2'!G48-'11'!G48-'12'!G48</f>
        <v>0</v>
      </c>
      <c r="H48" s="141">
        <f>'2'!H48-'11'!H48-'12'!H48</f>
        <v>0</v>
      </c>
    </row>
    <row r="49" spans="1:8" x14ac:dyDescent="0.2">
      <c r="A49" s="139">
        <v>44</v>
      </c>
      <c r="B49" s="140" t="s">
        <v>59</v>
      </c>
      <c r="C49" s="141">
        <f>'2'!C49-'11'!C49-'12'!C49</f>
        <v>836000</v>
      </c>
      <c r="D49" s="141">
        <f>'2'!D49-'11'!D49-'12'!D49</f>
        <v>573000</v>
      </c>
      <c r="E49" s="141">
        <f>'2'!E49-'11'!E49-'12'!E49</f>
        <v>0</v>
      </c>
      <c r="F49" s="141">
        <f>'2'!F49-'11'!F49-'12'!F49</f>
        <v>263000</v>
      </c>
      <c r="G49" s="141">
        <f>'2'!G49-'11'!G49-'12'!G49</f>
        <v>0</v>
      </c>
      <c r="H49" s="141">
        <f>'2'!H49-'11'!H49-'12'!H49</f>
        <v>0</v>
      </c>
    </row>
    <row r="50" spans="1:8" x14ac:dyDescent="0.2">
      <c r="A50" s="139">
        <v>45</v>
      </c>
      <c r="B50" s="140" t="s">
        <v>120</v>
      </c>
      <c r="C50" s="141">
        <f>'2'!C50-'11'!C50-'12'!C50</f>
        <v>-209820</v>
      </c>
      <c r="D50" s="141">
        <f>'2'!D50-'11'!D50-'12'!D50</f>
        <v>-209820</v>
      </c>
      <c r="E50" s="141">
        <f>'2'!E50-'11'!E50-'12'!E50</f>
        <v>0</v>
      </c>
      <c r="F50" s="141">
        <f>'2'!F50-'11'!F50-'12'!F50</f>
        <v>0</v>
      </c>
      <c r="G50" s="141">
        <f>'2'!G50-'11'!G50-'12'!G50</f>
        <v>0</v>
      </c>
      <c r="H50" s="141">
        <f>'2'!H50-'11'!H50-'12'!H50</f>
        <v>0</v>
      </c>
    </row>
    <row r="51" spans="1:8" ht="25.5" x14ac:dyDescent="0.2">
      <c r="A51" s="139">
        <v>46</v>
      </c>
      <c r="B51" s="140" t="s">
        <v>121</v>
      </c>
      <c r="C51" s="141">
        <f>'2'!C51-'11'!C51-'12'!C51</f>
        <v>0</v>
      </c>
      <c r="D51" s="141">
        <f>'2'!D51-'11'!D51-'12'!D51</f>
        <v>0</v>
      </c>
      <c r="E51" s="141">
        <f>'2'!E51-'11'!E51-'12'!E51</f>
        <v>0</v>
      </c>
      <c r="F51" s="141">
        <f>'2'!F51-'11'!F51-'12'!F51</f>
        <v>0</v>
      </c>
      <c r="G51" s="141">
        <f>'2'!G51-'11'!G51-'12'!G51</f>
        <v>0</v>
      </c>
      <c r="H51" s="141">
        <f>'2'!H51-'11'!H51-'12'!H51</f>
        <v>0</v>
      </c>
    </row>
    <row r="52" spans="1:8" ht="25.5" x14ac:dyDescent="0.2">
      <c r="A52" s="139">
        <v>47</v>
      </c>
      <c r="B52" s="140" t="s">
        <v>60</v>
      </c>
      <c r="C52" s="141">
        <f>'2'!C52-'11'!C52-'12'!C52</f>
        <v>0</v>
      </c>
      <c r="D52" s="141">
        <f>'2'!D52-'11'!D52-'12'!D52</f>
        <v>0</v>
      </c>
      <c r="E52" s="141">
        <f>'2'!E52-'11'!E52-'12'!E52</f>
        <v>0</v>
      </c>
      <c r="F52" s="141">
        <f>'2'!F52-'11'!F52-'12'!F52</f>
        <v>0</v>
      </c>
      <c r="G52" s="141">
        <f>'2'!G52-'11'!G52-'12'!G52</f>
        <v>0</v>
      </c>
      <c r="H52" s="141">
        <f>'2'!H52-'11'!H52-'12'!H52</f>
        <v>0</v>
      </c>
    </row>
    <row r="53" spans="1:8" x14ac:dyDescent="0.2">
      <c r="A53" s="139">
        <v>48</v>
      </c>
      <c r="B53" s="140" t="s">
        <v>122</v>
      </c>
      <c r="C53" s="141">
        <f>'2'!C53-'11'!C53-'12'!C53</f>
        <v>-209820</v>
      </c>
      <c r="D53" s="141">
        <f>'2'!D53-'11'!D53-'12'!D53</f>
        <v>-209820</v>
      </c>
      <c r="E53" s="141">
        <f>'2'!E53-'11'!E53-'12'!E53</f>
        <v>0</v>
      </c>
      <c r="F53" s="141">
        <f>'2'!F53-'11'!F53-'12'!F53</f>
        <v>0</v>
      </c>
      <c r="G53" s="141">
        <f>'2'!G53-'11'!G53-'12'!G53</f>
        <v>0</v>
      </c>
      <c r="H53" s="141">
        <f>'2'!H53-'11'!H53-'12'!H53</f>
        <v>0</v>
      </c>
    </row>
    <row r="54" spans="1:8" x14ac:dyDescent="0.2">
      <c r="A54" s="139">
        <v>49</v>
      </c>
      <c r="B54" s="140" t="s">
        <v>61</v>
      </c>
      <c r="C54" s="141">
        <f>'2'!C54-'11'!C54-'12'!C54</f>
        <v>0</v>
      </c>
      <c r="D54" s="141">
        <f>'2'!D54-'11'!D54-'12'!D54</f>
        <v>0</v>
      </c>
      <c r="E54" s="141">
        <f>'2'!E54-'11'!E54-'12'!E54</f>
        <v>0</v>
      </c>
      <c r="F54" s="141">
        <f>'2'!F54-'11'!F54-'12'!F54</f>
        <v>0</v>
      </c>
      <c r="G54" s="141">
        <f>'2'!G54-'11'!G54-'12'!G54</f>
        <v>0</v>
      </c>
      <c r="H54" s="141">
        <f>'2'!H54-'11'!H54-'12'!H54</f>
        <v>0</v>
      </c>
    </row>
    <row r="55" spans="1:8" x14ac:dyDescent="0.2">
      <c r="A55" s="139">
        <v>50</v>
      </c>
      <c r="B55" s="140" t="s">
        <v>123</v>
      </c>
      <c r="C55" s="141">
        <f>'2'!C55-'11'!C55-'12'!C55</f>
        <v>1842030</v>
      </c>
      <c r="D55" s="141">
        <f>'2'!D55-'11'!D55-'12'!D55</f>
        <v>0</v>
      </c>
      <c r="E55" s="141">
        <f>'2'!E55-'11'!E55-'12'!E55</f>
        <v>0</v>
      </c>
      <c r="F55" s="141">
        <f>'2'!F55-'11'!F55-'12'!F55</f>
        <v>0</v>
      </c>
      <c r="G55" s="141">
        <f>'2'!G55-'11'!G55-'12'!G55</f>
        <v>0</v>
      </c>
      <c r="H55" s="141">
        <f>'2'!H55-'11'!H55-'12'!H55</f>
        <v>1842030</v>
      </c>
    </row>
    <row r="56" spans="1:8" x14ac:dyDescent="0.2">
      <c r="A56" s="139">
        <v>51</v>
      </c>
      <c r="B56" s="140" t="s">
        <v>124</v>
      </c>
      <c r="C56" s="141">
        <f>'2'!C56-'11'!C56-'12'!C56</f>
        <v>3771864</v>
      </c>
      <c r="D56" s="141">
        <f>'2'!D56-'11'!D56-'12'!D56</f>
        <v>260059</v>
      </c>
      <c r="E56" s="141">
        <f>'2'!E56-'11'!E56-'12'!E56</f>
        <v>437400</v>
      </c>
      <c r="F56" s="141">
        <f>'2'!F56-'11'!F56-'12'!F56</f>
        <v>509220</v>
      </c>
      <c r="G56" s="141">
        <f>'2'!G56-'11'!G56-'12'!G56</f>
        <v>0</v>
      </c>
      <c r="H56" s="141">
        <f>'2'!H56-'11'!H56-'12'!H56</f>
        <v>2565185</v>
      </c>
    </row>
    <row r="57" spans="1:8" x14ac:dyDescent="0.2">
      <c r="A57" s="139">
        <v>52</v>
      </c>
      <c r="B57" s="140" t="s">
        <v>62</v>
      </c>
      <c r="C57" s="141">
        <f>'2'!C57-'11'!C57-'12'!C57</f>
        <v>0</v>
      </c>
      <c r="D57" s="141">
        <f>'2'!D57-'11'!D57-'12'!D57</f>
        <v>0</v>
      </c>
      <c r="E57" s="141">
        <f>'2'!E57-'11'!E57-'12'!E57</f>
        <v>0</v>
      </c>
      <c r="F57" s="141">
        <f>'2'!F57-'11'!F57-'12'!F57</f>
        <v>0</v>
      </c>
      <c r="G57" s="141">
        <f>'2'!G57-'11'!G57-'12'!G57</f>
        <v>0</v>
      </c>
      <c r="H57" s="141">
        <f>'2'!H57-'11'!H57-'12'!H57</f>
        <v>0</v>
      </c>
    </row>
    <row r="58" spans="1:8" ht="25.5" x14ac:dyDescent="0.2">
      <c r="A58" s="139">
        <v>53</v>
      </c>
      <c r="B58" s="140" t="s">
        <v>125</v>
      </c>
      <c r="C58" s="141">
        <f>'2'!C58-'11'!C58-'12'!C58</f>
        <v>2030000</v>
      </c>
      <c r="D58" s="141">
        <f>'2'!D58-'11'!D58-'12'!D58</f>
        <v>2030000</v>
      </c>
      <c r="E58" s="141">
        <f>'2'!E58-'11'!E58-'12'!E58</f>
        <v>0</v>
      </c>
      <c r="F58" s="141">
        <f>'2'!F58-'11'!F58-'12'!F58</f>
        <v>0</v>
      </c>
      <c r="G58" s="141">
        <f>'2'!G58-'11'!G58-'12'!G58</f>
        <v>0</v>
      </c>
      <c r="H58" s="141">
        <f>'2'!H58-'11'!H58-'12'!H58</f>
        <v>0</v>
      </c>
    </row>
    <row r="59" spans="1:8" x14ac:dyDescent="0.2">
      <c r="A59" s="139">
        <v>54</v>
      </c>
      <c r="B59" s="140" t="s">
        <v>126</v>
      </c>
      <c r="C59" s="141">
        <f>'2'!C59-'11'!C59-'12'!C59</f>
        <v>0</v>
      </c>
      <c r="D59" s="141">
        <f>'2'!D59-'11'!D59-'12'!D59</f>
        <v>0</v>
      </c>
      <c r="E59" s="141">
        <f>'2'!E59-'11'!E59-'12'!E59</f>
        <v>0</v>
      </c>
      <c r="F59" s="141">
        <f>'2'!F59-'11'!F59-'12'!F59</f>
        <v>0</v>
      </c>
      <c r="G59" s="141">
        <f>'2'!G59-'11'!G59-'12'!G59</f>
        <v>0</v>
      </c>
      <c r="H59" s="141">
        <f>'2'!H59-'11'!H59-'12'!H59</f>
        <v>0</v>
      </c>
    </row>
    <row r="60" spans="1:8" x14ac:dyDescent="0.2">
      <c r="A60" s="139">
        <v>55</v>
      </c>
      <c r="B60" s="140" t="s">
        <v>63</v>
      </c>
      <c r="C60" s="141">
        <f>'2'!C60-'11'!C60-'12'!C60</f>
        <v>0</v>
      </c>
      <c r="D60" s="141">
        <f>'2'!D60-'11'!D60-'12'!D60</f>
        <v>0</v>
      </c>
      <c r="E60" s="141">
        <f>'2'!E60-'11'!E60-'12'!E60</f>
        <v>0</v>
      </c>
      <c r="F60" s="141">
        <f>'2'!F60-'11'!F60-'12'!F60</f>
        <v>0</v>
      </c>
      <c r="G60" s="141">
        <f>'2'!G60-'11'!G60-'12'!G60</f>
        <v>0</v>
      </c>
      <c r="H60" s="141">
        <f>'2'!H60-'11'!H60-'12'!H60</f>
        <v>0</v>
      </c>
    </row>
    <row r="61" spans="1:8" x14ac:dyDescent="0.2">
      <c r="A61" s="139">
        <v>56</v>
      </c>
      <c r="B61" s="140" t="s">
        <v>127</v>
      </c>
      <c r="C61" s="141">
        <f>'2'!C61-'11'!C61-'12'!C61</f>
        <v>151000</v>
      </c>
      <c r="D61" s="141">
        <f>'2'!D61-'11'!D61-'12'!D61</f>
        <v>0</v>
      </c>
      <c r="E61" s="141">
        <f>'2'!E61-'11'!E61-'12'!E61</f>
        <v>0</v>
      </c>
      <c r="F61" s="141">
        <f>'2'!F61-'11'!F61-'12'!F61</f>
        <v>151000</v>
      </c>
      <c r="G61" s="141">
        <f>'2'!G61-'11'!G61-'12'!G61</f>
        <v>0</v>
      </c>
      <c r="H61" s="141">
        <f>'2'!H61-'11'!H61-'12'!H61</f>
        <v>0</v>
      </c>
    </row>
    <row r="62" spans="1:8" x14ac:dyDescent="0.2">
      <c r="A62" s="139">
        <v>57</v>
      </c>
      <c r="B62" s="146" t="s">
        <v>64</v>
      </c>
      <c r="C62" s="141">
        <f>'2'!C62-'11'!C62-'12'!C62</f>
        <v>21322728</v>
      </c>
      <c r="D62" s="141">
        <f>'2'!D62-'11'!D62-'12'!D62</f>
        <v>3253239</v>
      </c>
      <c r="E62" s="141">
        <f>'2'!E62-'11'!E62-'12'!E62</f>
        <v>2057400</v>
      </c>
      <c r="F62" s="141">
        <f>'2'!F62-'11'!F62-'12'!F62</f>
        <v>2546220</v>
      </c>
      <c r="G62" s="141">
        <f>'2'!G62-'11'!G62-'12'!G62</f>
        <v>1400000</v>
      </c>
      <c r="H62" s="141">
        <f>'2'!H62-'11'!H62-'12'!H62</f>
        <v>12065869</v>
      </c>
    </row>
    <row r="63" spans="1:8" x14ac:dyDescent="0.2">
      <c r="A63" s="139">
        <v>58</v>
      </c>
      <c r="B63" s="140" t="s">
        <v>128</v>
      </c>
      <c r="C63" s="141">
        <f>'2'!C63-'11'!C63-'12'!C63</f>
        <v>0</v>
      </c>
      <c r="D63" s="141">
        <f>'2'!D63-'11'!D63-'12'!D63</f>
        <v>0</v>
      </c>
      <c r="E63" s="141">
        <f>'2'!E63-'11'!E63-'12'!E63</f>
        <v>0</v>
      </c>
      <c r="F63" s="141">
        <f>'2'!F63-'11'!F63-'12'!F63</f>
        <v>0</v>
      </c>
      <c r="G63" s="141">
        <f>'2'!G63-'11'!G63-'12'!G63</f>
        <v>0</v>
      </c>
      <c r="H63" s="141">
        <f>'2'!H63-'11'!H63-'12'!H63</f>
        <v>0</v>
      </c>
    </row>
    <row r="64" spans="1:8" x14ac:dyDescent="0.2">
      <c r="A64" s="139">
        <v>59</v>
      </c>
      <c r="B64" s="140" t="s">
        <v>129</v>
      </c>
      <c r="C64" s="141">
        <f>'2'!C64-'11'!C64-'12'!C64</f>
        <v>0</v>
      </c>
      <c r="D64" s="141">
        <f>'2'!D64-'11'!D64-'12'!D64</f>
        <v>0</v>
      </c>
      <c r="E64" s="141">
        <f>'2'!E64-'11'!E64-'12'!E64</f>
        <v>0</v>
      </c>
      <c r="F64" s="141">
        <f>'2'!F64-'11'!F64-'12'!F64</f>
        <v>0</v>
      </c>
      <c r="G64" s="141">
        <f>'2'!G64-'11'!G64-'12'!G64</f>
        <v>0</v>
      </c>
      <c r="H64" s="141">
        <f>'2'!H64-'11'!H64-'12'!H64</f>
        <v>0</v>
      </c>
    </row>
    <row r="65" spans="1:8" x14ac:dyDescent="0.2">
      <c r="A65" s="139">
        <v>60</v>
      </c>
      <c r="B65" s="146" t="s">
        <v>65</v>
      </c>
      <c r="C65" s="141">
        <f>'2'!C65-'11'!C65-'12'!C65</f>
        <v>0</v>
      </c>
      <c r="D65" s="141">
        <f>'2'!D65-'11'!D65-'12'!D65</f>
        <v>0</v>
      </c>
      <c r="E65" s="141">
        <f>'2'!E65-'11'!E65-'12'!E65</f>
        <v>0</v>
      </c>
      <c r="F65" s="141">
        <f>'2'!F65-'11'!F65-'12'!F65</f>
        <v>0</v>
      </c>
      <c r="G65" s="141">
        <f>'2'!G65-'11'!G65-'12'!G65</f>
        <v>0</v>
      </c>
      <c r="H65" s="141">
        <f>'2'!H65-'11'!H65-'12'!H65</f>
        <v>0</v>
      </c>
    </row>
    <row r="66" spans="1:8" x14ac:dyDescent="0.2">
      <c r="A66" s="139">
        <v>61</v>
      </c>
      <c r="B66" s="168" t="s">
        <v>87</v>
      </c>
      <c r="C66" s="141">
        <f>'2'!C66-'11'!C66-'12'!C66</f>
        <v>0</v>
      </c>
      <c r="D66" s="141">
        <f>'2'!D66-'11'!D66-'12'!D66</f>
        <v>0</v>
      </c>
      <c r="E66" s="141">
        <f>'2'!E66-'11'!E66-'12'!E66</f>
        <v>0</v>
      </c>
      <c r="F66" s="141">
        <f>'2'!F66-'11'!F66-'12'!F66</f>
        <v>0</v>
      </c>
      <c r="G66" s="141">
        <f>'2'!G66-'11'!G66-'12'!G66</f>
        <v>0</v>
      </c>
      <c r="H66" s="141">
        <f>'2'!H66-'11'!H66-'12'!H66</f>
        <v>0</v>
      </c>
    </row>
    <row r="67" spans="1:8" x14ac:dyDescent="0.2">
      <c r="A67" s="139">
        <v>62</v>
      </c>
      <c r="B67" s="169" t="s">
        <v>86</v>
      </c>
      <c r="C67" s="141">
        <f>'2'!C67-'11'!C67-'12'!C67</f>
        <v>0</v>
      </c>
      <c r="D67" s="141">
        <f>'2'!D67-'11'!D67-'12'!D67</f>
        <v>0</v>
      </c>
      <c r="E67" s="141">
        <f>'2'!E67-'11'!E67-'12'!E67</f>
        <v>0</v>
      </c>
      <c r="F67" s="141">
        <f>'2'!F67-'11'!F67-'12'!F67</f>
        <v>0</v>
      </c>
      <c r="G67" s="141">
        <f>'2'!G67-'11'!G67-'12'!G67</f>
        <v>0</v>
      </c>
      <c r="H67" s="141">
        <f>'2'!H67-'11'!H67-'12'!H67</f>
        <v>0</v>
      </c>
    </row>
    <row r="68" spans="1:8" ht="25.5" x14ac:dyDescent="0.2">
      <c r="A68" s="139">
        <v>63</v>
      </c>
      <c r="B68" s="140" t="s">
        <v>66</v>
      </c>
      <c r="C68" s="141">
        <f>'2'!C68-'11'!C68-'12'!C68</f>
        <v>80000</v>
      </c>
      <c r="D68" s="141">
        <f>'2'!D68-'11'!D68-'12'!D68</f>
        <v>80000</v>
      </c>
      <c r="E68" s="141">
        <f>'2'!E68-'11'!E68-'12'!E68</f>
        <v>0</v>
      </c>
      <c r="F68" s="141">
        <f>'2'!F68-'11'!F68-'12'!F68</f>
        <v>0</v>
      </c>
      <c r="G68" s="141">
        <f>'2'!G68-'11'!G68-'12'!G68</f>
        <v>0</v>
      </c>
      <c r="H68" s="141">
        <f>'2'!H68-'11'!H68-'12'!H68</f>
        <v>0</v>
      </c>
    </row>
    <row r="69" spans="1:8" x14ac:dyDescent="0.2">
      <c r="A69" s="139">
        <v>64</v>
      </c>
      <c r="B69" s="140" t="s">
        <v>67</v>
      </c>
      <c r="C69" s="141">
        <f>'2'!C69-'11'!C69-'12'!C69</f>
        <v>0</v>
      </c>
      <c r="D69" s="141">
        <f>'2'!D69-'11'!D69-'12'!D69</f>
        <v>0</v>
      </c>
      <c r="E69" s="141">
        <f>'2'!E69-'11'!E69-'12'!E69</f>
        <v>0</v>
      </c>
      <c r="F69" s="141">
        <f>'2'!F69-'11'!F69-'12'!F69</f>
        <v>0</v>
      </c>
      <c r="G69" s="141">
        <f>'2'!G69-'11'!G69-'12'!G69</f>
        <v>0</v>
      </c>
      <c r="H69" s="141">
        <f>'2'!H69-'11'!H69-'12'!H69</f>
        <v>0</v>
      </c>
    </row>
    <row r="70" spans="1:8" x14ac:dyDescent="0.2">
      <c r="A70" s="139">
        <v>65</v>
      </c>
      <c r="B70" s="140" t="s">
        <v>68</v>
      </c>
      <c r="C70" s="141">
        <f>'2'!C70-'11'!C70-'12'!C70</f>
        <v>1675000</v>
      </c>
      <c r="D70" s="141">
        <f>'2'!D70-'11'!D70-'12'!D70</f>
        <v>1675000</v>
      </c>
      <c r="E70" s="141">
        <f>'2'!E70-'11'!E70-'12'!E70</f>
        <v>0</v>
      </c>
      <c r="F70" s="141">
        <f>'2'!F70-'11'!F70-'12'!F70</f>
        <v>0</v>
      </c>
      <c r="G70" s="141">
        <f>'2'!G70-'11'!G70-'12'!G70</f>
        <v>0</v>
      </c>
      <c r="H70" s="141">
        <f>'2'!H70-'11'!H70-'12'!H70</f>
        <v>0</v>
      </c>
    </row>
    <row r="71" spans="1:8" x14ac:dyDescent="0.2">
      <c r="A71" s="139">
        <v>66</v>
      </c>
      <c r="B71" s="146" t="s">
        <v>69</v>
      </c>
      <c r="C71" s="141">
        <f>'2'!C71-'11'!C71-'12'!C71</f>
        <v>1675000</v>
      </c>
      <c r="D71" s="141">
        <f>'2'!D71-'11'!D71-'12'!D71</f>
        <v>1675000</v>
      </c>
      <c r="E71" s="141">
        <f>'2'!E71-'11'!E71-'12'!E71</f>
        <v>0</v>
      </c>
      <c r="F71" s="141">
        <f>'2'!F71-'11'!F71-'12'!F71</f>
        <v>0</v>
      </c>
      <c r="G71" s="141">
        <f>'2'!G71-'11'!G71-'12'!G71</f>
        <v>0</v>
      </c>
      <c r="H71" s="141">
        <f>'2'!H71-'11'!H71-'12'!H71</f>
        <v>0</v>
      </c>
    </row>
    <row r="72" spans="1:8" x14ac:dyDescent="0.2">
      <c r="A72" s="139">
        <v>67</v>
      </c>
      <c r="B72" s="157" t="s">
        <v>70</v>
      </c>
      <c r="C72" s="141">
        <f>'2'!C72-'11'!C72-'12'!C72</f>
        <v>1633927010</v>
      </c>
      <c r="D72" s="141">
        <f>'2'!D72-'11'!D72-'12'!D72</f>
        <v>1576856749</v>
      </c>
      <c r="E72" s="141">
        <f>'2'!E72-'11'!E72-'12'!E72</f>
        <v>2057400</v>
      </c>
      <c r="F72" s="141">
        <f>'2'!F72-'11'!F72-'12'!F72</f>
        <v>41546992</v>
      </c>
      <c r="G72" s="141">
        <f>'2'!G72-'11'!G72-'12'!G72</f>
        <v>1400000</v>
      </c>
      <c r="H72" s="141">
        <f>'2'!H72-'11'!H72-'12'!H72</f>
        <v>12065869</v>
      </c>
    </row>
    <row r="73" spans="1:8" ht="25.5" x14ac:dyDescent="0.2">
      <c r="A73" s="139">
        <v>68</v>
      </c>
      <c r="B73" s="144" t="s">
        <v>130</v>
      </c>
      <c r="C73" s="141">
        <f>'2'!C73-'11'!C73-'12'!C73</f>
        <v>60000000</v>
      </c>
      <c r="D73" s="141">
        <f>'2'!D73-'11'!D73-'12'!D73</f>
        <v>60000000</v>
      </c>
      <c r="E73" s="141">
        <f>'2'!E73-'11'!E73-'12'!E73</f>
        <v>0</v>
      </c>
      <c r="F73" s="141">
        <f>'2'!F73-'11'!F73-'12'!F73</f>
        <v>0</v>
      </c>
      <c r="G73" s="141">
        <f>'2'!G73-'11'!G73-'12'!G73</f>
        <v>0</v>
      </c>
      <c r="H73" s="141">
        <f>'2'!H73-'11'!H73-'12'!H73</f>
        <v>0</v>
      </c>
    </row>
    <row r="74" spans="1:8" ht="25.5" x14ac:dyDescent="0.2">
      <c r="A74" s="139">
        <v>69</v>
      </c>
      <c r="B74" s="140" t="s">
        <v>131</v>
      </c>
      <c r="C74" s="141">
        <f>'2'!C74-'11'!C74-'12'!C74</f>
        <v>978648160</v>
      </c>
      <c r="D74" s="141">
        <f>'2'!D74-'11'!D74-'12'!D74</f>
        <v>933473037</v>
      </c>
      <c r="E74" s="141">
        <f>'2'!E74-'11'!E74-'12'!E74</f>
        <v>12183894</v>
      </c>
      <c r="F74" s="141">
        <f>'2'!F74-'11'!F74-'12'!F74</f>
        <v>21638300</v>
      </c>
      <c r="G74" s="141">
        <f>'2'!G74-'11'!G74-'12'!G74</f>
        <v>4001121</v>
      </c>
      <c r="H74" s="141">
        <f>'2'!H74-'11'!H74-'12'!H74</f>
        <v>7351808</v>
      </c>
    </row>
    <row r="75" spans="1:8" x14ac:dyDescent="0.2">
      <c r="A75" s="139">
        <v>70</v>
      </c>
      <c r="B75" s="140" t="s">
        <v>71</v>
      </c>
      <c r="C75" s="141">
        <f>'2'!C75-'11'!C75-'12'!C75</f>
        <v>5527772</v>
      </c>
      <c r="D75" s="141">
        <f>'2'!D75-'11'!D75-'12'!D75</f>
        <v>5527772</v>
      </c>
      <c r="E75" s="141">
        <f>'2'!E75-'11'!E75-'12'!E75</f>
        <v>0</v>
      </c>
      <c r="F75" s="141">
        <f>'2'!F75-'11'!F75-'12'!F75</f>
        <v>0</v>
      </c>
      <c r="G75" s="141">
        <f>'2'!G75-'11'!G75-'12'!G75</f>
        <v>0</v>
      </c>
      <c r="H75" s="141">
        <f>'2'!H75-'11'!H75-'12'!H75</f>
        <v>0</v>
      </c>
    </row>
    <row r="76" spans="1:8" x14ac:dyDescent="0.2">
      <c r="A76" s="139">
        <v>71</v>
      </c>
      <c r="B76" s="140" t="s">
        <v>132</v>
      </c>
      <c r="C76" s="141">
        <f>'2'!C76-'11'!C76-'12'!C76</f>
        <v>564260253</v>
      </c>
      <c r="D76" s="141">
        <f>'2'!D76-'11'!D76-'12'!D76</f>
        <v>0</v>
      </c>
      <c r="E76" s="141">
        <f>'2'!E76-'11'!E76-'12'!E76</f>
        <v>215516236</v>
      </c>
      <c r="F76" s="141">
        <f>'2'!F76-'11'!F76-'12'!F76</f>
        <v>139172037</v>
      </c>
      <c r="G76" s="141">
        <f>'2'!G76-'11'!G76-'12'!G76</f>
        <v>69260940</v>
      </c>
      <c r="H76" s="141">
        <f>'2'!H76-'11'!H76-'12'!H76</f>
        <v>140311040</v>
      </c>
    </row>
    <row r="77" spans="1:8" x14ac:dyDescent="0.2">
      <c r="A77" s="139">
        <v>72</v>
      </c>
      <c r="B77" s="140" t="s">
        <v>72</v>
      </c>
      <c r="C77" s="141">
        <f>'2'!C77-'11'!C77-'12'!C77</f>
        <v>1608436185</v>
      </c>
      <c r="D77" s="141">
        <f>'2'!D77-'11'!D77-'12'!D77</f>
        <v>999000809</v>
      </c>
      <c r="E77" s="141">
        <f>'2'!E77-'11'!E77-'12'!E77</f>
        <v>227700130</v>
      </c>
      <c r="F77" s="141">
        <f>'2'!F77-'11'!F77-'12'!F77</f>
        <v>160810337</v>
      </c>
      <c r="G77" s="141">
        <f>'2'!G77-'11'!G77-'12'!G77</f>
        <v>73262061</v>
      </c>
      <c r="H77" s="141">
        <f>'2'!H77-'11'!H77-'12'!H77</f>
        <v>147662848</v>
      </c>
    </row>
    <row r="78" spans="1:8" ht="13.5" thickBot="1" x14ac:dyDescent="0.25">
      <c r="A78" s="139">
        <v>73</v>
      </c>
      <c r="B78" s="170" t="s">
        <v>73</v>
      </c>
      <c r="C78" s="141">
        <f>'2'!C78-'11'!C78-'12'!C78</f>
        <v>1608436185</v>
      </c>
      <c r="D78" s="141">
        <f>'2'!D78-'11'!D78-'12'!D78</f>
        <v>999000809</v>
      </c>
      <c r="E78" s="141">
        <f>'2'!E78-'11'!E78-'12'!E78</f>
        <v>227700130</v>
      </c>
      <c r="F78" s="141">
        <f>'2'!F78-'11'!F78-'12'!F78</f>
        <v>160810337</v>
      </c>
      <c r="G78" s="141">
        <f>'2'!G78-'11'!G78-'12'!G78</f>
        <v>73262061</v>
      </c>
      <c r="H78" s="141">
        <f>'2'!H78-'11'!H78-'12'!H78</f>
        <v>147662848</v>
      </c>
    </row>
    <row r="79" spans="1:8" ht="13.5" thickBot="1" x14ac:dyDescent="0.25">
      <c r="A79" s="139">
        <v>74</v>
      </c>
      <c r="B79" s="17" t="s">
        <v>37</v>
      </c>
      <c r="C79" s="18">
        <f>'2'!C79-'11'!C79-'12'!C79</f>
        <v>3242363195</v>
      </c>
      <c r="D79" s="18">
        <f>'2'!D79-'11'!D79-'12'!D79</f>
        <v>2575857558</v>
      </c>
      <c r="E79" s="18">
        <f>'2'!E79-'11'!E79-'12'!E79</f>
        <v>229757530</v>
      </c>
      <c r="F79" s="18">
        <f>'2'!F79-'11'!F79-'12'!F79</f>
        <v>202357329</v>
      </c>
      <c r="G79" s="18">
        <f>'2'!G79-'11'!G79-'12'!G79</f>
        <v>74662061</v>
      </c>
      <c r="H79" s="18">
        <f>'2'!H79-'11'!H79-'12'!H79</f>
        <v>159728717</v>
      </c>
    </row>
    <row r="80" spans="1:8" ht="13.5" thickTop="1" x14ac:dyDescent="0.2">
      <c r="A80" s="139">
        <v>75</v>
      </c>
      <c r="B80" s="19" t="s">
        <v>3</v>
      </c>
      <c r="C80" s="20">
        <f>#REF!-'11'!C80-'12'!C80</f>
        <v>422584175</v>
      </c>
      <c r="D80" s="20">
        <f>#REF!-'11'!D80-'12'!D80</f>
        <v>52160571</v>
      </c>
      <c r="E80" s="20">
        <f>#REF!-'11'!E80-'12'!E80</f>
        <v>150972706</v>
      </c>
      <c r="F80" s="20">
        <f>#REF!-'11'!F80-'12'!F80</f>
        <v>99512900</v>
      </c>
      <c r="G80" s="20">
        <f>#REF!-'11'!G80-'12'!G80</f>
        <v>26145683</v>
      </c>
      <c r="H80" s="20">
        <f>#REF!-'11'!H80-'12'!H80</f>
        <v>93792315</v>
      </c>
    </row>
    <row r="81" spans="1:8" ht="25.5" x14ac:dyDescent="0.2">
      <c r="A81" s="139">
        <v>76</v>
      </c>
      <c r="B81" s="163" t="s">
        <v>4</v>
      </c>
      <c r="C81" s="20">
        <f>#REF!-'11'!C81-'12'!C81</f>
        <v>74686922</v>
      </c>
      <c r="D81" s="20">
        <f>#REF!-'11'!D81-'12'!D81</f>
        <v>10320003</v>
      </c>
      <c r="E81" s="20">
        <f>#REF!-'11'!E81-'12'!E81</f>
        <v>29622719</v>
      </c>
      <c r="F81" s="20">
        <f>#REF!-'11'!F81-'12'!F81</f>
        <v>13667409</v>
      </c>
      <c r="G81" s="20">
        <f>#REF!-'11'!G81-'12'!G81</f>
        <v>4612484</v>
      </c>
      <c r="H81" s="20">
        <f>#REF!-'11'!H81-'12'!H81</f>
        <v>16464307</v>
      </c>
    </row>
    <row r="82" spans="1:8" x14ac:dyDescent="0.2">
      <c r="A82" s="139">
        <v>77</v>
      </c>
      <c r="B82" s="163" t="s">
        <v>5</v>
      </c>
      <c r="C82" s="20">
        <f>#REF!-'11'!C82-'12'!C82</f>
        <v>502606664</v>
      </c>
      <c r="D82" s="20">
        <f>#REF!-'11'!D82-'12'!D82</f>
        <v>305218531</v>
      </c>
      <c r="E82" s="20">
        <f>#REF!-'11'!E82-'12'!E82</f>
        <v>38428044</v>
      </c>
      <c r="F82" s="20">
        <f>#REF!-'11'!F82-'12'!F82</f>
        <v>76480343</v>
      </c>
      <c r="G82" s="20">
        <f>#REF!-'11'!G82-'12'!G82</f>
        <v>37171966</v>
      </c>
      <c r="H82" s="20">
        <f>#REF!-'11'!H82-'12'!H82</f>
        <v>45307780</v>
      </c>
    </row>
    <row r="83" spans="1:8" x14ac:dyDescent="0.2">
      <c r="A83" s="139">
        <v>78</v>
      </c>
      <c r="B83" s="3" t="s">
        <v>6</v>
      </c>
      <c r="C83" s="20">
        <f>#REF!-'11'!C83-'12'!C83</f>
        <v>0</v>
      </c>
      <c r="D83" s="20">
        <f>#REF!-'11'!D83-'12'!D83</f>
        <v>0</v>
      </c>
      <c r="E83" s="20">
        <f>#REF!-'11'!E83-'12'!E83</f>
        <v>0</v>
      </c>
      <c r="F83" s="20">
        <f>#REF!-'11'!F83-'12'!F83</f>
        <v>0</v>
      </c>
      <c r="G83" s="20">
        <f>#REF!-'11'!G83-'12'!G83</f>
        <v>0</v>
      </c>
      <c r="H83" s="20">
        <f>#REF!-'11'!H83-'12'!H83</f>
        <v>0</v>
      </c>
    </row>
    <row r="84" spans="1:8" ht="25.5" x14ac:dyDescent="0.2">
      <c r="A84" s="139">
        <v>79</v>
      </c>
      <c r="B84" s="3" t="s">
        <v>7</v>
      </c>
      <c r="C84" s="20">
        <f>#REF!-'11'!C84-'12'!C84</f>
        <v>0</v>
      </c>
      <c r="D84" s="20">
        <f>#REF!-'11'!D84-'12'!D84</f>
        <v>0</v>
      </c>
      <c r="E84" s="20">
        <f>#REF!-'11'!E84-'12'!E84</f>
        <v>0</v>
      </c>
      <c r="F84" s="20">
        <f>#REF!-'11'!F84-'12'!F84</f>
        <v>0</v>
      </c>
      <c r="G84" s="20">
        <f>#REF!-'11'!G84-'12'!G84</f>
        <v>0</v>
      </c>
      <c r="H84" s="20">
        <f>#REF!-'11'!H84-'12'!H84</f>
        <v>0</v>
      </c>
    </row>
    <row r="85" spans="1:8" x14ac:dyDescent="0.2">
      <c r="A85" s="139">
        <v>80</v>
      </c>
      <c r="B85" s="3" t="s">
        <v>8</v>
      </c>
      <c r="C85" s="20">
        <f>#REF!-'11'!C85-'12'!C85</f>
        <v>800000</v>
      </c>
      <c r="D85" s="20">
        <f>#REF!-'11'!D85-'12'!D85</f>
        <v>800000</v>
      </c>
      <c r="E85" s="20">
        <f>#REF!-'11'!E85-'12'!E85</f>
        <v>0</v>
      </c>
      <c r="F85" s="20">
        <f>#REF!-'11'!F85-'12'!F85</f>
        <v>0</v>
      </c>
      <c r="G85" s="20">
        <f>#REF!-'11'!G85-'12'!G85</f>
        <v>0</v>
      </c>
      <c r="H85" s="20">
        <f>#REF!-'11'!H85-'12'!H85</f>
        <v>0</v>
      </c>
    </row>
    <row r="86" spans="1:8" x14ac:dyDescent="0.2">
      <c r="A86" s="139">
        <v>81</v>
      </c>
      <c r="B86" s="3" t="s">
        <v>9</v>
      </c>
      <c r="C86" s="20">
        <f>#REF!-'11'!C86-'12'!C86</f>
        <v>800000</v>
      </c>
      <c r="D86" s="20">
        <f>#REF!-'11'!D86-'12'!D86</f>
        <v>800000</v>
      </c>
      <c r="E86" s="20">
        <f>#REF!-'11'!E86-'12'!E86</f>
        <v>0</v>
      </c>
      <c r="F86" s="20">
        <f>#REF!-'11'!F86-'12'!F86</f>
        <v>0</v>
      </c>
      <c r="G86" s="20">
        <f>#REF!-'11'!G86-'12'!G86</f>
        <v>0</v>
      </c>
      <c r="H86" s="20">
        <f>#REF!-'11'!H86-'12'!H86</f>
        <v>0</v>
      </c>
    </row>
    <row r="87" spans="1:8" x14ac:dyDescent="0.2">
      <c r="A87" s="139">
        <v>82</v>
      </c>
      <c r="B87" s="3" t="s">
        <v>10</v>
      </c>
      <c r="C87" s="20">
        <f>#REF!-'11'!C87-'12'!C87</f>
        <v>10700000</v>
      </c>
      <c r="D87" s="20">
        <f>#REF!-'11'!D87-'12'!D87</f>
        <v>10700000</v>
      </c>
      <c r="E87" s="20">
        <f>#REF!-'11'!E87-'12'!E87</f>
        <v>0</v>
      </c>
      <c r="F87" s="20">
        <f>#REF!-'11'!F87-'12'!F87</f>
        <v>0</v>
      </c>
      <c r="G87" s="20">
        <f>#REF!-'11'!G87-'12'!G87</f>
        <v>0</v>
      </c>
      <c r="H87" s="20">
        <f>#REF!-'11'!H87-'12'!H87</f>
        <v>0</v>
      </c>
    </row>
    <row r="88" spans="1:8" x14ac:dyDescent="0.2">
      <c r="A88" s="139">
        <v>83</v>
      </c>
      <c r="B88" s="3" t="s">
        <v>11</v>
      </c>
      <c r="C88" s="20">
        <f>#REF!-'11'!C88-'12'!C88</f>
        <v>900000</v>
      </c>
      <c r="D88" s="20">
        <f>#REF!-'11'!D88-'12'!D88</f>
        <v>900000</v>
      </c>
      <c r="E88" s="20">
        <f>#REF!-'11'!E88-'12'!E88</f>
        <v>0</v>
      </c>
      <c r="F88" s="20">
        <f>#REF!-'11'!F88-'12'!F88</f>
        <v>0</v>
      </c>
      <c r="G88" s="20">
        <f>#REF!-'11'!G88-'12'!G88</f>
        <v>0</v>
      </c>
      <c r="H88" s="20">
        <f>#REF!-'11'!H88-'12'!H88</f>
        <v>0</v>
      </c>
    </row>
    <row r="89" spans="1:8" x14ac:dyDescent="0.2">
      <c r="A89" s="139">
        <v>84</v>
      </c>
      <c r="B89" s="3" t="s">
        <v>12</v>
      </c>
      <c r="C89" s="20">
        <f>#REF!-'11'!C89-'12'!C89</f>
        <v>9800000</v>
      </c>
      <c r="D89" s="20">
        <f>#REF!-'11'!D89-'12'!D89</f>
        <v>9800000</v>
      </c>
      <c r="E89" s="20">
        <f>#REF!-'11'!E89-'12'!E89</f>
        <v>0</v>
      </c>
      <c r="F89" s="20">
        <f>#REF!-'11'!F89-'12'!F89</f>
        <v>0</v>
      </c>
      <c r="G89" s="20">
        <f>#REF!-'11'!G89-'12'!G89</f>
        <v>0</v>
      </c>
      <c r="H89" s="20">
        <f>#REF!-'11'!H89-'12'!H89</f>
        <v>0</v>
      </c>
    </row>
    <row r="90" spans="1:8" x14ac:dyDescent="0.2">
      <c r="A90" s="139">
        <v>85</v>
      </c>
      <c r="B90" s="5" t="s">
        <v>13</v>
      </c>
      <c r="C90" s="20">
        <f>#REF!-'11'!C90-'12'!C90</f>
        <v>11500000</v>
      </c>
      <c r="D90" s="20">
        <f>#REF!-'11'!D90-'12'!D90</f>
        <v>11500000</v>
      </c>
      <c r="E90" s="20">
        <f>#REF!-'11'!E90-'12'!E90</f>
        <v>0</v>
      </c>
      <c r="F90" s="20">
        <f>#REF!-'11'!F90-'12'!F90</f>
        <v>0</v>
      </c>
      <c r="G90" s="20">
        <f>#REF!-'11'!G90-'12'!G90</f>
        <v>0</v>
      </c>
      <c r="H90" s="20">
        <f>#REF!-'11'!H90-'12'!H90</f>
        <v>0</v>
      </c>
    </row>
    <row r="91" spans="1:8" x14ac:dyDescent="0.2">
      <c r="A91" s="139">
        <v>86</v>
      </c>
      <c r="B91" s="3" t="s">
        <v>14</v>
      </c>
      <c r="C91" s="20">
        <f>#REF!-'11'!C91-'12'!C91</f>
        <v>0</v>
      </c>
      <c r="D91" s="20">
        <f>#REF!-'11'!D91-'12'!D91</f>
        <v>0</v>
      </c>
      <c r="E91" s="20">
        <f>#REF!-'11'!E91-'12'!E91</f>
        <v>0</v>
      </c>
      <c r="F91" s="20">
        <f>#REF!-'11'!F91-'12'!F91</f>
        <v>0</v>
      </c>
      <c r="G91" s="20">
        <f>#REF!-'11'!G91-'12'!G91</f>
        <v>0</v>
      </c>
      <c r="H91" s="20">
        <f>#REF!-'11'!H91-'12'!H91</f>
        <v>0</v>
      </c>
    </row>
    <row r="92" spans="1:8" ht="25.5" x14ac:dyDescent="0.2">
      <c r="A92" s="139">
        <v>87</v>
      </c>
      <c r="B92" s="3" t="s">
        <v>15</v>
      </c>
      <c r="C92" s="20">
        <f>#REF!-'11'!C92-'12'!C92</f>
        <v>185057248</v>
      </c>
      <c r="D92" s="20">
        <f>#REF!-'11'!D92-'12'!D92</f>
        <v>185057248</v>
      </c>
      <c r="E92" s="20">
        <f>#REF!-'11'!E92-'12'!E92</f>
        <v>0</v>
      </c>
      <c r="F92" s="20">
        <f>#REF!-'11'!F92-'12'!F92</f>
        <v>0</v>
      </c>
      <c r="G92" s="20">
        <f>#REF!-'11'!G92-'12'!G92</f>
        <v>0</v>
      </c>
      <c r="H92" s="20">
        <f>#REF!-'11'!H92-'12'!H92</f>
        <v>0</v>
      </c>
    </row>
    <row r="93" spans="1:8" x14ac:dyDescent="0.2">
      <c r="A93" s="139">
        <v>88</v>
      </c>
      <c r="B93" s="3" t="s">
        <v>135</v>
      </c>
      <c r="C93" s="20">
        <f>#REF!-'11'!C93-'12'!C93</f>
        <v>3500000</v>
      </c>
      <c r="D93" s="20">
        <f>#REF!-'11'!D93-'12'!D93</f>
        <v>3500000</v>
      </c>
      <c r="E93" s="20">
        <f>#REF!-'11'!E93-'12'!E93</f>
        <v>0</v>
      </c>
      <c r="F93" s="20">
        <f>#REF!-'11'!F93-'12'!F93</f>
        <v>0</v>
      </c>
      <c r="G93" s="20">
        <f>#REF!-'11'!G93-'12'!G93</f>
        <v>0</v>
      </c>
      <c r="H93" s="20">
        <f>#REF!-'11'!H93-'12'!H93</f>
        <v>0</v>
      </c>
    </row>
    <row r="94" spans="1:8" x14ac:dyDescent="0.2">
      <c r="A94" s="139">
        <v>89</v>
      </c>
      <c r="B94" s="3" t="s">
        <v>16</v>
      </c>
      <c r="C94" s="20">
        <f>#REF!-'11'!C94-'12'!C94</f>
        <v>0</v>
      </c>
      <c r="D94" s="20">
        <f>#REF!-'11'!D94-'12'!D94</f>
        <v>0</v>
      </c>
      <c r="E94" s="20">
        <f>#REF!-'11'!E94-'12'!E94</f>
        <v>0</v>
      </c>
      <c r="F94" s="20">
        <f>#REF!-'11'!F94-'12'!F94</f>
        <v>0</v>
      </c>
      <c r="G94" s="20">
        <f>#REF!-'11'!G94-'12'!G94</f>
        <v>0</v>
      </c>
      <c r="H94" s="20">
        <f>#REF!-'11'!H94-'12'!H94</f>
        <v>0</v>
      </c>
    </row>
    <row r="95" spans="1:8" x14ac:dyDescent="0.2">
      <c r="A95" s="139">
        <v>90</v>
      </c>
      <c r="B95" s="3" t="s">
        <v>17</v>
      </c>
      <c r="C95" s="20">
        <f>#REF!-'11'!C95-'12'!C95</f>
        <v>0</v>
      </c>
      <c r="D95" s="20">
        <f>#REF!-'11'!D95-'12'!D95</f>
        <v>0</v>
      </c>
      <c r="E95" s="20">
        <f>#REF!-'11'!E95-'12'!E95</f>
        <v>0</v>
      </c>
      <c r="F95" s="20">
        <f>#REF!-'11'!F95-'12'!F95</f>
        <v>0</v>
      </c>
      <c r="G95" s="20">
        <f>#REF!-'11'!G95-'12'!G95</f>
        <v>0</v>
      </c>
      <c r="H95" s="20">
        <f>#REF!-'11'!H95-'12'!H95</f>
        <v>0</v>
      </c>
    </row>
    <row r="96" spans="1:8" x14ac:dyDescent="0.2">
      <c r="A96" s="139">
        <v>91</v>
      </c>
      <c r="B96" s="3" t="s">
        <v>18</v>
      </c>
      <c r="C96" s="20">
        <f>#REF!-'11'!C96-'12'!C96</f>
        <v>181557248</v>
      </c>
      <c r="D96" s="20">
        <f>#REF!-'11'!D96-'12'!D96</f>
        <v>181557248</v>
      </c>
      <c r="E96" s="20">
        <f>#REF!-'11'!E96-'12'!E96</f>
        <v>0</v>
      </c>
      <c r="F96" s="20">
        <f>#REF!-'11'!F96-'12'!F96</f>
        <v>0</v>
      </c>
      <c r="G96" s="20">
        <f>#REF!-'11'!G96-'12'!G96</f>
        <v>0</v>
      </c>
      <c r="H96" s="20">
        <f>#REF!-'11'!H96-'12'!H96</f>
        <v>0</v>
      </c>
    </row>
    <row r="97" spans="1:8" ht="25.5" x14ac:dyDescent="0.2">
      <c r="A97" s="139">
        <v>92</v>
      </c>
      <c r="B97" s="3" t="s">
        <v>136</v>
      </c>
      <c r="C97" s="20">
        <f>#REF!-'11'!C97-'12'!C97</f>
        <v>16773525</v>
      </c>
      <c r="D97" s="20">
        <f>#REF!-'11'!D97-'12'!D97</f>
        <v>16773525</v>
      </c>
      <c r="E97" s="20">
        <f>#REF!-'11'!E97-'12'!E97</f>
        <v>0</v>
      </c>
      <c r="F97" s="20">
        <f>#REF!-'11'!F97-'12'!F97</f>
        <v>0</v>
      </c>
      <c r="G97" s="20">
        <f>#REF!-'11'!G97-'12'!G97</f>
        <v>0</v>
      </c>
      <c r="H97" s="20">
        <f>#REF!-'11'!H97-'12'!H97</f>
        <v>0</v>
      </c>
    </row>
    <row r="98" spans="1:8" x14ac:dyDescent="0.2">
      <c r="A98" s="139">
        <v>93</v>
      </c>
      <c r="B98" s="3" t="s">
        <v>137</v>
      </c>
      <c r="C98" s="20">
        <f>#REF!-'11'!C98-'12'!C98</f>
        <v>0</v>
      </c>
      <c r="D98" s="20">
        <f>#REF!-'11'!D98-'12'!D98</f>
        <v>0</v>
      </c>
      <c r="E98" s="20">
        <f>#REF!-'11'!E98-'12'!E98</f>
        <v>0</v>
      </c>
      <c r="F98" s="20">
        <f>#REF!-'11'!F98-'12'!F98</f>
        <v>0</v>
      </c>
      <c r="G98" s="20">
        <f>#REF!-'11'!G98-'12'!G98</f>
        <v>0</v>
      </c>
      <c r="H98" s="20">
        <f>#REF!-'11'!H98-'12'!H98</f>
        <v>0</v>
      </c>
    </row>
    <row r="99" spans="1:8" x14ac:dyDescent="0.2">
      <c r="A99" s="139">
        <v>94</v>
      </c>
      <c r="B99" s="3" t="s">
        <v>19</v>
      </c>
      <c r="C99" s="20">
        <f>#REF!-'11'!C99-'12'!C99</f>
        <v>82071254</v>
      </c>
      <c r="D99" s="20">
        <f>#REF!-'11'!D99-'12'!D99</f>
        <v>82071254</v>
      </c>
      <c r="E99" s="20">
        <f>#REF!-'11'!E99-'12'!E99</f>
        <v>0</v>
      </c>
      <c r="F99" s="20">
        <f>#REF!-'11'!F99-'12'!F99</f>
        <v>0</v>
      </c>
      <c r="G99" s="20">
        <f>#REF!-'11'!G99-'12'!G99</f>
        <v>0</v>
      </c>
      <c r="H99" s="20">
        <f>#REF!-'11'!H99-'12'!H99</f>
        <v>0</v>
      </c>
    </row>
    <row r="100" spans="1:8" x14ac:dyDescent="0.2">
      <c r="A100" s="139">
        <v>95</v>
      </c>
      <c r="B100" s="5" t="s">
        <v>20</v>
      </c>
      <c r="C100" s="20">
        <f>#REF!-'11'!C100-'12'!C100</f>
        <v>283902027</v>
      </c>
      <c r="D100" s="20">
        <f>#REF!-'11'!D100-'12'!D100</f>
        <v>283902027</v>
      </c>
      <c r="E100" s="20">
        <f>#REF!-'11'!E100-'12'!E100</f>
        <v>0</v>
      </c>
      <c r="F100" s="20">
        <f>#REF!-'11'!F100-'12'!F100</f>
        <v>0</v>
      </c>
      <c r="G100" s="20">
        <f>#REF!-'11'!G100-'12'!G100</f>
        <v>0</v>
      </c>
      <c r="H100" s="20">
        <f>#REF!-'11'!H100-'12'!H100</f>
        <v>0</v>
      </c>
    </row>
    <row r="101" spans="1:8" x14ac:dyDescent="0.2">
      <c r="A101" s="139">
        <v>96</v>
      </c>
      <c r="B101" s="3" t="s">
        <v>21</v>
      </c>
      <c r="C101" s="20">
        <f>#REF!-'11'!C101-'12'!C101</f>
        <v>440000</v>
      </c>
      <c r="D101" s="20">
        <f>#REF!-'11'!D101-'12'!D101</f>
        <v>260000</v>
      </c>
      <c r="E101" s="20">
        <f>#REF!-'11'!E101-'12'!E101</f>
        <v>0</v>
      </c>
      <c r="F101" s="20">
        <f>#REF!-'11'!F101-'12'!F101</f>
        <v>0</v>
      </c>
      <c r="G101" s="20">
        <f>#REF!-'11'!G101-'12'!G101</f>
        <v>150000</v>
      </c>
      <c r="H101" s="20">
        <f>#REF!-'11'!H101-'12'!H101</f>
        <v>30000</v>
      </c>
    </row>
    <row r="102" spans="1:8" x14ac:dyDescent="0.2">
      <c r="A102" s="139">
        <v>97</v>
      </c>
      <c r="B102" s="3" t="s">
        <v>22</v>
      </c>
      <c r="C102" s="20">
        <f>#REF!-'11'!C102-'12'!C102</f>
        <v>1002707046</v>
      </c>
      <c r="D102" s="20">
        <f>#REF!-'11'!D102-'12'!D102</f>
        <v>1002707046</v>
      </c>
      <c r="E102" s="20">
        <f>#REF!-'11'!E102-'12'!E102</f>
        <v>0</v>
      </c>
      <c r="F102" s="20">
        <f>#REF!-'11'!F102-'12'!F102</f>
        <v>0</v>
      </c>
      <c r="G102" s="20">
        <f>#REF!-'11'!G102-'12'!G102</f>
        <v>0</v>
      </c>
      <c r="H102" s="20">
        <f>#REF!-'11'!H102-'12'!H102</f>
        <v>0</v>
      </c>
    </row>
    <row r="103" spans="1:8" x14ac:dyDescent="0.2">
      <c r="A103" s="139">
        <v>98</v>
      </c>
      <c r="B103" s="3" t="s">
        <v>23</v>
      </c>
      <c r="C103" s="20">
        <f>#REF!-'11'!C103-'12'!C103</f>
        <v>1855590</v>
      </c>
      <c r="D103" s="20">
        <f>#REF!-'11'!D103-'12'!D103</f>
        <v>0</v>
      </c>
      <c r="E103" s="20">
        <f>#REF!-'11'!E103-'12'!E103</f>
        <v>1300000</v>
      </c>
      <c r="F103" s="20">
        <f>#REF!-'11'!F103-'12'!F103</f>
        <v>150000</v>
      </c>
      <c r="G103" s="20">
        <f>#REF!-'11'!G103-'12'!G103</f>
        <v>0</v>
      </c>
      <c r="H103" s="20">
        <f>#REF!-'11'!H103-'12'!H103</f>
        <v>405590</v>
      </c>
    </row>
    <row r="104" spans="1:8" x14ac:dyDescent="0.2">
      <c r="A104" s="139">
        <v>99</v>
      </c>
      <c r="B104" s="3" t="s">
        <v>24</v>
      </c>
      <c r="C104" s="20">
        <f>#REF!-'11'!C104-'12'!C104</f>
        <v>45905080</v>
      </c>
      <c r="D104" s="20">
        <f>#REF!-'11'!D104-'12'!D104</f>
        <v>30371503</v>
      </c>
      <c r="E104" s="20">
        <f>#REF!-'11'!E104-'12'!E104</f>
        <v>5586614</v>
      </c>
      <c r="F104" s="20">
        <f>#REF!-'11'!F104-'12'!F104</f>
        <v>6287934</v>
      </c>
      <c r="G104" s="20">
        <f>#REF!-'11'!G104-'12'!G104</f>
        <v>2975919</v>
      </c>
      <c r="H104" s="20">
        <f>#REF!-'11'!H104-'12'!H104</f>
        <v>683110</v>
      </c>
    </row>
    <row r="105" spans="1:8" ht="25.5" x14ac:dyDescent="0.2">
      <c r="A105" s="139">
        <v>100</v>
      </c>
      <c r="B105" s="3" t="s">
        <v>25</v>
      </c>
      <c r="C105" s="20">
        <f>#REF!-'11'!C105-'12'!C105</f>
        <v>40544405</v>
      </c>
      <c r="D105" s="20">
        <f>#REF!-'11'!D105-'12'!D105</f>
        <v>35939327</v>
      </c>
      <c r="E105" s="20">
        <f>#REF!-'11'!E105-'12'!E105</f>
        <v>1859386</v>
      </c>
      <c r="F105" s="20">
        <f>#REF!-'11'!F105-'12'!F105</f>
        <v>1738243</v>
      </c>
      <c r="G105" s="20">
        <f>#REF!-'11'!G105-'12'!G105</f>
        <v>705399</v>
      </c>
      <c r="H105" s="20">
        <f>#REF!-'11'!H105-'12'!H105</f>
        <v>302050</v>
      </c>
    </row>
    <row r="106" spans="1:8" x14ac:dyDescent="0.2">
      <c r="A106" s="139">
        <v>101</v>
      </c>
      <c r="B106" s="5" t="s">
        <v>26</v>
      </c>
      <c r="C106" s="20">
        <f>#REF!-'11'!C106-'12'!C106</f>
        <v>1091452121</v>
      </c>
      <c r="D106" s="20">
        <f>#REF!-'11'!D106-'12'!D106</f>
        <v>1069277876</v>
      </c>
      <c r="E106" s="20">
        <f>#REF!-'11'!E106-'12'!E106</f>
        <v>8746000</v>
      </c>
      <c r="F106" s="20">
        <f>#REF!-'11'!F106-'12'!F106</f>
        <v>8176177</v>
      </c>
      <c r="G106" s="20">
        <f>#REF!-'11'!G106-'12'!G106</f>
        <v>3831318</v>
      </c>
      <c r="H106" s="20">
        <f>#REF!-'11'!H106-'12'!H106</f>
        <v>1420750</v>
      </c>
    </row>
    <row r="107" spans="1:8" x14ac:dyDescent="0.2">
      <c r="A107" s="139">
        <v>102</v>
      </c>
      <c r="B107" s="3" t="s">
        <v>27</v>
      </c>
      <c r="C107" s="20">
        <f>#REF!-'11'!C107-'12'!C107</f>
        <v>181684173</v>
      </c>
      <c r="D107" s="20">
        <f>#REF!-'11'!D107-'12'!D107</f>
        <v>181684173</v>
      </c>
      <c r="E107" s="20">
        <f>#REF!-'11'!E107-'12'!E107</f>
        <v>0</v>
      </c>
      <c r="F107" s="20">
        <f>#REF!-'11'!F107-'12'!F107</f>
        <v>0</v>
      </c>
      <c r="G107" s="20">
        <f>#REF!-'11'!G107-'12'!G107</f>
        <v>0</v>
      </c>
      <c r="H107" s="20">
        <f>#REF!-'11'!H107-'12'!H107</f>
        <v>0</v>
      </c>
    </row>
    <row r="108" spans="1:8" x14ac:dyDescent="0.2">
      <c r="A108" s="139">
        <v>103</v>
      </c>
      <c r="B108" s="3" t="s">
        <v>138</v>
      </c>
      <c r="C108" s="20">
        <f>#REF!-'11'!C108-'12'!C108</f>
        <v>-50000</v>
      </c>
      <c r="D108" s="20">
        <f>#REF!-'11'!D108-'12'!D108</f>
        <v>0</v>
      </c>
      <c r="E108" s="20">
        <f>#REF!-'11'!E108-'12'!E108</f>
        <v>200000</v>
      </c>
      <c r="F108" s="20">
        <f>#REF!-'11'!F108-'12'!F108</f>
        <v>-250000</v>
      </c>
      <c r="G108" s="20">
        <f>#REF!-'11'!G108-'12'!G108</f>
        <v>0</v>
      </c>
      <c r="H108" s="20">
        <f>#REF!-'11'!H108-'12'!H108</f>
        <v>0</v>
      </c>
    </row>
    <row r="109" spans="1:8" x14ac:dyDescent="0.2">
      <c r="A109" s="139">
        <v>104</v>
      </c>
      <c r="B109" s="3" t="s">
        <v>28</v>
      </c>
      <c r="C109" s="20">
        <f>#REF!-'11'!C109-'12'!C109</f>
        <v>0</v>
      </c>
      <c r="D109" s="20">
        <f>#REF!-'11'!D109-'12'!D109</f>
        <v>0</v>
      </c>
      <c r="E109" s="20">
        <f>#REF!-'11'!E109-'12'!E109</f>
        <v>0</v>
      </c>
      <c r="F109" s="20">
        <f>#REF!-'11'!F109-'12'!F109</f>
        <v>0</v>
      </c>
      <c r="G109" s="20">
        <f>#REF!-'11'!G109-'12'!G109</f>
        <v>0</v>
      </c>
      <c r="H109" s="20">
        <f>#REF!-'11'!H109-'12'!H109</f>
        <v>0</v>
      </c>
    </row>
    <row r="110" spans="1:8" ht="25.5" x14ac:dyDescent="0.2">
      <c r="A110" s="139">
        <v>105</v>
      </c>
      <c r="B110" s="3" t="s">
        <v>29</v>
      </c>
      <c r="C110" s="20">
        <f>#REF!-'11'!C110-'12'!C110</f>
        <v>50106336</v>
      </c>
      <c r="D110" s="20">
        <f>#REF!-'11'!D110-'12'!D110</f>
        <v>50119836</v>
      </c>
      <c r="E110" s="20">
        <f>#REF!-'11'!E110-'12'!E110</f>
        <v>54000</v>
      </c>
      <c r="F110" s="20">
        <f>#REF!-'11'!F110-'12'!F110</f>
        <v>-67500</v>
      </c>
      <c r="G110" s="20">
        <f>#REF!-'11'!G110-'12'!G110</f>
        <v>0</v>
      </c>
      <c r="H110" s="20">
        <f>#REF!-'11'!H110-'12'!H110</f>
        <v>0</v>
      </c>
    </row>
    <row r="111" spans="1:8" x14ac:dyDescent="0.2">
      <c r="A111" s="139">
        <v>106</v>
      </c>
      <c r="B111" s="5" t="s">
        <v>30</v>
      </c>
      <c r="C111" s="20">
        <f>#REF!-'11'!C111-'12'!C111</f>
        <v>231740509</v>
      </c>
      <c r="D111" s="20">
        <f>#REF!-'11'!D111-'12'!D111</f>
        <v>231804009</v>
      </c>
      <c r="E111" s="20">
        <f>#REF!-'11'!E111-'12'!E111</f>
        <v>254000</v>
      </c>
      <c r="F111" s="20">
        <f>#REF!-'11'!F111-'12'!F111</f>
        <v>-317500</v>
      </c>
      <c r="G111" s="20">
        <f>#REF!-'11'!G111-'12'!G111</f>
        <v>0</v>
      </c>
      <c r="H111" s="20">
        <f>#REF!-'11'!H111-'12'!H111</f>
        <v>0</v>
      </c>
    </row>
    <row r="112" spans="1:8" ht="25.5" x14ac:dyDescent="0.2">
      <c r="A112" s="139">
        <v>107</v>
      </c>
      <c r="B112" s="3" t="s">
        <v>150</v>
      </c>
      <c r="C112" s="16">
        <f>SUM(D112:H112)</f>
        <v>7516495</v>
      </c>
      <c r="D112" s="27">
        <v>7516495</v>
      </c>
      <c r="E112" s="20">
        <f>#REF!-'11'!E112-'12'!E112</f>
        <v>0</v>
      </c>
      <c r="F112" s="20">
        <f>#REF!-'11'!F112-'12'!F112</f>
        <v>0</v>
      </c>
      <c r="G112" s="20">
        <f>#REF!-'11'!G112-'12'!G112</f>
        <v>0</v>
      </c>
      <c r="H112" s="20">
        <f>#REF!-'11'!H112-'12'!H112</f>
        <v>0</v>
      </c>
    </row>
    <row r="113" spans="1:8" x14ac:dyDescent="0.2">
      <c r="A113" s="139">
        <v>108</v>
      </c>
      <c r="B113" s="3" t="s">
        <v>151</v>
      </c>
      <c r="C113" s="16">
        <f t="shared" ref="C113:C114" si="0">SUM(D113:H113)</f>
        <v>14000000</v>
      </c>
      <c r="D113" s="28">
        <f>SUM(D114:D115)</f>
        <v>14000000</v>
      </c>
      <c r="E113" s="20">
        <f>#REF!-'11'!E113-'12'!E113</f>
        <v>0</v>
      </c>
      <c r="F113" s="20">
        <f>#REF!-'11'!F113-'12'!F113</f>
        <v>0</v>
      </c>
      <c r="G113" s="20">
        <f>#REF!-'11'!G113-'12'!G113</f>
        <v>0</v>
      </c>
      <c r="H113" s="20">
        <f>#REF!-'11'!H113-'12'!H113</f>
        <v>0</v>
      </c>
    </row>
    <row r="114" spans="1:8" ht="25.5" x14ac:dyDescent="0.2">
      <c r="A114" s="139">
        <v>109</v>
      </c>
      <c r="B114" s="3" t="s">
        <v>139</v>
      </c>
      <c r="C114" s="16">
        <f t="shared" si="0"/>
        <v>7500000</v>
      </c>
      <c r="D114" s="28">
        <v>7500000</v>
      </c>
      <c r="E114" s="20">
        <f>#REF!-'11'!E114-'12'!E114</f>
        <v>0</v>
      </c>
      <c r="F114" s="20">
        <f>#REF!-'11'!F114-'12'!F114</f>
        <v>0</v>
      </c>
      <c r="G114" s="20">
        <f>#REF!-'11'!G114-'12'!G114</f>
        <v>0</v>
      </c>
      <c r="H114" s="20">
        <f>#REF!-'11'!H114-'12'!H114</f>
        <v>0</v>
      </c>
    </row>
    <row r="115" spans="1:8" x14ac:dyDescent="0.2">
      <c r="A115" s="139">
        <v>110</v>
      </c>
      <c r="B115" s="3" t="s">
        <v>140</v>
      </c>
      <c r="C115" s="20">
        <f>#REF!-'11'!C115-'12'!C115</f>
        <v>6500000</v>
      </c>
      <c r="D115" s="20">
        <f>#REF!-'11'!D115-'12'!D115</f>
        <v>6500000</v>
      </c>
      <c r="E115" s="20">
        <f>#REF!-'11'!E115-'12'!E115</f>
        <v>0</v>
      </c>
      <c r="F115" s="20">
        <f>#REF!-'11'!F115-'12'!F115</f>
        <v>0</v>
      </c>
      <c r="G115" s="20">
        <f>#REF!-'11'!G115-'12'!G115</f>
        <v>0</v>
      </c>
      <c r="H115" s="20">
        <f>#REF!-'11'!H115-'12'!H115</f>
        <v>0</v>
      </c>
    </row>
    <row r="116" spans="1:8" x14ac:dyDescent="0.2">
      <c r="A116" s="139">
        <v>111</v>
      </c>
      <c r="B116" s="5" t="s">
        <v>31</v>
      </c>
      <c r="C116" s="20">
        <f>#REF!-'11'!C116-'12'!C116</f>
        <v>14016495</v>
      </c>
      <c r="D116" s="20">
        <f>#REF!-'11'!D116-'12'!D116</f>
        <v>14016495</v>
      </c>
      <c r="E116" s="20">
        <f>#REF!-'11'!E116-'12'!E116</f>
        <v>0</v>
      </c>
      <c r="F116" s="20">
        <f>#REF!-'11'!F116-'12'!F116</f>
        <v>0</v>
      </c>
      <c r="G116" s="20">
        <f>#REF!-'11'!G116-'12'!G116</f>
        <v>0</v>
      </c>
      <c r="H116" s="20">
        <f>#REF!-'11'!H116-'12'!H116</f>
        <v>0</v>
      </c>
    </row>
    <row r="117" spans="1:8" x14ac:dyDescent="0.2">
      <c r="A117" s="139">
        <v>112</v>
      </c>
      <c r="B117" s="4" t="s">
        <v>32</v>
      </c>
      <c r="C117" s="20">
        <f>#REF!-'11'!C117-'12'!C117</f>
        <v>2632488913</v>
      </c>
      <c r="D117" s="20">
        <f>#REF!-'11'!D117-'12'!D117</f>
        <v>1978199512</v>
      </c>
      <c r="E117" s="20">
        <f>#REF!-'11'!E117-'12'!E117</f>
        <v>228023469</v>
      </c>
      <c r="F117" s="20">
        <f>#REF!-'11'!F117-'12'!F117</f>
        <v>197519329</v>
      </c>
      <c r="G117" s="20">
        <f>#REF!-'11'!G117-'12'!G117</f>
        <v>71761451</v>
      </c>
      <c r="H117" s="20">
        <f>#REF!-'11'!H117-'12'!H117</f>
        <v>156985152</v>
      </c>
    </row>
    <row r="118" spans="1:8" ht="25.5" x14ac:dyDescent="0.2">
      <c r="A118" s="139">
        <v>113</v>
      </c>
      <c r="B118" s="3" t="s">
        <v>33</v>
      </c>
      <c r="C118" s="20">
        <f>#REF!-'11'!C118-'12'!C118</f>
        <v>19992222</v>
      </c>
      <c r="D118" s="20">
        <f>#REF!-'11'!D118-'12'!D118</f>
        <v>19992222</v>
      </c>
      <c r="E118" s="20">
        <f>#REF!-'11'!E118-'12'!E118</f>
        <v>0</v>
      </c>
      <c r="F118" s="20">
        <f>#REF!-'11'!F118-'12'!F118</f>
        <v>0</v>
      </c>
      <c r="G118" s="20">
        <f>#REF!-'11'!G118-'12'!G118</f>
        <v>0</v>
      </c>
      <c r="H118" s="20">
        <f>#REF!-'11'!H118-'12'!H118</f>
        <v>0</v>
      </c>
    </row>
    <row r="119" spans="1:8" x14ac:dyDescent="0.2">
      <c r="A119" s="139">
        <v>114</v>
      </c>
      <c r="B119" s="3" t="s">
        <v>34</v>
      </c>
      <c r="C119" s="20">
        <f>#REF!-'11'!C119-'12'!C119</f>
        <v>552044017</v>
      </c>
      <c r="D119" s="20">
        <f>#REF!-'11'!D119-'12'!D119</f>
        <v>552044017</v>
      </c>
      <c r="E119" s="20">
        <f>#REF!-'11'!E119-'12'!E119</f>
        <v>0</v>
      </c>
      <c r="F119" s="20">
        <f>#REF!-'11'!F119-'12'!F119</f>
        <v>0</v>
      </c>
      <c r="G119" s="20">
        <f>#REF!-'11'!G119-'12'!G119</f>
        <v>0</v>
      </c>
      <c r="H119" s="20">
        <f>#REF!-'11'!H119-'12'!H119</f>
        <v>0</v>
      </c>
    </row>
    <row r="120" spans="1:8" x14ac:dyDescent="0.2">
      <c r="A120" s="139">
        <v>115</v>
      </c>
      <c r="B120" s="3" t="s">
        <v>35</v>
      </c>
      <c r="C120" s="20">
        <f>#REF!-'11'!C120-'12'!C120</f>
        <v>572036239</v>
      </c>
      <c r="D120" s="20">
        <f>#REF!-'11'!D120-'12'!D120</f>
        <v>572036239</v>
      </c>
      <c r="E120" s="20">
        <f>#REF!-'11'!E120-'12'!E120</f>
        <v>0</v>
      </c>
      <c r="F120" s="20">
        <f>#REF!-'11'!F120-'12'!F120</f>
        <v>0</v>
      </c>
      <c r="G120" s="20">
        <f>#REF!-'11'!G120-'12'!G120</f>
        <v>0</v>
      </c>
      <c r="H120" s="20">
        <f>#REF!-'11'!H120-'12'!H120</f>
        <v>0</v>
      </c>
    </row>
    <row r="121" spans="1:8" ht="13.5" thickBot="1" x14ac:dyDescent="0.25">
      <c r="A121" s="139">
        <v>116</v>
      </c>
      <c r="B121" s="176" t="s">
        <v>36</v>
      </c>
      <c r="C121" s="20">
        <f>#REF!-'11'!C121-'12'!C121</f>
        <v>572036239</v>
      </c>
      <c r="D121" s="20">
        <f>#REF!-'11'!D121-'12'!D121</f>
        <v>572036239</v>
      </c>
      <c r="E121" s="20">
        <f>#REF!-'11'!E121-'12'!E121</f>
        <v>0</v>
      </c>
      <c r="F121" s="20">
        <f>#REF!-'11'!F121-'12'!F121</f>
        <v>0</v>
      </c>
      <c r="G121" s="20">
        <f>#REF!-'11'!G121-'12'!G121</f>
        <v>0</v>
      </c>
      <c r="H121" s="20">
        <f>#REF!-'11'!H121-'12'!H121</f>
        <v>0</v>
      </c>
    </row>
    <row r="122" spans="1:8" ht="14.25" thickTop="1" thickBot="1" x14ac:dyDescent="0.25">
      <c r="A122" s="139">
        <v>117</v>
      </c>
      <c r="B122" s="6" t="s">
        <v>37</v>
      </c>
      <c r="C122" s="18">
        <f>#REF!-'11'!C122-'12'!C122</f>
        <v>3204525152</v>
      </c>
      <c r="D122" s="18">
        <f>#REF!-'11'!D122-'12'!D122</f>
        <v>2550235751</v>
      </c>
      <c r="E122" s="18">
        <f>#REF!-'11'!E122-'12'!E122</f>
        <v>228023469</v>
      </c>
      <c r="F122" s="18">
        <f>#REF!-'11'!F122-'12'!F122</f>
        <v>197519329</v>
      </c>
      <c r="G122" s="18">
        <f>#REF!-'11'!G122-'12'!G122</f>
        <v>71761451</v>
      </c>
      <c r="H122" s="18">
        <f>#REF!-'11'!H122-'12'!H122</f>
        <v>156985152</v>
      </c>
    </row>
    <row r="123" spans="1:8" ht="13.5" thickTop="1" x14ac:dyDescent="0.2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pane ySplit="6" topLeftCell="A96" activePane="bottomLeft" state="frozen"/>
      <selection activeCell="F1" sqref="F1"/>
      <selection pane="bottomLeft" activeCell="F1" sqref="F1"/>
    </sheetView>
  </sheetViews>
  <sheetFormatPr defaultRowHeight="12.75" x14ac:dyDescent="0.2"/>
  <cols>
    <col min="1" max="1" width="5.7109375" style="165" customWidth="1"/>
    <col min="2" max="2" width="50" style="165" customWidth="1"/>
    <col min="3" max="3" width="14.7109375" style="165" customWidth="1"/>
    <col min="4" max="8" width="12.7109375" style="165" customWidth="1"/>
    <col min="9" max="255" width="9.140625" style="165"/>
    <col min="256" max="256" width="5.7109375" style="165" customWidth="1"/>
    <col min="257" max="257" width="50" style="165" customWidth="1"/>
    <col min="258" max="258" width="28.85546875" style="165" customWidth="1"/>
    <col min="259" max="511" width="9.140625" style="165"/>
    <col min="512" max="512" width="5.7109375" style="165" customWidth="1"/>
    <col min="513" max="513" width="50" style="165" customWidth="1"/>
    <col min="514" max="514" width="28.85546875" style="165" customWidth="1"/>
    <col min="515" max="767" width="9.140625" style="165"/>
    <col min="768" max="768" width="5.7109375" style="165" customWidth="1"/>
    <col min="769" max="769" width="50" style="165" customWidth="1"/>
    <col min="770" max="770" width="28.85546875" style="165" customWidth="1"/>
    <col min="771" max="1023" width="9.140625" style="165"/>
    <col min="1024" max="1024" width="5.7109375" style="165" customWidth="1"/>
    <col min="1025" max="1025" width="50" style="165" customWidth="1"/>
    <col min="1026" max="1026" width="28.85546875" style="165" customWidth="1"/>
    <col min="1027" max="1279" width="9.140625" style="165"/>
    <col min="1280" max="1280" width="5.7109375" style="165" customWidth="1"/>
    <col min="1281" max="1281" width="50" style="165" customWidth="1"/>
    <col min="1282" max="1282" width="28.85546875" style="165" customWidth="1"/>
    <col min="1283" max="1535" width="9.140625" style="165"/>
    <col min="1536" max="1536" width="5.7109375" style="165" customWidth="1"/>
    <col min="1537" max="1537" width="50" style="165" customWidth="1"/>
    <col min="1538" max="1538" width="28.85546875" style="165" customWidth="1"/>
    <col min="1539" max="1791" width="9.140625" style="165"/>
    <col min="1792" max="1792" width="5.7109375" style="165" customWidth="1"/>
    <col min="1793" max="1793" width="50" style="165" customWidth="1"/>
    <col min="1794" max="1794" width="28.85546875" style="165" customWidth="1"/>
    <col min="1795" max="2047" width="9.140625" style="165"/>
    <col min="2048" max="2048" width="5.7109375" style="165" customWidth="1"/>
    <col min="2049" max="2049" width="50" style="165" customWidth="1"/>
    <col min="2050" max="2050" width="28.85546875" style="165" customWidth="1"/>
    <col min="2051" max="2303" width="9.140625" style="165"/>
    <col min="2304" max="2304" width="5.7109375" style="165" customWidth="1"/>
    <col min="2305" max="2305" width="50" style="165" customWidth="1"/>
    <col min="2306" max="2306" width="28.85546875" style="165" customWidth="1"/>
    <col min="2307" max="2559" width="9.140625" style="165"/>
    <col min="2560" max="2560" width="5.7109375" style="165" customWidth="1"/>
    <col min="2561" max="2561" width="50" style="165" customWidth="1"/>
    <col min="2562" max="2562" width="28.85546875" style="165" customWidth="1"/>
    <col min="2563" max="2815" width="9.140625" style="165"/>
    <col min="2816" max="2816" width="5.7109375" style="165" customWidth="1"/>
    <col min="2817" max="2817" width="50" style="165" customWidth="1"/>
    <col min="2818" max="2818" width="28.85546875" style="165" customWidth="1"/>
    <col min="2819" max="3071" width="9.140625" style="165"/>
    <col min="3072" max="3072" width="5.7109375" style="165" customWidth="1"/>
    <col min="3073" max="3073" width="50" style="165" customWidth="1"/>
    <col min="3074" max="3074" width="28.85546875" style="165" customWidth="1"/>
    <col min="3075" max="3327" width="9.140625" style="165"/>
    <col min="3328" max="3328" width="5.7109375" style="165" customWidth="1"/>
    <col min="3329" max="3329" width="50" style="165" customWidth="1"/>
    <col min="3330" max="3330" width="28.85546875" style="165" customWidth="1"/>
    <col min="3331" max="3583" width="9.140625" style="165"/>
    <col min="3584" max="3584" width="5.7109375" style="165" customWidth="1"/>
    <col min="3585" max="3585" width="50" style="165" customWidth="1"/>
    <col min="3586" max="3586" width="28.85546875" style="165" customWidth="1"/>
    <col min="3587" max="3839" width="9.140625" style="165"/>
    <col min="3840" max="3840" width="5.7109375" style="165" customWidth="1"/>
    <col min="3841" max="3841" width="50" style="165" customWidth="1"/>
    <col min="3842" max="3842" width="28.85546875" style="165" customWidth="1"/>
    <col min="3843" max="4095" width="9.140625" style="165"/>
    <col min="4096" max="4096" width="5.7109375" style="165" customWidth="1"/>
    <col min="4097" max="4097" width="50" style="165" customWidth="1"/>
    <col min="4098" max="4098" width="28.85546875" style="165" customWidth="1"/>
    <col min="4099" max="4351" width="9.140625" style="165"/>
    <col min="4352" max="4352" width="5.7109375" style="165" customWidth="1"/>
    <col min="4353" max="4353" width="50" style="165" customWidth="1"/>
    <col min="4354" max="4354" width="28.85546875" style="165" customWidth="1"/>
    <col min="4355" max="4607" width="9.140625" style="165"/>
    <col min="4608" max="4608" width="5.7109375" style="165" customWidth="1"/>
    <col min="4609" max="4609" width="50" style="165" customWidth="1"/>
    <col min="4610" max="4610" width="28.85546875" style="165" customWidth="1"/>
    <col min="4611" max="4863" width="9.140625" style="165"/>
    <col min="4864" max="4864" width="5.7109375" style="165" customWidth="1"/>
    <col min="4865" max="4865" width="50" style="165" customWidth="1"/>
    <col min="4866" max="4866" width="28.85546875" style="165" customWidth="1"/>
    <col min="4867" max="5119" width="9.140625" style="165"/>
    <col min="5120" max="5120" width="5.7109375" style="165" customWidth="1"/>
    <col min="5121" max="5121" width="50" style="165" customWidth="1"/>
    <col min="5122" max="5122" width="28.85546875" style="165" customWidth="1"/>
    <col min="5123" max="5375" width="9.140625" style="165"/>
    <col min="5376" max="5376" width="5.7109375" style="165" customWidth="1"/>
    <col min="5377" max="5377" width="50" style="165" customWidth="1"/>
    <col min="5378" max="5378" width="28.85546875" style="165" customWidth="1"/>
    <col min="5379" max="5631" width="9.140625" style="165"/>
    <col min="5632" max="5632" width="5.7109375" style="165" customWidth="1"/>
    <col min="5633" max="5633" width="50" style="165" customWidth="1"/>
    <col min="5634" max="5634" width="28.85546875" style="165" customWidth="1"/>
    <col min="5635" max="5887" width="9.140625" style="165"/>
    <col min="5888" max="5888" width="5.7109375" style="165" customWidth="1"/>
    <col min="5889" max="5889" width="50" style="165" customWidth="1"/>
    <col min="5890" max="5890" width="28.85546875" style="165" customWidth="1"/>
    <col min="5891" max="6143" width="9.140625" style="165"/>
    <col min="6144" max="6144" width="5.7109375" style="165" customWidth="1"/>
    <col min="6145" max="6145" width="50" style="165" customWidth="1"/>
    <col min="6146" max="6146" width="28.85546875" style="165" customWidth="1"/>
    <col min="6147" max="6399" width="9.140625" style="165"/>
    <col min="6400" max="6400" width="5.7109375" style="165" customWidth="1"/>
    <col min="6401" max="6401" width="50" style="165" customWidth="1"/>
    <col min="6402" max="6402" width="28.85546875" style="165" customWidth="1"/>
    <col min="6403" max="6655" width="9.140625" style="165"/>
    <col min="6656" max="6656" width="5.7109375" style="165" customWidth="1"/>
    <col min="6657" max="6657" width="50" style="165" customWidth="1"/>
    <col min="6658" max="6658" width="28.85546875" style="165" customWidth="1"/>
    <col min="6659" max="6911" width="9.140625" style="165"/>
    <col min="6912" max="6912" width="5.7109375" style="165" customWidth="1"/>
    <col min="6913" max="6913" width="50" style="165" customWidth="1"/>
    <col min="6914" max="6914" width="28.85546875" style="165" customWidth="1"/>
    <col min="6915" max="7167" width="9.140625" style="165"/>
    <col min="7168" max="7168" width="5.7109375" style="165" customWidth="1"/>
    <col min="7169" max="7169" width="50" style="165" customWidth="1"/>
    <col min="7170" max="7170" width="28.85546875" style="165" customWidth="1"/>
    <col min="7171" max="7423" width="9.140625" style="165"/>
    <col min="7424" max="7424" width="5.7109375" style="165" customWidth="1"/>
    <col min="7425" max="7425" width="50" style="165" customWidth="1"/>
    <col min="7426" max="7426" width="28.85546875" style="165" customWidth="1"/>
    <col min="7427" max="7679" width="9.140625" style="165"/>
    <col min="7680" max="7680" width="5.7109375" style="165" customWidth="1"/>
    <col min="7681" max="7681" width="50" style="165" customWidth="1"/>
    <col min="7682" max="7682" width="28.85546875" style="165" customWidth="1"/>
    <col min="7683" max="7935" width="9.140625" style="165"/>
    <col min="7936" max="7936" width="5.7109375" style="165" customWidth="1"/>
    <col min="7937" max="7937" width="50" style="165" customWidth="1"/>
    <col min="7938" max="7938" width="28.85546875" style="165" customWidth="1"/>
    <col min="7939" max="8191" width="9.140625" style="165"/>
    <col min="8192" max="8192" width="5.7109375" style="165" customWidth="1"/>
    <col min="8193" max="8193" width="50" style="165" customWidth="1"/>
    <col min="8194" max="8194" width="28.85546875" style="165" customWidth="1"/>
    <col min="8195" max="8447" width="9.140625" style="165"/>
    <col min="8448" max="8448" width="5.7109375" style="165" customWidth="1"/>
    <col min="8449" max="8449" width="50" style="165" customWidth="1"/>
    <col min="8450" max="8450" width="28.85546875" style="165" customWidth="1"/>
    <col min="8451" max="8703" width="9.140625" style="165"/>
    <col min="8704" max="8704" width="5.7109375" style="165" customWidth="1"/>
    <col min="8705" max="8705" width="50" style="165" customWidth="1"/>
    <col min="8706" max="8706" width="28.85546875" style="165" customWidth="1"/>
    <col min="8707" max="8959" width="9.140625" style="165"/>
    <col min="8960" max="8960" width="5.7109375" style="165" customWidth="1"/>
    <col min="8961" max="8961" width="50" style="165" customWidth="1"/>
    <col min="8962" max="8962" width="28.85546875" style="165" customWidth="1"/>
    <col min="8963" max="9215" width="9.140625" style="165"/>
    <col min="9216" max="9216" width="5.7109375" style="165" customWidth="1"/>
    <col min="9217" max="9217" width="50" style="165" customWidth="1"/>
    <col min="9218" max="9218" width="28.85546875" style="165" customWidth="1"/>
    <col min="9219" max="9471" width="9.140625" style="165"/>
    <col min="9472" max="9472" width="5.7109375" style="165" customWidth="1"/>
    <col min="9473" max="9473" width="50" style="165" customWidth="1"/>
    <col min="9474" max="9474" width="28.85546875" style="165" customWidth="1"/>
    <col min="9475" max="9727" width="9.140625" style="165"/>
    <col min="9728" max="9728" width="5.7109375" style="165" customWidth="1"/>
    <col min="9729" max="9729" width="50" style="165" customWidth="1"/>
    <col min="9730" max="9730" width="28.85546875" style="165" customWidth="1"/>
    <col min="9731" max="9983" width="9.140625" style="165"/>
    <col min="9984" max="9984" width="5.7109375" style="165" customWidth="1"/>
    <col min="9985" max="9985" width="50" style="165" customWidth="1"/>
    <col min="9986" max="9986" width="28.85546875" style="165" customWidth="1"/>
    <col min="9987" max="10239" width="9.140625" style="165"/>
    <col min="10240" max="10240" width="5.7109375" style="165" customWidth="1"/>
    <col min="10241" max="10241" width="50" style="165" customWidth="1"/>
    <col min="10242" max="10242" width="28.85546875" style="165" customWidth="1"/>
    <col min="10243" max="10495" width="9.140625" style="165"/>
    <col min="10496" max="10496" width="5.7109375" style="165" customWidth="1"/>
    <col min="10497" max="10497" width="50" style="165" customWidth="1"/>
    <col min="10498" max="10498" width="28.85546875" style="165" customWidth="1"/>
    <col min="10499" max="10751" width="9.140625" style="165"/>
    <col min="10752" max="10752" width="5.7109375" style="165" customWidth="1"/>
    <col min="10753" max="10753" width="50" style="165" customWidth="1"/>
    <col min="10754" max="10754" width="28.85546875" style="165" customWidth="1"/>
    <col min="10755" max="11007" width="9.140625" style="165"/>
    <col min="11008" max="11008" width="5.7109375" style="165" customWidth="1"/>
    <col min="11009" max="11009" width="50" style="165" customWidth="1"/>
    <col min="11010" max="11010" width="28.85546875" style="165" customWidth="1"/>
    <col min="11011" max="11263" width="9.140625" style="165"/>
    <col min="11264" max="11264" width="5.7109375" style="165" customWidth="1"/>
    <col min="11265" max="11265" width="50" style="165" customWidth="1"/>
    <col min="11266" max="11266" width="28.85546875" style="165" customWidth="1"/>
    <col min="11267" max="11519" width="9.140625" style="165"/>
    <col min="11520" max="11520" width="5.7109375" style="165" customWidth="1"/>
    <col min="11521" max="11521" width="50" style="165" customWidth="1"/>
    <col min="11522" max="11522" width="28.85546875" style="165" customWidth="1"/>
    <col min="11523" max="11775" width="9.140625" style="165"/>
    <col min="11776" max="11776" width="5.7109375" style="165" customWidth="1"/>
    <col min="11777" max="11777" width="50" style="165" customWidth="1"/>
    <col min="11778" max="11778" width="28.85546875" style="165" customWidth="1"/>
    <col min="11779" max="12031" width="9.140625" style="165"/>
    <col min="12032" max="12032" width="5.7109375" style="165" customWidth="1"/>
    <col min="12033" max="12033" width="50" style="165" customWidth="1"/>
    <col min="12034" max="12034" width="28.85546875" style="165" customWidth="1"/>
    <col min="12035" max="12287" width="9.140625" style="165"/>
    <col min="12288" max="12288" width="5.7109375" style="165" customWidth="1"/>
    <col min="12289" max="12289" width="50" style="165" customWidth="1"/>
    <col min="12290" max="12290" width="28.85546875" style="165" customWidth="1"/>
    <col min="12291" max="12543" width="9.140625" style="165"/>
    <col min="12544" max="12544" width="5.7109375" style="165" customWidth="1"/>
    <col min="12545" max="12545" width="50" style="165" customWidth="1"/>
    <col min="12546" max="12546" width="28.85546875" style="165" customWidth="1"/>
    <col min="12547" max="12799" width="9.140625" style="165"/>
    <col min="12800" max="12800" width="5.7109375" style="165" customWidth="1"/>
    <col min="12801" max="12801" width="50" style="165" customWidth="1"/>
    <col min="12802" max="12802" width="28.85546875" style="165" customWidth="1"/>
    <col min="12803" max="13055" width="9.140625" style="165"/>
    <col min="13056" max="13056" width="5.7109375" style="165" customWidth="1"/>
    <col min="13057" max="13057" width="50" style="165" customWidth="1"/>
    <col min="13058" max="13058" width="28.85546875" style="165" customWidth="1"/>
    <col min="13059" max="13311" width="9.140625" style="165"/>
    <col min="13312" max="13312" width="5.7109375" style="165" customWidth="1"/>
    <col min="13313" max="13313" width="50" style="165" customWidth="1"/>
    <col min="13314" max="13314" width="28.85546875" style="165" customWidth="1"/>
    <col min="13315" max="13567" width="9.140625" style="165"/>
    <col min="13568" max="13568" width="5.7109375" style="165" customWidth="1"/>
    <col min="13569" max="13569" width="50" style="165" customWidth="1"/>
    <col min="13570" max="13570" width="28.85546875" style="165" customWidth="1"/>
    <col min="13571" max="13823" width="9.140625" style="165"/>
    <col min="13824" max="13824" width="5.7109375" style="165" customWidth="1"/>
    <col min="13825" max="13825" width="50" style="165" customWidth="1"/>
    <col min="13826" max="13826" width="28.85546875" style="165" customWidth="1"/>
    <col min="13827" max="14079" width="9.140625" style="165"/>
    <col min="14080" max="14080" width="5.7109375" style="165" customWidth="1"/>
    <col min="14081" max="14081" width="50" style="165" customWidth="1"/>
    <col min="14082" max="14082" width="28.85546875" style="165" customWidth="1"/>
    <col min="14083" max="14335" width="9.140625" style="165"/>
    <col min="14336" max="14336" width="5.7109375" style="165" customWidth="1"/>
    <col min="14337" max="14337" width="50" style="165" customWidth="1"/>
    <col min="14338" max="14338" width="28.85546875" style="165" customWidth="1"/>
    <col min="14339" max="14591" width="9.140625" style="165"/>
    <col min="14592" max="14592" width="5.7109375" style="165" customWidth="1"/>
    <col min="14593" max="14593" width="50" style="165" customWidth="1"/>
    <col min="14594" max="14594" width="28.85546875" style="165" customWidth="1"/>
    <col min="14595" max="14847" width="9.140625" style="165"/>
    <col min="14848" max="14848" width="5.7109375" style="165" customWidth="1"/>
    <col min="14849" max="14849" width="50" style="165" customWidth="1"/>
    <col min="14850" max="14850" width="28.85546875" style="165" customWidth="1"/>
    <col min="14851" max="15103" width="9.140625" style="165"/>
    <col min="15104" max="15104" width="5.7109375" style="165" customWidth="1"/>
    <col min="15105" max="15105" width="50" style="165" customWidth="1"/>
    <col min="15106" max="15106" width="28.85546875" style="165" customWidth="1"/>
    <col min="15107" max="15359" width="9.140625" style="165"/>
    <col min="15360" max="15360" width="5.7109375" style="165" customWidth="1"/>
    <col min="15361" max="15361" width="50" style="165" customWidth="1"/>
    <col min="15362" max="15362" width="28.85546875" style="165" customWidth="1"/>
    <col min="15363" max="15615" width="9.140625" style="165"/>
    <col min="15616" max="15616" width="5.7109375" style="165" customWidth="1"/>
    <col min="15617" max="15617" width="50" style="165" customWidth="1"/>
    <col min="15618" max="15618" width="28.85546875" style="165" customWidth="1"/>
    <col min="15619" max="15871" width="9.140625" style="165"/>
    <col min="15872" max="15872" width="5.7109375" style="165" customWidth="1"/>
    <col min="15873" max="15873" width="50" style="165" customWidth="1"/>
    <col min="15874" max="15874" width="28.85546875" style="165" customWidth="1"/>
    <col min="15875" max="16127" width="9.140625" style="165"/>
    <col min="16128" max="16128" width="5.7109375" style="165" customWidth="1"/>
    <col min="16129" max="16129" width="50" style="165" customWidth="1"/>
    <col min="16130" max="16130" width="28.85546875" style="165" customWidth="1"/>
    <col min="16131" max="16384" width="9.140625" style="165"/>
  </cols>
  <sheetData>
    <row r="1" spans="1:8" x14ac:dyDescent="0.2">
      <c r="B1" s="10" t="s">
        <v>93</v>
      </c>
      <c r="F1" s="224" t="s">
        <v>427</v>
      </c>
    </row>
    <row r="2" spans="1:8" x14ac:dyDescent="0.2">
      <c r="B2" s="25" t="s">
        <v>266</v>
      </c>
      <c r="F2" s="165" t="s">
        <v>327</v>
      </c>
    </row>
    <row r="3" spans="1:8" x14ac:dyDescent="0.2">
      <c r="C3" s="134"/>
      <c r="F3" s="165" t="s">
        <v>75</v>
      </c>
    </row>
    <row r="4" spans="1:8" x14ac:dyDescent="0.2">
      <c r="B4" s="11" t="s">
        <v>142</v>
      </c>
      <c r="C4" s="135" t="s">
        <v>94</v>
      </c>
    </row>
    <row r="5" spans="1:8" ht="38.25" x14ac:dyDescent="0.2">
      <c r="A5" s="136" t="s">
        <v>1</v>
      </c>
      <c r="B5" s="137" t="s">
        <v>2</v>
      </c>
      <c r="C5" s="138" t="s">
        <v>95</v>
      </c>
      <c r="D5" s="138" t="s">
        <v>39</v>
      </c>
      <c r="E5" s="138" t="s">
        <v>96</v>
      </c>
      <c r="F5" s="138" t="s">
        <v>40</v>
      </c>
      <c r="G5" s="138" t="s">
        <v>91</v>
      </c>
      <c r="H5" s="138" t="s">
        <v>41</v>
      </c>
    </row>
    <row r="6" spans="1:8" ht="25.5" x14ac:dyDescent="0.2">
      <c r="A6" s="139">
        <v>1</v>
      </c>
      <c r="B6" s="140" t="s">
        <v>42</v>
      </c>
      <c r="C6" s="141">
        <f>SUM(D6:H6)</f>
        <v>0</v>
      </c>
      <c r="D6" s="142"/>
      <c r="E6" s="142"/>
      <c r="F6" s="142"/>
      <c r="G6" s="142"/>
      <c r="H6" s="142"/>
    </row>
    <row r="7" spans="1:8" ht="25.5" x14ac:dyDescent="0.2">
      <c r="A7" s="139">
        <v>2</v>
      </c>
      <c r="B7" s="140" t="s">
        <v>97</v>
      </c>
      <c r="C7" s="141">
        <f t="shared" ref="C7:C71" si="0">SUM(D7:H7)</f>
        <v>0</v>
      </c>
      <c r="D7" s="142"/>
      <c r="E7" s="142"/>
      <c r="F7" s="142"/>
      <c r="G7" s="142"/>
      <c r="H7" s="142"/>
    </row>
    <row r="8" spans="1:8" ht="25.5" x14ac:dyDescent="0.2">
      <c r="A8" s="139">
        <v>3</v>
      </c>
      <c r="B8" s="140" t="s">
        <v>287</v>
      </c>
      <c r="C8" s="141">
        <f t="shared" si="0"/>
        <v>0</v>
      </c>
      <c r="D8" s="142"/>
      <c r="E8" s="142"/>
      <c r="F8" s="142"/>
      <c r="G8" s="142"/>
      <c r="H8" s="142"/>
    </row>
    <row r="9" spans="1:8" ht="18" customHeight="1" x14ac:dyDescent="0.2">
      <c r="A9" s="139">
        <v>4</v>
      </c>
      <c r="B9" s="140" t="s">
        <v>288</v>
      </c>
      <c r="C9" s="141"/>
      <c r="D9" s="142"/>
      <c r="E9" s="142"/>
      <c r="F9" s="142"/>
      <c r="G9" s="142"/>
      <c r="H9" s="142"/>
    </row>
    <row r="10" spans="1:8" ht="25.5" x14ac:dyDescent="0.2">
      <c r="A10" s="139">
        <v>5</v>
      </c>
      <c r="B10" s="140" t="s">
        <v>98</v>
      </c>
      <c r="C10" s="141">
        <f t="shared" si="0"/>
        <v>0</v>
      </c>
      <c r="D10" s="142"/>
      <c r="E10" s="142"/>
      <c r="F10" s="142"/>
      <c r="G10" s="142"/>
      <c r="H10" s="142"/>
    </row>
    <row r="11" spans="1:8" ht="25.5" x14ac:dyDescent="0.2">
      <c r="A11" s="139">
        <v>6</v>
      </c>
      <c r="B11" s="140" t="s">
        <v>99</v>
      </c>
      <c r="C11" s="141">
        <f t="shared" si="0"/>
        <v>0</v>
      </c>
      <c r="D11" s="142"/>
      <c r="E11" s="142"/>
      <c r="F11" s="142"/>
      <c r="G11" s="142"/>
      <c r="H11" s="142"/>
    </row>
    <row r="12" spans="1:8" x14ac:dyDescent="0.2">
      <c r="A12" s="139">
        <v>7</v>
      </c>
      <c r="B12" s="140" t="s">
        <v>88</v>
      </c>
      <c r="C12" s="141">
        <f t="shared" si="0"/>
        <v>0</v>
      </c>
      <c r="D12" s="142"/>
      <c r="E12" s="142"/>
      <c r="F12" s="142"/>
      <c r="G12" s="142"/>
      <c r="H12" s="142"/>
    </row>
    <row r="13" spans="1:8" x14ac:dyDescent="0.2">
      <c r="A13" s="139">
        <v>8</v>
      </c>
      <c r="B13" s="140" t="s">
        <v>43</v>
      </c>
      <c r="C13" s="141">
        <f t="shared" si="0"/>
        <v>0</v>
      </c>
      <c r="D13" s="143">
        <f>SUM(D6:D12)</f>
        <v>0</v>
      </c>
      <c r="E13" s="143">
        <f>SUM(E6:E12)</f>
        <v>0</v>
      </c>
      <c r="F13" s="143">
        <f>SUM(F6:F12)</f>
        <v>0</v>
      </c>
      <c r="G13" s="143">
        <f>SUM(G6:G12)</f>
        <v>0</v>
      </c>
      <c r="H13" s="143">
        <f>SUM(H6:H12)</f>
        <v>0</v>
      </c>
    </row>
    <row r="14" spans="1:8" s="12" customFormat="1" x14ac:dyDescent="0.2">
      <c r="A14" s="139">
        <v>9</v>
      </c>
      <c r="B14" s="144" t="s">
        <v>100</v>
      </c>
      <c r="C14" s="141">
        <f t="shared" si="0"/>
        <v>0</v>
      </c>
      <c r="D14" s="145"/>
      <c r="E14" s="145"/>
      <c r="F14" s="145"/>
      <c r="G14" s="145"/>
      <c r="H14" s="145"/>
    </row>
    <row r="15" spans="1:8" ht="25.5" x14ac:dyDescent="0.2">
      <c r="A15" s="139">
        <v>10</v>
      </c>
      <c r="B15" s="140" t="s">
        <v>44</v>
      </c>
      <c r="C15" s="141">
        <f t="shared" si="0"/>
        <v>0</v>
      </c>
      <c r="D15" s="143">
        <f>SUM(D16:D20)</f>
        <v>0</v>
      </c>
      <c r="E15" s="143">
        <f>SUM(E16:E20)</f>
        <v>0</v>
      </c>
      <c r="F15" s="143">
        <f>SUM(F16:F20)</f>
        <v>0</v>
      </c>
      <c r="G15" s="143">
        <f>SUM(G16:G20)</f>
        <v>0</v>
      </c>
      <c r="H15" s="143">
        <f>SUM(H16:H20)</f>
        <v>0</v>
      </c>
    </row>
    <row r="16" spans="1:8" x14ac:dyDescent="0.2">
      <c r="A16" s="139">
        <v>11</v>
      </c>
      <c r="B16" s="140" t="s">
        <v>101</v>
      </c>
      <c r="C16" s="141">
        <f t="shared" si="0"/>
        <v>0</v>
      </c>
      <c r="D16" s="142"/>
      <c r="E16" s="142"/>
      <c r="F16" s="142"/>
      <c r="G16" s="142"/>
      <c r="H16" s="142"/>
    </row>
    <row r="17" spans="1:8" x14ac:dyDescent="0.2">
      <c r="A17" s="139">
        <v>12</v>
      </c>
      <c r="B17" s="140" t="s">
        <v>102</v>
      </c>
      <c r="C17" s="141">
        <f t="shared" si="0"/>
        <v>0</v>
      </c>
      <c r="D17" s="142"/>
      <c r="E17" s="142"/>
      <c r="F17" s="142"/>
      <c r="G17" s="142"/>
      <c r="H17" s="142"/>
    </row>
    <row r="18" spans="1:8" x14ac:dyDescent="0.2">
      <c r="A18" s="139">
        <v>13</v>
      </c>
      <c r="B18" s="140" t="s">
        <v>103</v>
      </c>
      <c r="C18" s="141">
        <f t="shared" si="0"/>
        <v>0</v>
      </c>
      <c r="D18" s="142"/>
      <c r="E18" s="142"/>
      <c r="F18" s="142"/>
      <c r="G18" s="142"/>
      <c r="H18" s="142"/>
    </row>
    <row r="19" spans="1:8" x14ac:dyDescent="0.2">
      <c r="A19" s="139">
        <v>14</v>
      </c>
      <c r="B19" s="140" t="s">
        <v>104</v>
      </c>
      <c r="C19" s="141">
        <f t="shared" si="0"/>
        <v>0</v>
      </c>
      <c r="D19" s="142"/>
      <c r="E19" s="142"/>
      <c r="F19" s="142"/>
      <c r="G19" s="142"/>
      <c r="H19" s="142"/>
    </row>
    <row r="20" spans="1:8" x14ac:dyDescent="0.2">
      <c r="A20" s="139">
        <v>15</v>
      </c>
      <c r="B20" s="140" t="s">
        <v>105</v>
      </c>
      <c r="C20" s="141">
        <f t="shared" si="0"/>
        <v>0</v>
      </c>
      <c r="D20" s="142"/>
      <c r="E20" s="142"/>
      <c r="F20" s="142"/>
      <c r="G20" s="142"/>
      <c r="H20" s="142"/>
    </row>
    <row r="21" spans="1:8" ht="25.5" x14ac:dyDescent="0.2">
      <c r="A21" s="139">
        <v>16</v>
      </c>
      <c r="B21" s="146" t="s">
        <v>45</v>
      </c>
      <c r="C21" s="141">
        <f t="shared" si="0"/>
        <v>0</v>
      </c>
      <c r="D21" s="147">
        <f>D13+D15</f>
        <v>0</v>
      </c>
      <c r="E21" s="147">
        <f>E13+E15</f>
        <v>0</v>
      </c>
      <c r="F21" s="147">
        <f>F13+F15</f>
        <v>0</v>
      </c>
      <c r="G21" s="147">
        <f>G13+G15</f>
        <v>0</v>
      </c>
      <c r="H21" s="147">
        <f>H13+H15</f>
        <v>0</v>
      </c>
    </row>
    <row r="22" spans="1:8" x14ac:dyDescent="0.2">
      <c r="A22" s="139">
        <v>17</v>
      </c>
      <c r="B22" s="140" t="s">
        <v>46</v>
      </c>
      <c r="C22" s="141">
        <f t="shared" si="0"/>
        <v>0</v>
      </c>
      <c r="D22" s="148">
        <f>D23</f>
        <v>0</v>
      </c>
      <c r="E22" s="148">
        <f>E23</f>
        <v>0</v>
      </c>
      <c r="F22" s="148">
        <f>F23</f>
        <v>0</v>
      </c>
      <c r="G22" s="148">
        <f>G23</f>
        <v>0</v>
      </c>
      <c r="H22" s="148">
        <f>H23</f>
        <v>0</v>
      </c>
    </row>
    <row r="23" spans="1:8" x14ac:dyDescent="0.2">
      <c r="A23" s="139">
        <v>18</v>
      </c>
      <c r="B23" s="140" t="s">
        <v>106</v>
      </c>
      <c r="C23" s="141">
        <f t="shared" si="0"/>
        <v>0</v>
      </c>
      <c r="D23" s="149"/>
      <c r="E23" s="149"/>
      <c r="F23" s="149"/>
      <c r="G23" s="149"/>
      <c r="H23" s="149"/>
    </row>
    <row r="24" spans="1:8" x14ac:dyDescent="0.2">
      <c r="A24" s="139">
        <v>19</v>
      </c>
      <c r="B24" s="140" t="s">
        <v>107</v>
      </c>
      <c r="C24" s="141">
        <f t="shared" si="0"/>
        <v>0</v>
      </c>
      <c r="D24" s="148">
        <f>SUM(D25:D28)</f>
        <v>0</v>
      </c>
      <c r="E24" s="148">
        <f>SUM(E25:E28)</f>
        <v>0</v>
      </c>
      <c r="F24" s="148">
        <f>SUM(F25:F28)</f>
        <v>0</v>
      </c>
      <c r="G24" s="148">
        <f>SUM(G25:G28)</f>
        <v>0</v>
      </c>
      <c r="H24" s="148">
        <f>SUM(H25:H28)</f>
        <v>0</v>
      </c>
    </row>
    <row r="25" spans="1:8" x14ac:dyDescent="0.2">
      <c r="A25" s="139">
        <v>20</v>
      </c>
      <c r="B25" s="140" t="s">
        <v>108</v>
      </c>
      <c r="C25" s="141">
        <f t="shared" si="0"/>
        <v>0</v>
      </c>
      <c r="D25" s="138"/>
      <c r="E25" s="138"/>
      <c r="F25" s="138"/>
      <c r="G25" s="138"/>
      <c r="H25" s="138"/>
    </row>
    <row r="26" spans="1:8" x14ac:dyDescent="0.2">
      <c r="A26" s="139">
        <v>21</v>
      </c>
      <c r="B26" s="140" t="s">
        <v>109</v>
      </c>
      <c r="C26" s="141">
        <f t="shared" si="0"/>
        <v>0</v>
      </c>
      <c r="D26" s="138"/>
      <c r="E26" s="138"/>
      <c r="F26" s="138"/>
      <c r="G26" s="138"/>
      <c r="H26" s="138"/>
    </row>
    <row r="27" spans="1:8" x14ac:dyDescent="0.2">
      <c r="A27" s="139">
        <v>22</v>
      </c>
      <c r="B27" s="140" t="s">
        <v>110</v>
      </c>
      <c r="C27" s="141">
        <f t="shared" si="0"/>
        <v>0</v>
      </c>
      <c r="D27" s="138"/>
      <c r="E27" s="138"/>
      <c r="F27" s="138"/>
      <c r="G27" s="138"/>
      <c r="H27" s="138"/>
    </row>
    <row r="28" spans="1:8" x14ac:dyDescent="0.2">
      <c r="A28" s="139">
        <v>23</v>
      </c>
      <c r="B28" s="150" t="s">
        <v>111</v>
      </c>
      <c r="C28" s="141">
        <f t="shared" si="0"/>
        <v>0</v>
      </c>
      <c r="D28" s="138"/>
      <c r="E28" s="138"/>
      <c r="F28" s="138"/>
      <c r="G28" s="138"/>
      <c r="H28" s="138"/>
    </row>
    <row r="29" spans="1:8" ht="25.5" x14ac:dyDescent="0.2">
      <c r="A29" s="139">
        <v>24</v>
      </c>
      <c r="B29" s="146" t="s">
        <v>47</v>
      </c>
      <c r="C29" s="141">
        <f t="shared" si="0"/>
        <v>0</v>
      </c>
      <c r="D29" s="147">
        <f>D22+D24</f>
        <v>0</v>
      </c>
      <c r="E29" s="147">
        <f>E22+E24</f>
        <v>0</v>
      </c>
      <c r="F29" s="147">
        <f>F22+F24</f>
        <v>0</v>
      </c>
      <c r="G29" s="147">
        <f>G22+G24</f>
        <v>0</v>
      </c>
      <c r="H29" s="147">
        <f>H22+H24</f>
        <v>0</v>
      </c>
    </row>
    <row r="30" spans="1:8" x14ac:dyDescent="0.2">
      <c r="A30" s="139">
        <v>25</v>
      </c>
      <c r="B30" s="140" t="s">
        <v>48</v>
      </c>
      <c r="C30" s="141">
        <f t="shared" si="0"/>
        <v>381500</v>
      </c>
      <c r="D30" s="143">
        <f>SUM(D31:D32)</f>
        <v>381500</v>
      </c>
      <c r="E30" s="143">
        <f>SUM(E31:E32)</f>
        <v>0</v>
      </c>
      <c r="F30" s="143">
        <f>SUM(F31:F32)</f>
        <v>0</v>
      </c>
      <c r="G30" s="143">
        <f>SUM(G31:G32)</f>
        <v>0</v>
      </c>
      <c r="H30" s="143">
        <f>SUM(H31:H32)</f>
        <v>0</v>
      </c>
    </row>
    <row r="31" spans="1:8" x14ac:dyDescent="0.2">
      <c r="A31" s="139">
        <v>26</v>
      </c>
      <c r="B31" s="140" t="s">
        <v>49</v>
      </c>
      <c r="C31" s="141">
        <f t="shared" si="0"/>
        <v>381500</v>
      </c>
      <c r="D31" s="142">
        <v>381500</v>
      </c>
      <c r="E31" s="142"/>
      <c r="F31" s="142"/>
      <c r="G31" s="142"/>
      <c r="H31" s="142"/>
    </row>
    <row r="32" spans="1:8" ht="16.5" customHeight="1" x14ac:dyDescent="0.2">
      <c r="A32" s="139">
        <v>27</v>
      </c>
      <c r="B32" s="140" t="s">
        <v>50</v>
      </c>
      <c r="C32" s="141">
        <f t="shared" si="0"/>
        <v>0</v>
      </c>
      <c r="D32" s="142"/>
      <c r="E32" s="142"/>
      <c r="F32" s="142"/>
      <c r="G32" s="142"/>
      <c r="H32" s="142"/>
    </row>
    <row r="33" spans="1:8" ht="18.75" customHeight="1" x14ac:dyDescent="0.2">
      <c r="A33" s="139">
        <v>28</v>
      </c>
      <c r="B33" s="140" t="s">
        <v>51</v>
      </c>
      <c r="C33" s="141">
        <f t="shared" si="0"/>
        <v>10689687</v>
      </c>
      <c r="D33" s="142">
        <v>10689687</v>
      </c>
      <c r="E33" s="142"/>
      <c r="F33" s="142"/>
      <c r="G33" s="142"/>
      <c r="H33" s="142"/>
    </row>
    <row r="34" spans="1:8" x14ac:dyDescent="0.2">
      <c r="A34" s="139">
        <v>29</v>
      </c>
      <c r="B34" s="140" t="s">
        <v>112</v>
      </c>
      <c r="C34" s="141">
        <f t="shared" si="0"/>
        <v>0</v>
      </c>
      <c r="D34" s="142"/>
      <c r="E34" s="142"/>
      <c r="F34" s="142"/>
      <c r="G34" s="142"/>
      <c r="H34" s="142"/>
    </row>
    <row r="35" spans="1:8" ht="25.5" x14ac:dyDescent="0.2">
      <c r="A35" s="139">
        <v>30</v>
      </c>
      <c r="B35" s="140" t="s">
        <v>113</v>
      </c>
      <c r="C35" s="141">
        <f t="shared" si="0"/>
        <v>0</v>
      </c>
      <c r="D35" s="142"/>
      <c r="E35" s="142"/>
      <c r="F35" s="142"/>
      <c r="G35" s="142"/>
      <c r="H35" s="142"/>
    </row>
    <row r="36" spans="1:8" x14ac:dyDescent="0.2">
      <c r="A36" s="139">
        <v>31</v>
      </c>
      <c r="B36" s="140" t="s">
        <v>52</v>
      </c>
      <c r="C36" s="141">
        <f t="shared" si="0"/>
        <v>10689687</v>
      </c>
      <c r="D36" s="143">
        <f>SUM(D33:D35)</f>
        <v>10689687</v>
      </c>
      <c r="E36" s="143">
        <f>SUM(E33:E35)</f>
        <v>0</v>
      </c>
      <c r="F36" s="143">
        <f>SUM(F33:F35)</f>
        <v>0</v>
      </c>
      <c r="G36" s="143">
        <f>SUM(G33:G35)</f>
        <v>0</v>
      </c>
      <c r="H36" s="143">
        <f>SUM(H33:H35)</f>
        <v>0</v>
      </c>
    </row>
    <row r="37" spans="1:8" x14ac:dyDescent="0.2">
      <c r="A37" s="139">
        <v>32</v>
      </c>
      <c r="B37" s="140" t="s">
        <v>53</v>
      </c>
      <c r="C37" s="141">
        <f t="shared" si="0"/>
        <v>0</v>
      </c>
      <c r="D37" s="143">
        <f>SUM(D38:D39)</f>
        <v>0</v>
      </c>
      <c r="E37" s="143">
        <f>SUM(E38:E39)</f>
        <v>0</v>
      </c>
      <c r="F37" s="143">
        <f>SUM(F38:F39)</f>
        <v>0</v>
      </c>
      <c r="G37" s="143">
        <f>SUM(G38:G39)</f>
        <v>0</v>
      </c>
      <c r="H37" s="143">
        <f>SUM(H38:H39)</f>
        <v>0</v>
      </c>
    </row>
    <row r="38" spans="1:8" ht="51" x14ac:dyDescent="0.2">
      <c r="A38" s="139">
        <v>33</v>
      </c>
      <c r="B38" s="140" t="s">
        <v>114</v>
      </c>
      <c r="C38" s="141">
        <f t="shared" si="0"/>
        <v>0</v>
      </c>
      <c r="D38" s="142"/>
      <c r="E38" s="142"/>
      <c r="F38" s="142"/>
      <c r="G38" s="142"/>
      <c r="H38" s="142"/>
    </row>
    <row r="39" spans="1:8" x14ac:dyDescent="0.2">
      <c r="A39" s="139">
        <v>34</v>
      </c>
      <c r="B39" s="140" t="s">
        <v>115</v>
      </c>
      <c r="C39" s="141">
        <f t="shared" si="0"/>
        <v>0</v>
      </c>
      <c r="D39" s="142"/>
      <c r="E39" s="142"/>
      <c r="F39" s="142"/>
      <c r="G39" s="142"/>
      <c r="H39" s="142"/>
    </row>
    <row r="40" spans="1:8" x14ac:dyDescent="0.2">
      <c r="A40" s="139">
        <v>35</v>
      </c>
      <c r="B40" s="146" t="s">
        <v>54</v>
      </c>
      <c r="C40" s="141">
        <f t="shared" si="0"/>
        <v>11071187</v>
      </c>
      <c r="D40" s="147">
        <f>D30+D36+D37</f>
        <v>11071187</v>
      </c>
      <c r="E40" s="147">
        <f>E30+E36+E37</f>
        <v>0</v>
      </c>
      <c r="F40" s="147">
        <f>F30+F36+F37</f>
        <v>0</v>
      </c>
      <c r="G40" s="147">
        <f>G30+G36+G37</f>
        <v>0</v>
      </c>
      <c r="H40" s="147">
        <f>H30+H36+H37</f>
        <v>0</v>
      </c>
    </row>
    <row r="41" spans="1:8" x14ac:dyDescent="0.2">
      <c r="A41" s="139">
        <v>36</v>
      </c>
      <c r="B41" s="144" t="s">
        <v>116</v>
      </c>
      <c r="C41" s="141">
        <f t="shared" si="0"/>
        <v>0</v>
      </c>
      <c r="D41" s="151"/>
      <c r="E41" s="151"/>
      <c r="F41" s="151"/>
      <c r="G41" s="151"/>
      <c r="H41" s="151"/>
    </row>
    <row r="42" spans="1:8" x14ac:dyDescent="0.2">
      <c r="A42" s="139">
        <v>37</v>
      </c>
      <c r="B42" s="152" t="s">
        <v>55</v>
      </c>
      <c r="C42" s="141">
        <f t="shared" si="0"/>
        <v>0</v>
      </c>
      <c r="D42" s="153">
        <f>SUM(D43:D46)</f>
        <v>0</v>
      </c>
      <c r="E42" s="153">
        <f>SUM(E43:E46)</f>
        <v>0</v>
      </c>
      <c r="F42" s="153">
        <f>SUM(F43:F46)</f>
        <v>0</v>
      </c>
      <c r="G42" s="153">
        <f>SUM(G43:G46)</f>
        <v>0</v>
      </c>
      <c r="H42" s="153">
        <f>SUM(H43:H46)</f>
        <v>0</v>
      </c>
    </row>
    <row r="43" spans="1:8" x14ac:dyDescent="0.2">
      <c r="A43" s="139">
        <v>38</v>
      </c>
      <c r="B43" s="152" t="s">
        <v>117</v>
      </c>
      <c r="C43" s="141">
        <f t="shared" si="0"/>
        <v>0</v>
      </c>
      <c r="D43" s="154"/>
      <c r="E43" s="154"/>
      <c r="F43" s="154"/>
      <c r="G43" s="154"/>
      <c r="H43" s="154"/>
    </row>
    <row r="44" spans="1:8" x14ac:dyDescent="0.2">
      <c r="A44" s="139">
        <v>39</v>
      </c>
      <c r="B44" s="152" t="s">
        <v>56</v>
      </c>
      <c r="C44" s="141">
        <f t="shared" si="0"/>
        <v>0</v>
      </c>
      <c r="D44" s="155"/>
      <c r="E44" s="155"/>
      <c r="F44" s="155"/>
      <c r="G44" s="155"/>
      <c r="H44" s="155"/>
    </row>
    <row r="45" spans="1:8" x14ac:dyDescent="0.2">
      <c r="A45" s="139">
        <v>40</v>
      </c>
      <c r="B45" s="152" t="s">
        <v>118</v>
      </c>
      <c r="C45" s="141">
        <f t="shared" si="0"/>
        <v>0</v>
      </c>
      <c r="D45" s="155"/>
      <c r="E45" s="155"/>
      <c r="F45" s="155"/>
      <c r="G45" s="155"/>
      <c r="H45" s="155"/>
    </row>
    <row r="46" spans="1:8" x14ac:dyDescent="0.2">
      <c r="A46" s="139">
        <v>41</v>
      </c>
      <c r="B46" s="152" t="s">
        <v>119</v>
      </c>
      <c r="C46" s="141">
        <f t="shared" si="0"/>
        <v>0</v>
      </c>
      <c r="D46" s="155"/>
      <c r="E46" s="155"/>
      <c r="F46" s="155"/>
      <c r="G46" s="155"/>
      <c r="H46" s="155"/>
    </row>
    <row r="47" spans="1:8" x14ac:dyDescent="0.2">
      <c r="A47" s="139">
        <v>42</v>
      </c>
      <c r="B47" s="140" t="s">
        <v>57</v>
      </c>
      <c r="C47" s="141">
        <f t="shared" si="0"/>
        <v>1550000</v>
      </c>
      <c r="D47" s="153">
        <f>SUM(D48:D49)</f>
        <v>0</v>
      </c>
      <c r="E47" s="153">
        <f>SUM(E48:E49)</f>
        <v>0</v>
      </c>
      <c r="F47" s="153">
        <f>SUM(F48:F49)</f>
        <v>1550000</v>
      </c>
      <c r="G47" s="153">
        <f>SUM(G48:G49)</f>
        <v>0</v>
      </c>
      <c r="H47" s="153">
        <f>SUM(H48:H49)</f>
        <v>0</v>
      </c>
    </row>
    <row r="48" spans="1:8" x14ac:dyDescent="0.2">
      <c r="A48" s="139">
        <v>43</v>
      </c>
      <c r="B48" s="140" t="s">
        <v>58</v>
      </c>
      <c r="C48" s="141">
        <f t="shared" si="0"/>
        <v>50000</v>
      </c>
      <c r="D48" s="142"/>
      <c r="E48" s="142"/>
      <c r="F48" s="142">
        <v>50000</v>
      </c>
      <c r="G48" s="142"/>
      <c r="H48" s="142"/>
    </row>
    <row r="49" spans="1:8" x14ac:dyDescent="0.2">
      <c r="A49" s="139">
        <v>44</v>
      </c>
      <c r="B49" s="140" t="s">
        <v>59</v>
      </c>
      <c r="C49" s="141">
        <f t="shared" si="0"/>
        <v>1500000</v>
      </c>
      <c r="D49" s="142"/>
      <c r="E49" s="142"/>
      <c r="F49" s="142">
        <v>1500000</v>
      </c>
      <c r="G49" s="142"/>
      <c r="H49" s="142"/>
    </row>
    <row r="50" spans="1:8" x14ac:dyDescent="0.2">
      <c r="A50" s="139">
        <v>45</v>
      </c>
      <c r="B50" s="140" t="s">
        <v>120</v>
      </c>
      <c r="C50" s="141">
        <f t="shared" si="0"/>
        <v>9610000</v>
      </c>
      <c r="D50" s="153">
        <f>SUM(D51:D54)</f>
        <v>9610000</v>
      </c>
      <c r="E50" s="153">
        <f>SUM(E51:E54)</f>
        <v>0</v>
      </c>
      <c r="F50" s="153">
        <f>SUM(F51:F54)</f>
        <v>0</v>
      </c>
      <c r="G50" s="153">
        <f>SUM(G51:G54)</f>
        <v>0</v>
      </c>
      <c r="H50" s="153">
        <f>SUM(H51:H54)</f>
        <v>0</v>
      </c>
    </row>
    <row r="51" spans="1:8" ht="25.5" x14ac:dyDescent="0.2">
      <c r="A51" s="139">
        <v>46</v>
      </c>
      <c r="B51" s="140" t="s">
        <v>121</v>
      </c>
      <c r="C51" s="141">
        <f t="shared" si="0"/>
        <v>0</v>
      </c>
      <c r="D51" s="142"/>
      <c r="E51" s="142"/>
      <c r="F51" s="142"/>
      <c r="G51" s="142"/>
      <c r="H51" s="142"/>
    </row>
    <row r="52" spans="1:8" ht="25.5" x14ac:dyDescent="0.2">
      <c r="A52" s="139">
        <v>47</v>
      </c>
      <c r="B52" s="140" t="s">
        <v>60</v>
      </c>
      <c r="C52" s="141">
        <f t="shared" si="0"/>
        <v>0</v>
      </c>
      <c r="D52" s="142"/>
      <c r="E52" s="142"/>
      <c r="F52" s="142"/>
      <c r="G52" s="142"/>
      <c r="H52" s="142"/>
    </row>
    <row r="53" spans="1:8" x14ac:dyDescent="0.2">
      <c r="A53" s="139">
        <v>48</v>
      </c>
      <c r="B53" s="140" t="s">
        <v>122</v>
      </c>
      <c r="C53" s="141">
        <f t="shared" si="0"/>
        <v>9100000</v>
      </c>
      <c r="D53" s="142">
        <v>9100000</v>
      </c>
      <c r="E53" s="142"/>
      <c r="F53" s="142"/>
      <c r="G53" s="142"/>
      <c r="H53" s="142"/>
    </row>
    <row r="54" spans="1:8" x14ac:dyDescent="0.2">
      <c r="A54" s="139">
        <v>49</v>
      </c>
      <c r="B54" s="140" t="s">
        <v>61</v>
      </c>
      <c r="C54" s="141">
        <f t="shared" si="0"/>
        <v>510000</v>
      </c>
      <c r="D54" s="142">
        <v>510000</v>
      </c>
      <c r="E54" s="142"/>
      <c r="F54" s="142"/>
      <c r="G54" s="142"/>
      <c r="H54" s="142"/>
    </row>
    <row r="55" spans="1:8" x14ac:dyDescent="0.2">
      <c r="A55" s="139">
        <v>50</v>
      </c>
      <c r="B55" s="140" t="s">
        <v>123</v>
      </c>
      <c r="C55" s="141">
        <f t="shared" si="0"/>
        <v>0</v>
      </c>
      <c r="D55" s="142"/>
      <c r="E55" s="142"/>
      <c r="F55" s="142"/>
      <c r="G55" s="142"/>
      <c r="H55" s="142"/>
    </row>
    <row r="56" spans="1:8" x14ac:dyDescent="0.2">
      <c r="A56" s="139">
        <v>51</v>
      </c>
      <c r="B56" s="140" t="s">
        <v>124</v>
      </c>
      <c r="C56" s="141">
        <f t="shared" si="0"/>
        <v>3823200</v>
      </c>
      <c r="D56" s="159">
        <v>3404700</v>
      </c>
      <c r="E56" s="159"/>
      <c r="F56" s="159">
        <v>418500</v>
      </c>
      <c r="G56" s="159"/>
      <c r="H56" s="159"/>
    </row>
    <row r="57" spans="1:8" x14ac:dyDescent="0.2">
      <c r="A57" s="139">
        <v>52</v>
      </c>
      <c r="B57" s="140" t="s">
        <v>62</v>
      </c>
      <c r="C57" s="141">
        <f t="shared" si="0"/>
        <v>0</v>
      </c>
      <c r="D57" s="142"/>
      <c r="E57" s="142"/>
      <c r="F57" s="142"/>
      <c r="G57" s="142"/>
      <c r="H57" s="142"/>
    </row>
    <row r="58" spans="1:8" ht="25.5" x14ac:dyDescent="0.2">
      <c r="A58" s="139">
        <v>53</v>
      </c>
      <c r="B58" s="140" t="s">
        <v>125</v>
      </c>
      <c r="C58" s="141">
        <f t="shared" si="0"/>
        <v>0</v>
      </c>
      <c r="D58" s="142"/>
      <c r="E58" s="142"/>
      <c r="F58" s="142"/>
      <c r="G58" s="142"/>
      <c r="H58" s="142"/>
    </row>
    <row r="59" spans="1:8" x14ac:dyDescent="0.2">
      <c r="A59" s="139">
        <v>54</v>
      </c>
      <c r="B59" s="140" t="s">
        <v>126</v>
      </c>
      <c r="C59" s="141">
        <f t="shared" si="0"/>
        <v>0</v>
      </c>
      <c r="D59" s="142"/>
      <c r="E59" s="142"/>
      <c r="F59" s="142"/>
      <c r="G59" s="142"/>
      <c r="H59" s="142"/>
    </row>
    <row r="60" spans="1:8" x14ac:dyDescent="0.2">
      <c r="A60" s="139">
        <v>55</v>
      </c>
      <c r="B60" s="140" t="s">
        <v>63</v>
      </c>
      <c r="C60" s="141">
        <f t="shared" si="0"/>
        <v>0</v>
      </c>
      <c r="D60" s="142"/>
      <c r="E60" s="142"/>
      <c r="F60" s="142"/>
      <c r="G60" s="142"/>
      <c r="H60" s="142"/>
    </row>
    <row r="61" spans="1:8" x14ac:dyDescent="0.2">
      <c r="A61" s="139">
        <v>56</v>
      </c>
      <c r="B61" s="140" t="s">
        <v>127</v>
      </c>
      <c r="C61" s="141">
        <f t="shared" si="0"/>
        <v>1610000</v>
      </c>
      <c r="D61" s="142">
        <v>1610000</v>
      </c>
      <c r="E61" s="138"/>
      <c r="F61" s="138"/>
      <c r="G61" s="138"/>
      <c r="H61" s="138"/>
    </row>
    <row r="62" spans="1:8" x14ac:dyDescent="0.2">
      <c r="A62" s="139">
        <v>57</v>
      </c>
      <c r="B62" s="146" t="s">
        <v>64</v>
      </c>
      <c r="C62" s="141">
        <f t="shared" si="0"/>
        <v>16593200</v>
      </c>
      <c r="D62" s="147">
        <f>D41+D42+D47+D50+D55+D56+D57+D58+D59+D60+D61</f>
        <v>14624700</v>
      </c>
      <c r="E62" s="147">
        <f>E41+E42+E47+E50+E55+E56+E57+E58+E59+E60+E61</f>
        <v>0</v>
      </c>
      <c r="F62" s="147">
        <f>F41+F42+F47+F50+F55+F56+F57+F58+F59+F60+F61</f>
        <v>1968500</v>
      </c>
      <c r="G62" s="147">
        <f>G41+G42+G47+G50+G55+G56+G57+G58+G59+G60+G61</f>
        <v>0</v>
      </c>
      <c r="H62" s="147">
        <f>H41+H42+H47+H50+H55+H56+H57+H58+H59+H60+H61</f>
        <v>0</v>
      </c>
    </row>
    <row r="63" spans="1:8" x14ac:dyDescent="0.2">
      <c r="A63" s="139">
        <v>58</v>
      </c>
      <c r="B63" s="140" t="s">
        <v>128</v>
      </c>
      <c r="C63" s="141">
        <f t="shared" si="0"/>
        <v>3000000</v>
      </c>
      <c r="D63" s="142">
        <v>3000000</v>
      </c>
      <c r="E63" s="142"/>
      <c r="F63" s="142"/>
      <c r="G63" s="138"/>
      <c r="H63" s="138"/>
    </row>
    <row r="64" spans="1:8" x14ac:dyDescent="0.2">
      <c r="A64" s="139">
        <v>59</v>
      </c>
      <c r="B64" s="140" t="s">
        <v>129</v>
      </c>
      <c r="C64" s="141">
        <f t="shared" si="0"/>
        <v>0</v>
      </c>
      <c r="D64" s="142"/>
      <c r="E64" s="142"/>
      <c r="F64" s="142"/>
      <c r="G64" s="138"/>
      <c r="H64" s="138"/>
    </row>
    <row r="65" spans="1:8" x14ac:dyDescent="0.2">
      <c r="A65" s="139">
        <v>60</v>
      </c>
      <c r="B65" s="146" t="s">
        <v>65</v>
      </c>
      <c r="C65" s="141">
        <f t="shared" si="0"/>
        <v>3000000</v>
      </c>
      <c r="D65" s="147">
        <f>SUM(D63:D64)</f>
        <v>3000000</v>
      </c>
      <c r="E65" s="147">
        <f>SUM(E63:E64)</f>
        <v>0</v>
      </c>
      <c r="F65" s="147">
        <f>SUM(F63:F64)</f>
        <v>0</v>
      </c>
      <c r="G65" s="147">
        <f>SUM(G63:G64)</f>
        <v>0</v>
      </c>
      <c r="H65" s="147">
        <f>SUM(H63:H64)</f>
        <v>0</v>
      </c>
    </row>
    <row r="66" spans="1:8" x14ac:dyDescent="0.2">
      <c r="A66" s="139">
        <v>61</v>
      </c>
      <c r="B66" s="168" t="s">
        <v>87</v>
      </c>
      <c r="C66" s="141">
        <f t="shared" si="0"/>
        <v>0</v>
      </c>
      <c r="D66" s="154"/>
      <c r="E66" s="154"/>
      <c r="F66" s="154"/>
      <c r="G66" s="154"/>
      <c r="H66" s="154"/>
    </row>
    <row r="67" spans="1:8" x14ac:dyDescent="0.2">
      <c r="A67" s="139">
        <v>62</v>
      </c>
      <c r="B67" s="169" t="s">
        <v>86</v>
      </c>
      <c r="C67" s="141">
        <f t="shared" si="0"/>
        <v>0</v>
      </c>
      <c r="D67" s="147">
        <f>D66</f>
        <v>0</v>
      </c>
      <c r="E67" s="147">
        <f>E66</f>
        <v>0</v>
      </c>
      <c r="F67" s="147">
        <f>F66</f>
        <v>0</v>
      </c>
      <c r="G67" s="147">
        <f>G66</f>
        <v>0</v>
      </c>
      <c r="H67" s="147">
        <f>H66</f>
        <v>0</v>
      </c>
    </row>
    <row r="68" spans="1:8" ht="25.5" x14ac:dyDescent="0.2">
      <c r="A68" s="139">
        <v>63</v>
      </c>
      <c r="B68" s="140" t="s">
        <v>66</v>
      </c>
      <c r="C68" s="141">
        <f t="shared" si="0"/>
        <v>0</v>
      </c>
      <c r="D68" s="142"/>
      <c r="E68" s="142"/>
      <c r="F68" s="142"/>
      <c r="G68" s="142"/>
      <c r="H68" s="142"/>
    </row>
    <row r="69" spans="1:8" x14ac:dyDescent="0.2">
      <c r="A69" s="139">
        <v>64</v>
      </c>
      <c r="B69" s="140" t="s">
        <v>67</v>
      </c>
      <c r="C69" s="141">
        <f t="shared" si="0"/>
        <v>80000</v>
      </c>
      <c r="D69" s="142">
        <v>80000</v>
      </c>
      <c r="E69" s="142"/>
      <c r="F69" s="142"/>
      <c r="G69" s="142"/>
      <c r="H69" s="142"/>
    </row>
    <row r="70" spans="1:8" x14ac:dyDescent="0.2">
      <c r="A70" s="139">
        <v>65</v>
      </c>
      <c r="B70" s="140" t="s">
        <v>68</v>
      </c>
      <c r="C70" s="141">
        <f t="shared" si="0"/>
        <v>0</v>
      </c>
      <c r="D70" s="138"/>
      <c r="E70" s="138"/>
      <c r="F70" s="138"/>
      <c r="G70" s="138"/>
      <c r="H70" s="138"/>
    </row>
    <row r="71" spans="1:8" x14ac:dyDescent="0.2">
      <c r="A71" s="139">
        <v>66</v>
      </c>
      <c r="B71" s="146" t="s">
        <v>69</v>
      </c>
      <c r="C71" s="141">
        <f t="shared" si="0"/>
        <v>80000</v>
      </c>
      <c r="D71" s="156">
        <f>SUM(D68:D70)</f>
        <v>80000</v>
      </c>
      <c r="E71" s="156">
        <f>SUM(E68:E70)</f>
        <v>0</v>
      </c>
      <c r="F71" s="156">
        <f>SUM(F68:F70)</f>
        <v>0</v>
      </c>
      <c r="G71" s="156">
        <f>SUM(G68:G70)</f>
        <v>0</v>
      </c>
      <c r="H71" s="156">
        <f>SUM(H68:H70)</f>
        <v>0</v>
      </c>
    </row>
    <row r="72" spans="1:8" x14ac:dyDescent="0.2">
      <c r="A72" s="139">
        <v>67</v>
      </c>
      <c r="B72" s="157" t="s">
        <v>70</v>
      </c>
      <c r="C72" s="141">
        <f t="shared" ref="C72:C111" si="1">SUM(D72:H72)</f>
        <v>30744387</v>
      </c>
      <c r="D72" s="158">
        <f>D21+D29+D40+D62+D65+D67+D71</f>
        <v>28775887</v>
      </c>
      <c r="E72" s="158">
        <f>E21+E29+E40+E62+E65+E67+E71</f>
        <v>0</v>
      </c>
      <c r="F72" s="158">
        <f>F21+F29+F40+F62+F65+F67+F71</f>
        <v>1968500</v>
      </c>
      <c r="G72" s="158">
        <f>G21+G29+G40+G62+G65+G67+G71</f>
        <v>0</v>
      </c>
      <c r="H72" s="158">
        <f>H21+H29+H40+H62+H65+H67+H71</f>
        <v>0</v>
      </c>
    </row>
    <row r="73" spans="1:8" ht="25.5" x14ac:dyDescent="0.2">
      <c r="A73" s="139">
        <v>68</v>
      </c>
      <c r="B73" s="144" t="s">
        <v>130</v>
      </c>
      <c r="C73" s="141">
        <f t="shared" si="1"/>
        <v>0</v>
      </c>
      <c r="D73" s="154"/>
      <c r="E73" s="154"/>
      <c r="F73" s="154"/>
      <c r="G73" s="154"/>
      <c r="H73" s="154"/>
    </row>
    <row r="74" spans="1:8" ht="25.5" x14ac:dyDescent="0.2">
      <c r="A74" s="139">
        <v>69</v>
      </c>
      <c r="B74" s="140" t="s">
        <v>131</v>
      </c>
      <c r="C74" s="141">
        <f t="shared" si="1"/>
        <v>0</v>
      </c>
      <c r="D74" s="142"/>
      <c r="E74" s="142"/>
      <c r="F74" s="142"/>
      <c r="G74" s="142"/>
      <c r="H74" s="142"/>
    </row>
    <row r="75" spans="1:8" x14ac:dyDescent="0.2">
      <c r="A75" s="139">
        <v>70</v>
      </c>
      <c r="B75" s="140" t="s">
        <v>71</v>
      </c>
      <c r="C75" s="141">
        <f t="shared" si="1"/>
        <v>0</v>
      </c>
      <c r="D75" s="142"/>
      <c r="E75" s="142"/>
      <c r="F75" s="142"/>
      <c r="G75" s="142"/>
      <c r="H75" s="142"/>
    </row>
    <row r="76" spans="1:8" x14ac:dyDescent="0.2">
      <c r="A76" s="139">
        <v>71</v>
      </c>
      <c r="B76" s="140" t="s">
        <v>132</v>
      </c>
      <c r="C76" s="141">
        <f t="shared" si="1"/>
        <v>7309675</v>
      </c>
      <c r="D76" s="142"/>
      <c r="E76" s="142"/>
      <c r="F76" s="142">
        <v>2466100</v>
      </c>
      <c r="G76" s="142">
        <f>G122</f>
        <v>4843575</v>
      </c>
      <c r="H76" s="142"/>
    </row>
    <row r="77" spans="1:8" x14ac:dyDescent="0.2">
      <c r="A77" s="139">
        <v>72</v>
      </c>
      <c r="B77" s="140" t="s">
        <v>72</v>
      </c>
      <c r="C77" s="141">
        <f t="shared" si="1"/>
        <v>7309675</v>
      </c>
      <c r="D77" s="148">
        <f>SUM(D73:D76)</f>
        <v>0</v>
      </c>
      <c r="E77" s="148">
        <f>SUM(E73:E76)</f>
        <v>0</v>
      </c>
      <c r="F77" s="148">
        <f>SUM(F73:F76)</f>
        <v>2466100</v>
      </c>
      <c r="G77" s="148">
        <f>SUM(G73:G76)</f>
        <v>4843575</v>
      </c>
      <c r="H77" s="148">
        <f>SUM(H73:H76)</f>
        <v>0</v>
      </c>
    </row>
    <row r="78" spans="1:8" ht="13.5" thickBot="1" x14ac:dyDescent="0.25">
      <c r="A78" s="139">
        <v>73</v>
      </c>
      <c r="B78" s="170" t="s">
        <v>73</v>
      </c>
      <c r="C78" s="185">
        <f t="shared" si="1"/>
        <v>7309675</v>
      </c>
      <c r="D78" s="171">
        <f>D77</f>
        <v>0</v>
      </c>
      <c r="E78" s="171">
        <f>E77</f>
        <v>0</v>
      </c>
      <c r="F78" s="171">
        <f>F77</f>
        <v>2466100</v>
      </c>
      <c r="G78" s="171">
        <f>G77</f>
        <v>4843575</v>
      </c>
      <c r="H78" s="171">
        <f>H77</f>
        <v>0</v>
      </c>
    </row>
    <row r="79" spans="1:8" ht="13.5" thickBot="1" x14ac:dyDescent="0.25">
      <c r="A79" s="139">
        <v>74</v>
      </c>
      <c r="B79" s="17" t="s">
        <v>37</v>
      </c>
      <c r="C79" s="21">
        <f t="shared" si="1"/>
        <v>38054062</v>
      </c>
      <c r="D79" s="22">
        <f>D72+D78</f>
        <v>28775887</v>
      </c>
      <c r="E79" s="22">
        <f>E72+E78</f>
        <v>0</v>
      </c>
      <c r="F79" s="22">
        <f>F72+F78</f>
        <v>4434600</v>
      </c>
      <c r="G79" s="22">
        <f>G72+G78</f>
        <v>4843575</v>
      </c>
      <c r="H79" s="23">
        <f>H72+H78</f>
        <v>0</v>
      </c>
    </row>
    <row r="80" spans="1:8" ht="13.5" thickTop="1" x14ac:dyDescent="0.2">
      <c r="A80" s="139">
        <v>75</v>
      </c>
      <c r="B80" s="19" t="s">
        <v>3</v>
      </c>
      <c r="C80" s="20">
        <f t="shared" si="1"/>
        <v>3574200</v>
      </c>
      <c r="D80" s="24"/>
      <c r="E80" s="24"/>
      <c r="F80" s="24"/>
      <c r="G80" s="24">
        <v>3574200</v>
      </c>
      <c r="H80" s="24"/>
    </row>
    <row r="81" spans="1:8" ht="25.5" x14ac:dyDescent="0.2">
      <c r="A81" s="139">
        <v>76</v>
      </c>
      <c r="B81" s="163" t="s">
        <v>4</v>
      </c>
      <c r="C81" s="141">
        <f t="shared" si="1"/>
        <v>625485</v>
      </c>
      <c r="D81" s="164"/>
      <c r="E81" s="164"/>
      <c r="F81" s="164"/>
      <c r="G81" s="164">
        <v>625485</v>
      </c>
      <c r="H81" s="164"/>
    </row>
    <row r="82" spans="1:8" x14ac:dyDescent="0.2">
      <c r="A82" s="139">
        <v>77</v>
      </c>
      <c r="B82" s="163" t="s">
        <v>5</v>
      </c>
      <c r="C82" s="141">
        <f t="shared" si="1"/>
        <v>22327202</v>
      </c>
      <c r="D82" s="164">
        <v>17566212</v>
      </c>
      <c r="E82" s="164"/>
      <c r="F82" s="164">
        <v>4117100</v>
      </c>
      <c r="G82" s="164">
        <v>643890</v>
      </c>
      <c r="H82" s="164"/>
    </row>
    <row r="83" spans="1:8" x14ac:dyDescent="0.2">
      <c r="A83" s="139">
        <v>78</v>
      </c>
      <c r="B83" s="3" t="s">
        <v>6</v>
      </c>
      <c r="C83" s="16">
        <f t="shared" si="1"/>
        <v>0</v>
      </c>
      <c r="D83" s="27">
        <f>D84</f>
        <v>0</v>
      </c>
      <c r="E83" s="155">
        <f>E84</f>
        <v>0</v>
      </c>
      <c r="F83" s="155">
        <f>F84</f>
        <v>0</v>
      </c>
      <c r="G83" s="155">
        <f>G84</f>
        <v>0</v>
      </c>
      <c r="H83" s="155">
        <f>H84</f>
        <v>0</v>
      </c>
    </row>
    <row r="84" spans="1:8" ht="25.5" x14ac:dyDescent="0.2">
      <c r="A84" s="139">
        <v>79</v>
      </c>
      <c r="B84" s="3" t="s">
        <v>7</v>
      </c>
      <c r="C84" s="16">
        <f t="shared" si="1"/>
        <v>0</v>
      </c>
      <c r="D84" s="28"/>
      <c r="E84" s="142"/>
      <c r="F84" s="142"/>
      <c r="G84" s="142"/>
      <c r="H84" s="142"/>
    </row>
    <row r="85" spans="1:8" x14ac:dyDescent="0.2">
      <c r="A85" s="139">
        <v>80</v>
      </c>
      <c r="B85" s="3" t="s">
        <v>8</v>
      </c>
      <c r="C85" s="16">
        <f t="shared" si="1"/>
        <v>0</v>
      </c>
      <c r="D85" s="27">
        <f>D86</f>
        <v>0</v>
      </c>
      <c r="E85" s="155">
        <f>E86</f>
        <v>0</v>
      </c>
      <c r="F85" s="155">
        <f>F86</f>
        <v>0</v>
      </c>
      <c r="G85" s="155">
        <f>G86</f>
        <v>0</v>
      </c>
      <c r="H85" s="155">
        <f>H86</f>
        <v>0</v>
      </c>
    </row>
    <row r="86" spans="1:8" x14ac:dyDescent="0.2">
      <c r="A86" s="139">
        <v>81</v>
      </c>
      <c r="B86" s="3" t="s">
        <v>9</v>
      </c>
      <c r="C86" s="16">
        <f t="shared" si="1"/>
        <v>0</v>
      </c>
      <c r="D86" s="27"/>
      <c r="E86" s="155"/>
      <c r="F86" s="155"/>
      <c r="G86" s="155"/>
      <c r="H86" s="155"/>
    </row>
    <row r="87" spans="1:8" x14ac:dyDescent="0.2">
      <c r="A87" s="139">
        <v>82</v>
      </c>
      <c r="B87" s="3" t="s">
        <v>10</v>
      </c>
      <c r="C87" s="16">
        <f t="shared" si="1"/>
        <v>0</v>
      </c>
      <c r="D87" s="27">
        <f>SUM(D88:D89)</f>
        <v>0</v>
      </c>
      <c r="E87" s="155">
        <f>SUM(E88:E89)</f>
        <v>0</v>
      </c>
      <c r="F87" s="155">
        <f>SUM(F88:F89)</f>
        <v>0</v>
      </c>
      <c r="G87" s="155">
        <f>SUM(G88:G89)</f>
        <v>0</v>
      </c>
      <c r="H87" s="155">
        <f>SUM(H88:H89)</f>
        <v>0</v>
      </c>
    </row>
    <row r="88" spans="1:8" x14ac:dyDescent="0.2">
      <c r="A88" s="139">
        <v>83</v>
      </c>
      <c r="B88" s="3" t="s">
        <v>11</v>
      </c>
      <c r="C88" s="16">
        <f t="shared" si="1"/>
        <v>0</v>
      </c>
      <c r="D88" s="28"/>
      <c r="E88" s="142"/>
      <c r="F88" s="142"/>
      <c r="G88" s="142"/>
      <c r="H88" s="142"/>
    </row>
    <row r="89" spans="1:8" x14ac:dyDescent="0.2">
      <c r="A89" s="139">
        <v>84</v>
      </c>
      <c r="B89" s="3" t="s">
        <v>12</v>
      </c>
      <c r="C89" s="16">
        <f t="shared" si="1"/>
        <v>0</v>
      </c>
      <c r="D89" s="28"/>
      <c r="E89" s="142"/>
      <c r="F89" s="142"/>
      <c r="G89" s="142"/>
      <c r="H89" s="142"/>
    </row>
    <row r="90" spans="1:8" x14ac:dyDescent="0.2">
      <c r="A90" s="139">
        <v>85</v>
      </c>
      <c r="B90" s="5" t="s">
        <v>13</v>
      </c>
      <c r="C90" s="16">
        <f t="shared" si="1"/>
        <v>0</v>
      </c>
      <c r="D90" s="26">
        <f>D83+D85+D87</f>
        <v>0</v>
      </c>
      <c r="E90" s="160">
        <f>E83+E85+E87</f>
        <v>0</v>
      </c>
      <c r="F90" s="160">
        <f>F83+F85+F87</f>
        <v>0</v>
      </c>
      <c r="G90" s="160">
        <f>G83+G85+G87</f>
        <v>0</v>
      </c>
      <c r="H90" s="160">
        <f>H83+H85+H87</f>
        <v>0</v>
      </c>
    </row>
    <row r="91" spans="1:8" x14ac:dyDescent="0.2">
      <c r="A91" s="139">
        <v>86</v>
      </c>
      <c r="B91" s="3" t="s">
        <v>14</v>
      </c>
      <c r="C91" s="16">
        <f t="shared" si="1"/>
        <v>0</v>
      </c>
      <c r="D91" s="28"/>
      <c r="E91" s="142"/>
      <c r="F91" s="142"/>
      <c r="G91" s="142"/>
      <c r="H91" s="142"/>
    </row>
    <row r="92" spans="1:8" ht="25.5" x14ac:dyDescent="0.2">
      <c r="A92" s="139">
        <v>87</v>
      </c>
      <c r="B92" s="3" t="s">
        <v>15</v>
      </c>
      <c r="C92" s="16">
        <f t="shared" si="1"/>
        <v>0</v>
      </c>
      <c r="D92" s="29">
        <f>SUM(D93:D96)</f>
        <v>0</v>
      </c>
      <c r="E92" s="147">
        <f>SUM(E93:E96)</f>
        <v>0</v>
      </c>
      <c r="F92" s="147">
        <f>SUM(F93:F96)</f>
        <v>0</v>
      </c>
      <c r="G92" s="147">
        <f>SUM(G93:G96)</f>
        <v>0</v>
      </c>
      <c r="H92" s="147">
        <f>SUM(H93:H96)</f>
        <v>0</v>
      </c>
    </row>
    <row r="93" spans="1:8" x14ac:dyDescent="0.2">
      <c r="A93" s="139">
        <v>88</v>
      </c>
      <c r="B93" s="3" t="s">
        <v>135</v>
      </c>
      <c r="C93" s="16">
        <f t="shared" si="1"/>
        <v>0</v>
      </c>
      <c r="D93" s="28"/>
      <c r="E93" s="142"/>
      <c r="F93" s="142"/>
      <c r="G93" s="142"/>
      <c r="H93" s="142"/>
    </row>
    <row r="94" spans="1:8" x14ac:dyDescent="0.2">
      <c r="A94" s="139">
        <v>89</v>
      </c>
      <c r="B94" s="3" t="s">
        <v>16</v>
      </c>
      <c r="C94" s="16">
        <f t="shared" si="1"/>
        <v>0</v>
      </c>
      <c r="D94" s="28"/>
      <c r="E94" s="142"/>
      <c r="F94" s="142"/>
      <c r="G94" s="142"/>
      <c r="H94" s="142"/>
    </row>
    <row r="95" spans="1:8" x14ac:dyDescent="0.2">
      <c r="A95" s="139">
        <v>90</v>
      </c>
      <c r="B95" s="3" t="s">
        <v>17</v>
      </c>
      <c r="C95" s="16">
        <f t="shared" si="1"/>
        <v>0</v>
      </c>
      <c r="D95" s="28"/>
      <c r="E95" s="142"/>
      <c r="F95" s="142"/>
      <c r="G95" s="142"/>
      <c r="H95" s="142"/>
    </row>
    <row r="96" spans="1:8" x14ac:dyDescent="0.2">
      <c r="A96" s="139">
        <v>91</v>
      </c>
      <c r="B96" s="3" t="s">
        <v>18</v>
      </c>
      <c r="C96" s="16">
        <f t="shared" si="1"/>
        <v>0</v>
      </c>
      <c r="D96" s="28"/>
      <c r="E96" s="142"/>
      <c r="F96" s="142"/>
      <c r="G96" s="142"/>
      <c r="H96" s="142"/>
    </row>
    <row r="97" spans="1:8" ht="25.5" x14ac:dyDescent="0.2">
      <c r="A97" s="139">
        <v>92</v>
      </c>
      <c r="B97" s="3" t="s">
        <v>136</v>
      </c>
      <c r="C97" s="16">
        <f t="shared" si="1"/>
        <v>3900000</v>
      </c>
      <c r="D97" s="28">
        <v>3900000</v>
      </c>
      <c r="E97" s="142"/>
      <c r="F97" s="142"/>
      <c r="G97" s="142"/>
      <c r="H97" s="142"/>
    </row>
    <row r="98" spans="1:8" x14ac:dyDescent="0.2">
      <c r="A98" s="139">
        <v>93</v>
      </c>
      <c r="B98" s="3" t="s">
        <v>137</v>
      </c>
      <c r="C98" s="16">
        <f t="shared" si="1"/>
        <v>0</v>
      </c>
      <c r="D98" s="28"/>
      <c r="E98" s="142"/>
      <c r="F98" s="142"/>
      <c r="G98" s="142"/>
      <c r="H98" s="142"/>
    </row>
    <row r="99" spans="1:8" x14ac:dyDescent="0.2">
      <c r="A99" s="139">
        <v>94</v>
      </c>
      <c r="B99" s="3" t="s">
        <v>19</v>
      </c>
      <c r="C99" s="16">
        <f t="shared" si="1"/>
        <v>0</v>
      </c>
      <c r="D99" s="28"/>
      <c r="E99" s="142"/>
      <c r="F99" s="142"/>
      <c r="G99" s="142"/>
      <c r="H99" s="142"/>
    </row>
    <row r="100" spans="1:8" x14ac:dyDescent="0.2">
      <c r="A100" s="139">
        <v>95</v>
      </c>
      <c r="B100" s="5" t="s">
        <v>20</v>
      </c>
      <c r="C100" s="16">
        <f t="shared" si="1"/>
        <v>3900000</v>
      </c>
      <c r="D100" s="26">
        <f>D91+D92+D97+D98+D99</f>
        <v>3900000</v>
      </c>
      <c r="E100" s="160">
        <f>E91+E92+E97+E98+E99</f>
        <v>0</v>
      </c>
      <c r="F100" s="160">
        <f>F91+F92+F97+F98+F99</f>
        <v>0</v>
      </c>
      <c r="G100" s="160">
        <f>G91+G92+G97+G98+G99</f>
        <v>0</v>
      </c>
      <c r="H100" s="160">
        <f>H91+H92+H97+H98+H99</f>
        <v>0</v>
      </c>
    </row>
    <row r="101" spans="1:8" x14ac:dyDescent="0.2">
      <c r="A101" s="139">
        <v>96</v>
      </c>
      <c r="B101" s="3" t="s">
        <v>21</v>
      </c>
      <c r="C101" s="16">
        <f t="shared" si="1"/>
        <v>0</v>
      </c>
      <c r="D101" s="28"/>
      <c r="E101" s="142"/>
      <c r="F101" s="142"/>
      <c r="G101" s="142"/>
      <c r="H101" s="142"/>
    </row>
    <row r="102" spans="1:8" x14ac:dyDescent="0.2">
      <c r="A102" s="139">
        <v>97</v>
      </c>
      <c r="B102" s="3" t="s">
        <v>22</v>
      </c>
      <c r="C102" s="16">
        <f t="shared" si="1"/>
        <v>0</v>
      </c>
      <c r="D102" s="28"/>
      <c r="E102" s="142"/>
      <c r="F102" s="142"/>
      <c r="G102" s="142"/>
      <c r="H102" s="142"/>
    </row>
    <row r="103" spans="1:8" x14ac:dyDescent="0.2">
      <c r="A103" s="139">
        <v>98</v>
      </c>
      <c r="B103" s="3" t="s">
        <v>23</v>
      </c>
      <c r="C103" s="16">
        <f t="shared" si="1"/>
        <v>0</v>
      </c>
      <c r="D103" s="28"/>
      <c r="E103" s="142"/>
      <c r="F103" s="142"/>
      <c r="G103" s="142"/>
      <c r="H103" s="142"/>
    </row>
    <row r="104" spans="1:8" x14ac:dyDescent="0.2">
      <c r="A104" s="139">
        <v>99</v>
      </c>
      <c r="B104" s="3" t="s">
        <v>24</v>
      </c>
      <c r="C104" s="16">
        <f t="shared" si="1"/>
        <v>0</v>
      </c>
      <c r="D104" s="28"/>
      <c r="E104" s="142"/>
      <c r="F104" s="142"/>
      <c r="G104" s="142"/>
      <c r="H104" s="142"/>
    </row>
    <row r="105" spans="1:8" ht="25.5" x14ac:dyDescent="0.2">
      <c r="A105" s="139">
        <v>100</v>
      </c>
      <c r="B105" s="3" t="s">
        <v>25</v>
      </c>
      <c r="C105" s="16">
        <f t="shared" si="1"/>
        <v>0</v>
      </c>
      <c r="D105" s="28"/>
      <c r="E105" s="142"/>
      <c r="F105" s="142"/>
      <c r="G105" s="142"/>
      <c r="H105" s="142"/>
    </row>
    <row r="106" spans="1:8" x14ac:dyDescent="0.2">
      <c r="A106" s="139">
        <v>101</v>
      </c>
      <c r="B106" s="5" t="s">
        <v>26</v>
      </c>
      <c r="C106" s="16">
        <f t="shared" si="1"/>
        <v>0</v>
      </c>
      <c r="D106" s="26">
        <f>SUM(D101:D105)</f>
        <v>0</v>
      </c>
      <c r="E106" s="160">
        <f>SUM(E101:E105)</f>
        <v>0</v>
      </c>
      <c r="F106" s="160">
        <f>SUM(F101:F105)</f>
        <v>0</v>
      </c>
      <c r="G106" s="160">
        <f>SUM(G101:G105)</f>
        <v>0</v>
      </c>
      <c r="H106" s="160">
        <f>SUM(H101:H105)</f>
        <v>0</v>
      </c>
    </row>
    <row r="107" spans="1:8" x14ac:dyDescent="0.2">
      <c r="A107" s="139">
        <v>102</v>
      </c>
      <c r="B107" s="3" t="s">
        <v>27</v>
      </c>
      <c r="C107" s="16">
        <f t="shared" si="1"/>
        <v>3944845</v>
      </c>
      <c r="D107" s="28">
        <v>3944845</v>
      </c>
      <c r="E107" s="142"/>
      <c r="F107" s="142"/>
      <c r="G107" s="142"/>
      <c r="H107" s="142"/>
    </row>
    <row r="108" spans="1:8" x14ac:dyDescent="0.2">
      <c r="A108" s="139">
        <v>103</v>
      </c>
      <c r="B108" s="3" t="s">
        <v>138</v>
      </c>
      <c r="C108" s="16">
        <f t="shared" si="1"/>
        <v>250000</v>
      </c>
      <c r="D108" s="28"/>
      <c r="E108" s="142"/>
      <c r="F108" s="142">
        <v>250000</v>
      </c>
      <c r="G108" s="142"/>
      <c r="H108" s="142"/>
    </row>
    <row r="109" spans="1:8" x14ac:dyDescent="0.2">
      <c r="A109" s="139">
        <v>104</v>
      </c>
      <c r="B109" s="3" t="s">
        <v>28</v>
      </c>
      <c r="C109" s="16">
        <f t="shared" si="1"/>
        <v>0</v>
      </c>
      <c r="D109" s="28"/>
      <c r="E109" s="142"/>
      <c r="F109" s="142"/>
      <c r="G109" s="142"/>
      <c r="H109" s="142"/>
    </row>
    <row r="110" spans="1:8" ht="25.5" x14ac:dyDescent="0.2">
      <c r="A110" s="139">
        <v>105</v>
      </c>
      <c r="B110" s="3" t="s">
        <v>29</v>
      </c>
      <c r="C110" s="16">
        <f t="shared" si="1"/>
        <v>67500</v>
      </c>
      <c r="D110" s="28"/>
      <c r="E110" s="142"/>
      <c r="F110" s="142">
        <v>67500</v>
      </c>
      <c r="G110" s="142"/>
      <c r="H110" s="142"/>
    </row>
    <row r="111" spans="1:8" x14ac:dyDescent="0.2">
      <c r="A111" s="139">
        <v>106</v>
      </c>
      <c r="B111" s="5" t="s">
        <v>30</v>
      </c>
      <c r="C111" s="16">
        <f t="shared" si="1"/>
        <v>4262345</v>
      </c>
      <c r="D111" s="26">
        <f>SUM(D107:D110)</f>
        <v>3944845</v>
      </c>
      <c r="E111" s="160">
        <f>SUM(E107:E110)</f>
        <v>0</v>
      </c>
      <c r="F111" s="160">
        <f>SUM(F107:F110)</f>
        <v>317500</v>
      </c>
      <c r="G111" s="160">
        <f>SUM(G107:G110)</f>
        <v>0</v>
      </c>
      <c r="H111" s="160">
        <f>SUM(H107:H110)</f>
        <v>0</v>
      </c>
    </row>
    <row r="112" spans="1:8" ht="25.5" x14ac:dyDescent="0.2">
      <c r="A112" s="139">
        <v>107</v>
      </c>
      <c r="B112" s="3" t="s">
        <v>150</v>
      </c>
      <c r="C112" s="16">
        <f>SUM(D112:H112)</f>
        <v>0</v>
      </c>
      <c r="D112" s="27"/>
      <c r="E112" s="155">
        <f>SUM(E113:E115)</f>
        <v>0</v>
      </c>
      <c r="F112" s="155">
        <f>SUM(F113:F115)</f>
        <v>0</v>
      </c>
      <c r="G112" s="155">
        <f>SUM(G113:G115)</f>
        <v>0</v>
      </c>
      <c r="H112" s="155">
        <f>SUM(H113:H115)</f>
        <v>0</v>
      </c>
    </row>
    <row r="113" spans="1:8" x14ac:dyDescent="0.2">
      <c r="A113" s="139">
        <v>108</v>
      </c>
      <c r="B113" s="3" t="s">
        <v>151</v>
      </c>
      <c r="C113" s="16">
        <f t="shared" ref="C113:C122" si="2">SUM(D113:H113)</f>
        <v>0</v>
      </c>
      <c r="D113" s="28"/>
      <c r="E113" s="142"/>
      <c r="F113" s="142"/>
      <c r="G113" s="142"/>
      <c r="H113" s="142"/>
    </row>
    <row r="114" spans="1:8" ht="25.5" x14ac:dyDescent="0.2">
      <c r="A114" s="139">
        <v>109</v>
      </c>
      <c r="B114" s="3" t="s">
        <v>139</v>
      </c>
      <c r="C114" s="16">
        <f t="shared" si="2"/>
        <v>0</v>
      </c>
      <c r="D114" s="28"/>
      <c r="E114" s="142"/>
      <c r="F114" s="142"/>
      <c r="G114" s="142"/>
      <c r="H114" s="142"/>
    </row>
    <row r="115" spans="1:8" x14ac:dyDescent="0.2">
      <c r="A115" s="139">
        <v>110</v>
      </c>
      <c r="B115" s="3" t="s">
        <v>140</v>
      </c>
      <c r="C115" s="16">
        <f t="shared" si="2"/>
        <v>0</v>
      </c>
      <c r="D115" s="28"/>
      <c r="E115" s="142"/>
      <c r="F115" s="142"/>
      <c r="G115" s="142"/>
      <c r="H115" s="142"/>
    </row>
    <row r="116" spans="1:8" x14ac:dyDescent="0.2">
      <c r="A116" s="139">
        <v>111</v>
      </c>
      <c r="B116" s="5" t="s">
        <v>31</v>
      </c>
      <c r="C116" s="16">
        <f t="shared" si="2"/>
        <v>0</v>
      </c>
      <c r="D116" s="26">
        <f>D112</f>
        <v>0</v>
      </c>
      <c r="E116" s="160">
        <f>E112</f>
        <v>0</v>
      </c>
      <c r="F116" s="160">
        <f>F112</f>
        <v>0</v>
      </c>
      <c r="G116" s="160">
        <f>G112</f>
        <v>0</v>
      </c>
      <c r="H116" s="160">
        <f>H112</f>
        <v>0</v>
      </c>
    </row>
    <row r="117" spans="1:8" x14ac:dyDescent="0.2">
      <c r="A117" s="139">
        <v>112</v>
      </c>
      <c r="B117" s="4" t="s">
        <v>32</v>
      </c>
      <c r="C117" s="16">
        <f t="shared" si="2"/>
        <v>34689232</v>
      </c>
      <c r="D117" s="161">
        <f>D80+D81+D82+D90+D100+D106+D111+D116</f>
        <v>25411057</v>
      </c>
      <c r="E117" s="161">
        <f>E80+E81+E82+E90+E100+E106+E111+E116</f>
        <v>0</v>
      </c>
      <c r="F117" s="161">
        <f>F80+F81+F82+F90+F100+F106+F111+F116</f>
        <v>4434600</v>
      </c>
      <c r="G117" s="161">
        <f>G80+G81+G82+G90+G100+G106+G111+G116</f>
        <v>4843575</v>
      </c>
      <c r="H117" s="161">
        <f>H80+H81+H82+H90+H100+H106+H111+H116</f>
        <v>0</v>
      </c>
    </row>
    <row r="118" spans="1:8" ht="25.5" x14ac:dyDescent="0.2">
      <c r="A118" s="139">
        <v>113</v>
      </c>
      <c r="B118" s="3" t="s">
        <v>33</v>
      </c>
      <c r="C118" s="16">
        <f t="shared" si="2"/>
        <v>0</v>
      </c>
      <c r="D118" s="28"/>
      <c r="E118" s="142"/>
      <c r="F118" s="142"/>
      <c r="G118" s="142"/>
      <c r="H118" s="142"/>
    </row>
    <row r="119" spans="1:8" x14ac:dyDescent="0.2">
      <c r="A119" s="139">
        <v>114</v>
      </c>
      <c r="B119" s="3" t="s">
        <v>34</v>
      </c>
      <c r="C119" s="16">
        <f t="shared" si="2"/>
        <v>7309675</v>
      </c>
      <c r="D119" s="28">
        <v>7309675</v>
      </c>
      <c r="E119" s="142"/>
      <c r="F119" s="142"/>
      <c r="G119" s="142"/>
      <c r="H119" s="142"/>
    </row>
    <row r="120" spans="1:8" x14ac:dyDescent="0.2">
      <c r="A120" s="139">
        <v>115</v>
      </c>
      <c r="B120" s="3" t="s">
        <v>35</v>
      </c>
      <c r="C120" s="16">
        <f t="shared" si="2"/>
        <v>7309675</v>
      </c>
      <c r="D120" s="27">
        <f>SUM(D118:D119)</f>
        <v>7309675</v>
      </c>
      <c r="E120" s="155">
        <f>SUM(E118:E119)</f>
        <v>0</v>
      </c>
      <c r="F120" s="155">
        <f>SUM(F118:F119)</f>
        <v>0</v>
      </c>
      <c r="G120" s="155">
        <f>SUM(G118:G119)</f>
        <v>0</v>
      </c>
      <c r="H120" s="155">
        <f>SUM(H118:H119)</f>
        <v>0</v>
      </c>
    </row>
    <row r="121" spans="1:8" ht="13.5" thickBot="1" x14ac:dyDescent="0.25">
      <c r="A121" s="139">
        <v>116</v>
      </c>
      <c r="B121" s="176" t="s">
        <v>36</v>
      </c>
      <c r="C121" s="16">
        <f t="shared" si="2"/>
        <v>7309675</v>
      </c>
      <c r="D121" s="177">
        <f>D120</f>
        <v>7309675</v>
      </c>
      <c r="E121" s="178">
        <f>E120</f>
        <v>0</v>
      </c>
      <c r="F121" s="178">
        <f>F120</f>
        <v>0</v>
      </c>
      <c r="G121" s="178">
        <f>G120</f>
        <v>0</v>
      </c>
      <c r="H121" s="178">
        <f>H120</f>
        <v>0</v>
      </c>
    </row>
    <row r="122" spans="1:8" ht="14.25" thickTop="1" thickBot="1" x14ac:dyDescent="0.25">
      <c r="A122" s="139">
        <v>117</v>
      </c>
      <c r="B122" s="6" t="s">
        <v>37</v>
      </c>
      <c r="C122" s="16">
        <f t="shared" si="2"/>
        <v>41998907</v>
      </c>
      <c r="D122" s="2">
        <f>D117+D121</f>
        <v>32720732</v>
      </c>
      <c r="E122" s="1">
        <f>E117+E121</f>
        <v>0</v>
      </c>
      <c r="F122" s="1">
        <f>F117+F121</f>
        <v>4434600</v>
      </c>
      <c r="G122" s="1">
        <f>G117+G121</f>
        <v>4843575</v>
      </c>
      <c r="H122" s="1">
        <f>H117+H121</f>
        <v>0</v>
      </c>
    </row>
    <row r="123" spans="1:8" ht="13.5" thickTop="1" x14ac:dyDescent="0.2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pane ySplit="6" topLeftCell="A111" activePane="bottomLeft" state="frozen"/>
      <selection activeCell="F1" sqref="F1"/>
      <selection pane="bottomLeft" activeCell="F1" sqref="F1"/>
    </sheetView>
  </sheetViews>
  <sheetFormatPr defaultRowHeight="12.75" x14ac:dyDescent="0.2"/>
  <cols>
    <col min="1" max="1" width="5.7109375" style="165" customWidth="1"/>
    <col min="2" max="2" width="50" style="165" customWidth="1"/>
    <col min="3" max="3" width="14.7109375" style="165" customWidth="1"/>
    <col min="4" max="8" width="12.7109375" style="165" customWidth="1"/>
    <col min="9" max="255" width="9.140625" style="165"/>
    <col min="256" max="256" width="5.7109375" style="165" customWidth="1"/>
    <col min="257" max="257" width="50" style="165" customWidth="1"/>
    <col min="258" max="258" width="28.85546875" style="165" customWidth="1"/>
    <col min="259" max="511" width="9.140625" style="165"/>
    <col min="512" max="512" width="5.7109375" style="165" customWidth="1"/>
    <col min="513" max="513" width="50" style="165" customWidth="1"/>
    <col min="514" max="514" width="28.85546875" style="165" customWidth="1"/>
    <col min="515" max="767" width="9.140625" style="165"/>
    <col min="768" max="768" width="5.7109375" style="165" customWidth="1"/>
    <col min="769" max="769" width="50" style="165" customWidth="1"/>
    <col min="770" max="770" width="28.85546875" style="165" customWidth="1"/>
    <col min="771" max="1023" width="9.140625" style="165"/>
    <col min="1024" max="1024" width="5.7109375" style="165" customWidth="1"/>
    <col min="1025" max="1025" width="50" style="165" customWidth="1"/>
    <col min="1026" max="1026" width="28.85546875" style="165" customWidth="1"/>
    <col min="1027" max="1279" width="9.140625" style="165"/>
    <col min="1280" max="1280" width="5.7109375" style="165" customWidth="1"/>
    <col min="1281" max="1281" width="50" style="165" customWidth="1"/>
    <col min="1282" max="1282" width="28.85546875" style="165" customWidth="1"/>
    <col min="1283" max="1535" width="9.140625" style="165"/>
    <col min="1536" max="1536" width="5.7109375" style="165" customWidth="1"/>
    <col min="1537" max="1537" width="50" style="165" customWidth="1"/>
    <col min="1538" max="1538" width="28.85546875" style="165" customWidth="1"/>
    <col min="1539" max="1791" width="9.140625" style="165"/>
    <col min="1792" max="1792" width="5.7109375" style="165" customWidth="1"/>
    <col min="1793" max="1793" width="50" style="165" customWidth="1"/>
    <col min="1794" max="1794" width="28.85546875" style="165" customWidth="1"/>
    <col min="1795" max="2047" width="9.140625" style="165"/>
    <col min="2048" max="2048" width="5.7109375" style="165" customWidth="1"/>
    <col min="2049" max="2049" width="50" style="165" customWidth="1"/>
    <col min="2050" max="2050" width="28.85546875" style="165" customWidth="1"/>
    <col min="2051" max="2303" width="9.140625" style="165"/>
    <col min="2304" max="2304" width="5.7109375" style="165" customWidth="1"/>
    <col min="2305" max="2305" width="50" style="165" customWidth="1"/>
    <col min="2306" max="2306" width="28.85546875" style="165" customWidth="1"/>
    <col min="2307" max="2559" width="9.140625" style="165"/>
    <col min="2560" max="2560" width="5.7109375" style="165" customWidth="1"/>
    <col min="2561" max="2561" width="50" style="165" customWidth="1"/>
    <col min="2562" max="2562" width="28.85546875" style="165" customWidth="1"/>
    <col min="2563" max="2815" width="9.140625" style="165"/>
    <col min="2816" max="2816" width="5.7109375" style="165" customWidth="1"/>
    <col min="2817" max="2817" width="50" style="165" customWidth="1"/>
    <col min="2818" max="2818" width="28.85546875" style="165" customWidth="1"/>
    <col min="2819" max="3071" width="9.140625" style="165"/>
    <col min="3072" max="3072" width="5.7109375" style="165" customWidth="1"/>
    <col min="3073" max="3073" width="50" style="165" customWidth="1"/>
    <col min="3074" max="3074" width="28.85546875" style="165" customWidth="1"/>
    <col min="3075" max="3327" width="9.140625" style="165"/>
    <col min="3328" max="3328" width="5.7109375" style="165" customWidth="1"/>
    <col min="3329" max="3329" width="50" style="165" customWidth="1"/>
    <col min="3330" max="3330" width="28.85546875" style="165" customWidth="1"/>
    <col min="3331" max="3583" width="9.140625" style="165"/>
    <col min="3584" max="3584" width="5.7109375" style="165" customWidth="1"/>
    <col min="3585" max="3585" width="50" style="165" customWidth="1"/>
    <col min="3586" max="3586" width="28.85546875" style="165" customWidth="1"/>
    <col min="3587" max="3839" width="9.140625" style="165"/>
    <col min="3840" max="3840" width="5.7109375" style="165" customWidth="1"/>
    <col min="3841" max="3841" width="50" style="165" customWidth="1"/>
    <col min="3842" max="3842" width="28.85546875" style="165" customWidth="1"/>
    <col min="3843" max="4095" width="9.140625" style="165"/>
    <col min="4096" max="4096" width="5.7109375" style="165" customWidth="1"/>
    <col min="4097" max="4097" width="50" style="165" customWidth="1"/>
    <col min="4098" max="4098" width="28.85546875" style="165" customWidth="1"/>
    <col min="4099" max="4351" width="9.140625" style="165"/>
    <col min="4352" max="4352" width="5.7109375" style="165" customWidth="1"/>
    <col min="4353" max="4353" width="50" style="165" customWidth="1"/>
    <col min="4354" max="4354" width="28.85546875" style="165" customWidth="1"/>
    <col min="4355" max="4607" width="9.140625" style="165"/>
    <col min="4608" max="4608" width="5.7109375" style="165" customWidth="1"/>
    <col min="4609" max="4609" width="50" style="165" customWidth="1"/>
    <col min="4610" max="4610" width="28.85546875" style="165" customWidth="1"/>
    <col min="4611" max="4863" width="9.140625" style="165"/>
    <col min="4864" max="4864" width="5.7109375" style="165" customWidth="1"/>
    <col min="4865" max="4865" width="50" style="165" customWidth="1"/>
    <col min="4866" max="4866" width="28.85546875" style="165" customWidth="1"/>
    <col min="4867" max="5119" width="9.140625" style="165"/>
    <col min="5120" max="5120" width="5.7109375" style="165" customWidth="1"/>
    <col min="5121" max="5121" width="50" style="165" customWidth="1"/>
    <col min="5122" max="5122" width="28.85546875" style="165" customWidth="1"/>
    <col min="5123" max="5375" width="9.140625" style="165"/>
    <col min="5376" max="5376" width="5.7109375" style="165" customWidth="1"/>
    <col min="5377" max="5377" width="50" style="165" customWidth="1"/>
    <col min="5378" max="5378" width="28.85546875" style="165" customWidth="1"/>
    <col min="5379" max="5631" width="9.140625" style="165"/>
    <col min="5632" max="5632" width="5.7109375" style="165" customWidth="1"/>
    <col min="5633" max="5633" width="50" style="165" customWidth="1"/>
    <col min="5634" max="5634" width="28.85546875" style="165" customWidth="1"/>
    <col min="5635" max="5887" width="9.140625" style="165"/>
    <col min="5888" max="5888" width="5.7109375" style="165" customWidth="1"/>
    <col min="5889" max="5889" width="50" style="165" customWidth="1"/>
    <col min="5890" max="5890" width="28.85546875" style="165" customWidth="1"/>
    <col min="5891" max="6143" width="9.140625" style="165"/>
    <col min="6144" max="6144" width="5.7109375" style="165" customWidth="1"/>
    <col min="6145" max="6145" width="50" style="165" customWidth="1"/>
    <col min="6146" max="6146" width="28.85546875" style="165" customWidth="1"/>
    <col min="6147" max="6399" width="9.140625" style="165"/>
    <col min="6400" max="6400" width="5.7109375" style="165" customWidth="1"/>
    <col min="6401" max="6401" width="50" style="165" customWidth="1"/>
    <col min="6402" max="6402" width="28.85546875" style="165" customWidth="1"/>
    <col min="6403" max="6655" width="9.140625" style="165"/>
    <col min="6656" max="6656" width="5.7109375" style="165" customWidth="1"/>
    <col min="6657" max="6657" width="50" style="165" customWidth="1"/>
    <col min="6658" max="6658" width="28.85546875" style="165" customWidth="1"/>
    <col min="6659" max="6911" width="9.140625" style="165"/>
    <col min="6912" max="6912" width="5.7109375" style="165" customWidth="1"/>
    <col min="6913" max="6913" width="50" style="165" customWidth="1"/>
    <col min="6914" max="6914" width="28.85546875" style="165" customWidth="1"/>
    <col min="6915" max="7167" width="9.140625" style="165"/>
    <col min="7168" max="7168" width="5.7109375" style="165" customWidth="1"/>
    <col min="7169" max="7169" width="50" style="165" customWidth="1"/>
    <col min="7170" max="7170" width="28.85546875" style="165" customWidth="1"/>
    <col min="7171" max="7423" width="9.140625" style="165"/>
    <col min="7424" max="7424" width="5.7109375" style="165" customWidth="1"/>
    <col min="7425" max="7425" width="50" style="165" customWidth="1"/>
    <col min="7426" max="7426" width="28.85546875" style="165" customWidth="1"/>
    <col min="7427" max="7679" width="9.140625" style="165"/>
    <col min="7680" max="7680" width="5.7109375" style="165" customWidth="1"/>
    <col min="7681" max="7681" width="50" style="165" customWidth="1"/>
    <col min="7682" max="7682" width="28.85546875" style="165" customWidth="1"/>
    <col min="7683" max="7935" width="9.140625" style="165"/>
    <col min="7936" max="7936" width="5.7109375" style="165" customWidth="1"/>
    <col min="7937" max="7937" width="50" style="165" customWidth="1"/>
    <col min="7938" max="7938" width="28.85546875" style="165" customWidth="1"/>
    <col min="7939" max="8191" width="9.140625" style="165"/>
    <col min="8192" max="8192" width="5.7109375" style="165" customWidth="1"/>
    <col min="8193" max="8193" width="50" style="165" customWidth="1"/>
    <col min="8194" max="8194" width="28.85546875" style="165" customWidth="1"/>
    <col min="8195" max="8447" width="9.140625" style="165"/>
    <col min="8448" max="8448" width="5.7109375" style="165" customWidth="1"/>
    <col min="8449" max="8449" width="50" style="165" customWidth="1"/>
    <col min="8450" max="8450" width="28.85546875" style="165" customWidth="1"/>
    <col min="8451" max="8703" width="9.140625" style="165"/>
    <col min="8704" max="8704" width="5.7109375" style="165" customWidth="1"/>
    <col min="8705" max="8705" width="50" style="165" customWidth="1"/>
    <col min="8706" max="8706" width="28.85546875" style="165" customWidth="1"/>
    <col min="8707" max="8959" width="9.140625" style="165"/>
    <col min="8960" max="8960" width="5.7109375" style="165" customWidth="1"/>
    <col min="8961" max="8961" width="50" style="165" customWidth="1"/>
    <col min="8962" max="8962" width="28.85546875" style="165" customWidth="1"/>
    <col min="8963" max="9215" width="9.140625" style="165"/>
    <col min="9216" max="9216" width="5.7109375" style="165" customWidth="1"/>
    <col min="9217" max="9217" width="50" style="165" customWidth="1"/>
    <col min="9218" max="9218" width="28.85546875" style="165" customWidth="1"/>
    <col min="9219" max="9471" width="9.140625" style="165"/>
    <col min="9472" max="9472" width="5.7109375" style="165" customWidth="1"/>
    <col min="9473" max="9473" width="50" style="165" customWidth="1"/>
    <col min="9474" max="9474" width="28.85546875" style="165" customWidth="1"/>
    <col min="9475" max="9727" width="9.140625" style="165"/>
    <col min="9728" max="9728" width="5.7109375" style="165" customWidth="1"/>
    <col min="9729" max="9729" width="50" style="165" customWidth="1"/>
    <col min="9730" max="9730" width="28.85546875" style="165" customWidth="1"/>
    <col min="9731" max="9983" width="9.140625" style="165"/>
    <col min="9984" max="9984" width="5.7109375" style="165" customWidth="1"/>
    <col min="9985" max="9985" width="50" style="165" customWidth="1"/>
    <col min="9986" max="9986" width="28.85546875" style="165" customWidth="1"/>
    <col min="9987" max="10239" width="9.140625" style="165"/>
    <col min="10240" max="10240" width="5.7109375" style="165" customWidth="1"/>
    <col min="10241" max="10241" width="50" style="165" customWidth="1"/>
    <col min="10242" max="10242" width="28.85546875" style="165" customWidth="1"/>
    <col min="10243" max="10495" width="9.140625" style="165"/>
    <col min="10496" max="10496" width="5.7109375" style="165" customWidth="1"/>
    <col min="10497" max="10497" width="50" style="165" customWidth="1"/>
    <col min="10498" max="10498" width="28.85546875" style="165" customWidth="1"/>
    <col min="10499" max="10751" width="9.140625" style="165"/>
    <col min="10752" max="10752" width="5.7109375" style="165" customWidth="1"/>
    <col min="10753" max="10753" width="50" style="165" customWidth="1"/>
    <col min="10754" max="10754" width="28.85546875" style="165" customWidth="1"/>
    <col min="10755" max="11007" width="9.140625" style="165"/>
    <col min="11008" max="11008" width="5.7109375" style="165" customWidth="1"/>
    <col min="11009" max="11009" width="50" style="165" customWidth="1"/>
    <col min="11010" max="11010" width="28.85546875" style="165" customWidth="1"/>
    <col min="11011" max="11263" width="9.140625" style="165"/>
    <col min="11264" max="11264" width="5.7109375" style="165" customWidth="1"/>
    <col min="11265" max="11265" width="50" style="165" customWidth="1"/>
    <col min="11266" max="11266" width="28.85546875" style="165" customWidth="1"/>
    <col min="11267" max="11519" width="9.140625" style="165"/>
    <col min="11520" max="11520" width="5.7109375" style="165" customWidth="1"/>
    <col min="11521" max="11521" width="50" style="165" customWidth="1"/>
    <col min="11522" max="11522" width="28.85546875" style="165" customWidth="1"/>
    <col min="11523" max="11775" width="9.140625" style="165"/>
    <col min="11776" max="11776" width="5.7109375" style="165" customWidth="1"/>
    <col min="11777" max="11777" width="50" style="165" customWidth="1"/>
    <col min="11778" max="11778" width="28.85546875" style="165" customWidth="1"/>
    <col min="11779" max="12031" width="9.140625" style="165"/>
    <col min="12032" max="12032" width="5.7109375" style="165" customWidth="1"/>
    <col min="12033" max="12033" width="50" style="165" customWidth="1"/>
    <col min="12034" max="12034" width="28.85546875" style="165" customWidth="1"/>
    <col min="12035" max="12287" width="9.140625" style="165"/>
    <col min="12288" max="12288" width="5.7109375" style="165" customWidth="1"/>
    <col min="12289" max="12289" width="50" style="165" customWidth="1"/>
    <col min="12290" max="12290" width="28.85546875" style="165" customWidth="1"/>
    <col min="12291" max="12543" width="9.140625" style="165"/>
    <col min="12544" max="12544" width="5.7109375" style="165" customWidth="1"/>
    <col min="12545" max="12545" width="50" style="165" customWidth="1"/>
    <col min="12546" max="12546" width="28.85546875" style="165" customWidth="1"/>
    <col min="12547" max="12799" width="9.140625" style="165"/>
    <col min="12800" max="12800" width="5.7109375" style="165" customWidth="1"/>
    <col min="12801" max="12801" width="50" style="165" customWidth="1"/>
    <col min="12802" max="12802" width="28.85546875" style="165" customWidth="1"/>
    <col min="12803" max="13055" width="9.140625" style="165"/>
    <col min="13056" max="13056" width="5.7109375" style="165" customWidth="1"/>
    <col min="13057" max="13057" width="50" style="165" customWidth="1"/>
    <col min="13058" max="13058" width="28.85546875" style="165" customWidth="1"/>
    <col min="13059" max="13311" width="9.140625" style="165"/>
    <col min="13312" max="13312" width="5.7109375" style="165" customWidth="1"/>
    <col min="13313" max="13313" width="50" style="165" customWidth="1"/>
    <col min="13314" max="13314" width="28.85546875" style="165" customWidth="1"/>
    <col min="13315" max="13567" width="9.140625" style="165"/>
    <col min="13568" max="13568" width="5.7109375" style="165" customWidth="1"/>
    <col min="13569" max="13569" width="50" style="165" customWidth="1"/>
    <col min="13570" max="13570" width="28.85546875" style="165" customWidth="1"/>
    <col min="13571" max="13823" width="9.140625" style="165"/>
    <col min="13824" max="13824" width="5.7109375" style="165" customWidth="1"/>
    <col min="13825" max="13825" width="50" style="165" customWidth="1"/>
    <col min="13826" max="13826" width="28.85546875" style="165" customWidth="1"/>
    <col min="13827" max="14079" width="9.140625" style="165"/>
    <col min="14080" max="14080" width="5.7109375" style="165" customWidth="1"/>
    <col min="14081" max="14081" width="50" style="165" customWidth="1"/>
    <col min="14082" max="14082" width="28.85546875" style="165" customWidth="1"/>
    <col min="14083" max="14335" width="9.140625" style="165"/>
    <col min="14336" max="14336" width="5.7109375" style="165" customWidth="1"/>
    <col min="14337" max="14337" width="50" style="165" customWidth="1"/>
    <col min="14338" max="14338" width="28.85546875" style="165" customWidth="1"/>
    <col min="14339" max="14591" width="9.140625" style="165"/>
    <col min="14592" max="14592" width="5.7109375" style="165" customWidth="1"/>
    <col min="14593" max="14593" width="50" style="165" customWidth="1"/>
    <col min="14594" max="14594" width="28.85546875" style="165" customWidth="1"/>
    <col min="14595" max="14847" width="9.140625" style="165"/>
    <col min="14848" max="14848" width="5.7109375" style="165" customWidth="1"/>
    <col min="14849" max="14849" width="50" style="165" customWidth="1"/>
    <col min="14850" max="14850" width="28.85546875" style="165" customWidth="1"/>
    <col min="14851" max="15103" width="9.140625" style="165"/>
    <col min="15104" max="15104" width="5.7109375" style="165" customWidth="1"/>
    <col min="15105" max="15105" width="50" style="165" customWidth="1"/>
    <col min="15106" max="15106" width="28.85546875" style="165" customWidth="1"/>
    <col min="15107" max="15359" width="9.140625" style="165"/>
    <col min="15360" max="15360" width="5.7109375" style="165" customWidth="1"/>
    <col min="15361" max="15361" width="50" style="165" customWidth="1"/>
    <col min="15362" max="15362" width="28.85546875" style="165" customWidth="1"/>
    <col min="15363" max="15615" width="9.140625" style="165"/>
    <col min="15616" max="15616" width="5.7109375" style="165" customWidth="1"/>
    <col min="15617" max="15617" width="50" style="165" customWidth="1"/>
    <col min="15618" max="15618" width="28.85546875" style="165" customWidth="1"/>
    <col min="15619" max="15871" width="9.140625" style="165"/>
    <col min="15872" max="15872" width="5.7109375" style="165" customWidth="1"/>
    <col min="15873" max="15873" width="50" style="165" customWidth="1"/>
    <col min="15874" max="15874" width="28.85546875" style="165" customWidth="1"/>
    <col min="15875" max="16127" width="9.140625" style="165"/>
    <col min="16128" max="16128" width="5.7109375" style="165" customWidth="1"/>
    <col min="16129" max="16129" width="50" style="165" customWidth="1"/>
    <col min="16130" max="16130" width="28.85546875" style="165" customWidth="1"/>
    <col min="16131" max="16384" width="9.140625" style="165"/>
  </cols>
  <sheetData>
    <row r="1" spans="1:8" x14ac:dyDescent="0.2">
      <c r="B1" s="10" t="s">
        <v>93</v>
      </c>
      <c r="F1" s="224" t="s">
        <v>428</v>
      </c>
    </row>
    <row r="2" spans="1:8" x14ac:dyDescent="0.2">
      <c r="B2" s="25" t="s">
        <v>266</v>
      </c>
      <c r="F2" s="165" t="s">
        <v>328</v>
      </c>
    </row>
    <row r="3" spans="1:8" x14ac:dyDescent="0.2">
      <c r="C3" s="134"/>
      <c r="F3" s="165" t="s">
        <v>75</v>
      </c>
    </row>
    <row r="4" spans="1:8" x14ac:dyDescent="0.2">
      <c r="B4" s="11" t="s">
        <v>143</v>
      </c>
      <c r="C4" s="135" t="s">
        <v>94</v>
      </c>
    </row>
    <row r="5" spans="1:8" ht="38.25" x14ac:dyDescent="0.2">
      <c r="A5" s="136" t="s">
        <v>1</v>
      </c>
      <c r="B5" s="137" t="s">
        <v>2</v>
      </c>
      <c r="C5" s="138" t="s">
        <v>95</v>
      </c>
      <c r="D5" s="138" t="s">
        <v>39</v>
      </c>
      <c r="E5" s="138" t="s">
        <v>96</v>
      </c>
      <c r="F5" s="138" t="s">
        <v>40</v>
      </c>
      <c r="G5" s="138" t="s">
        <v>91</v>
      </c>
      <c r="H5" s="138" t="s">
        <v>41</v>
      </c>
    </row>
    <row r="6" spans="1:8" ht="25.5" x14ac:dyDescent="0.2">
      <c r="A6" s="139">
        <v>1</v>
      </c>
      <c r="B6" s="140" t="s">
        <v>42</v>
      </c>
      <c r="C6" s="141">
        <f>SUM(D6:H6)</f>
        <v>0</v>
      </c>
      <c r="D6" s="142"/>
      <c r="E6" s="142"/>
      <c r="F6" s="142"/>
      <c r="G6" s="142"/>
      <c r="H6" s="142"/>
    </row>
    <row r="7" spans="1:8" ht="25.5" x14ac:dyDescent="0.2">
      <c r="A7" s="139">
        <v>2</v>
      </c>
      <c r="B7" s="140" t="s">
        <v>97</v>
      </c>
      <c r="C7" s="141">
        <f t="shared" ref="C7:C71" si="0">SUM(D7:H7)</f>
        <v>0</v>
      </c>
      <c r="D7" s="142"/>
      <c r="E7" s="142"/>
      <c r="F7" s="142"/>
      <c r="G7" s="142"/>
      <c r="H7" s="142"/>
    </row>
    <row r="8" spans="1:8" ht="25.5" x14ac:dyDescent="0.2">
      <c r="A8" s="139">
        <v>3</v>
      </c>
      <c r="B8" s="140" t="s">
        <v>287</v>
      </c>
      <c r="C8" s="141">
        <f t="shared" si="0"/>
        <v>0</v>
      </c>
      <c r="D8" s="142"/>
      <c r="E8" s="142"/>
      <c r="F8" s="142"/>
      <c r="G8" s="142"/>
      <c r="H8" s="142"/>
    </row>
    <row r="9" spans="1:8" ht="18" customHeight="1" x14ac:dyDescent="0.2">
      <c r="A9" s="139">
        <v>4</v>
      </c>
      <c r="B9" s="140" t="s">
        <v>288</v>
      </c>
      <c r="C9" s="141"/>
      <c r="D9" s="142"/>
      <c r="E9" s="142"/>
      <c r="F9" s="142"/>
      <c r="G9" s="142"/>
      <c r="H9" s="142"/>
    </row>
    <row r="10" spans="1:8" ht="25.5" x14ac:dyDescent="0.2">
      <c r="A10" s="139">
        <v>5</v>
      </c>
      <c r="B10" s="140" t="s">
        <v>98</v>
      </c>
      <c r="C10" s="141">
        <f t="shared" si="0"/>
        <v>0</v>
      </c>
      <c r="D10" s="142"/>
      <c r="E10" s="142"/>
      <c r="F10" s="142"/>
      <c r="G10" s="142"/>
      <c r="H10" s="142"/>
    </row>
    <row r="11" spans="1:8" ht="25.5" x14ac:dyDescent="0.2">
      <c r="A11" s="139">
        <v>6</v>
      </c>
      <c r="B11" s="140" t="s">
        <v>99</v>
      </c>
      <c r="C11" s="141">
        <f t="shared" si="0"/>
        <v>0</v>
      </c>
      <c r="D11" s="142"/>
      <c r="E11" s="142"/>
      <c r="F11" s="142"/>
      <c r="G11" s="142"/>
      <c r="H11" s="142"/>
    </row>
    <row r="12" spans="1:8" x14ac:dyDescent="0.2">
      <c r="A12" s="139">
        <v>7</v>
      </c>
      <c r="B12" s="140" t="s">
        <v>88</v>
      </c>
      <c r="C12" s="141">
        <f t="shared" si="0"/>
        <v>0</v>
      </c>
      <c r="D12" s="142"/>
      <c r="E12" s="142"/>
      <c r="F12" s="142"/>
      <c r="G12" s="142"/>
      <c r="H12" s="142"/>
    </row>
    <row r="13" spans="1:8" x14ac:dyDescent="0.2">
      <c r="A13" s="139">
        <v>8</v>
      </c>
      <c r="B13" s="140" t="s">
        <v>43</v>
      </c>
      <c r="C13" s="141">
        <f t="shared" si="0"/>
        <v>0</v>
      </c>
      <c r="D13" s="143">
        <f>SUM(D6:D12)</f>
        <v>0</v>
      </c>
      <c r="E13" s="143">
        <f>SUM(E6:E12)</f>
        <v>0</v>
      </c>
      <c r="F13" s="143">
        <f>SUM(F6:F12)</f>
        <v>0</v>
      </c>
      <c r="G13" s="143">
        <f>SUM(G6:G12)</f>
        <v>0</v>
      </c>
      <c r="H13" s="143">
        <f>SUM(H6:H12)</f>
        <v>0</v>
      </c>
    </row>
    <row r="14" spans="1:8" s="12" customFormat="1" x14ac:dyDescent="0.2">
      <c r="A14" s="139">
        <v>9</v>
      </c>
      <c r="B14" s="144" t="s">
        <v>100</v>
      </c>
      <c r="C14" s="141">
        <f t="shared" si="0"/>
        <v>0</v>
      </c>
      <c r="D14" s="145"/>
      <c r="E14" s="145"/>
      <c r="F14" s="145"/>
      <c r="G14" s="145"/>
      <c r="H14" s="145"/>
    </row>
    <row r="15" spans="1:8" ht="25.5" x14ac:dyDescent="0.2">
      <c r="A15" s="139">
        <v>10</v>
      </c>
      <c r="B15" s="140" t="s">
        <v>44</v>
      </c>
      <c r="C15" s="141">
        <f t="shared" si="0"/>
        <v>0</v>
      </c>
      <c r="D15" s="143">
        <f>SUM(D16:D20)</f>
        <v>0</v>
      </c>
      <c r="E15" s="143">
        <f>SUM(E16:E20)</f>
        <v>0</v>
      </c>
      <c r="F15" s="143">
        <f>SUM(F16:F20)</f>
        <v>0</v>
      </c>
      <c r="G15" s="143">
        <f>SUM(G16:G20)</f>
        <v>0</v>
      </c>
      <c r="H15" s="143">
        <f>SUM(H16:H20)</f>
        <v>0</v>
      </c>
    </row>
    <row r="16" spans="1:8" x14ac:dyDescent="0.2">
      <c r="A16" s="139">
        <v>11</v>
      </c>
      <c r="B16" s="140" t="s">
        <v>101</v>
      </c>
      <c r="C16" s="141">
        <f t="shared" si="0"/>
        <v>0</v>
      </c>
      <c r="D16" s="142"/>
      <c r="E16" s="142"/>
      <c r="F16" s="142"/>
      <c r="G16" s="142"/>
      <c r="H16" s="142"/>
    </row>
    <row r="17" spans="1:8" x14ac:dyDescent="0.2">
      <c r="A17" s="139">
        <v>12</v>
      </c>
      <c r="B17" s="140" t="s">
        <v>102</v>
      </c>
      <c r="C17" s="141">
        <f t="shared" si="0"/>
        <v>0</v>
      </c>
      <c r="D17" s="142"/>
      <c r="E17" s="142"/>
      <c r="F17" s="142"/>
      <c r="G17" s="142"/>
      <c r="H17" s="142"/>
    </row>
    <row r="18" spans="1:8" x14ac:dyDescent="0.2">
      <c r="A18" s="139">
        <v>13</v>
      </c>
      <c r="B18" s="140" t="s">
        <v>103</v>
      </c>
      <c r="C18" s="141">
        <f t="shared" si="0"/>
        <v>0</v>
      </c>
      <c r="D18" s="142"/>
      <c r="E18" s="142"/>
      <c r="F18" s="142"/>
      <c r="G18" s="142"/>
      <c r="H18" s="142"/>
    </row>
    <row r="19" spans="1:8" x14ac:dyDescent="0.2">
      <c r="A19" s="139">
        <v>14</v>
      </c>
      <c r="B19" s="140" t="s">
        <v>104</v>
      </c>
      <c r="C19" s="141">
        <f t="shared" si="0"/>
        <v>0</v>
      </c>
      <c r="D19" s="142"/>
      <c r="E19" s="142"/>
      <c r="F19" s="142"/>
      <c r="G19" s="142"/>
      <c r="H19" s="142"/>
    </row>
    <row r="20" spans="1:8" x14ac:dyDescent="0.2">
      <c r="A20" s="139">
        <v>15</v>
      </c>
      <c r="B20" s="140" t="s">
        <v>105</v>
      </c>
      <c r="C20" s="141">
        <f t="shared" si="0"/>
        <v>0</v>
      </c>
      <c r="D20" s="142"/>
      <c r="E20" s="142"/>
      <c r="F20" s="142"/>
      <c r="G20" s="142"/>
      <c r="H20" s="142"/>
    </row>
    <row r="21" spans="1:8" ht="25.5" x14ac:dyDescent="0.2">
      <c r="A21" s="139">
        <v>16</v>
      </c>
      <c r="B21" s="146" t="s">
        <v>45</v>
      </c>
      <c r="C21" s="141">
        <f t="shared" si="0"/>
        <v>0</v>
      </c>
      <c r="D21" s="147">
        <f>D13+D15</f>
        <v>0</v>
      </c>
      <c r="E21" s="147">
        <f>E13+E15</f>
        <v>0</v>
      </c>
      <c r="F21" s="147">
        <f>F13+F15</f>
        <v>0</v>
      </c>
      <c r="G21" s="147">
        <f>G13+G15</f>
        <v>0</v>
      </c>
      <c r="H21" s="147">
        <f>H13+H15</f>
        <v>0</v>
      </c>
    </row>
    <row r="22" spans="1:8" x14ac:dyDescent="0.2">
      <c r="A22" s="139">
        <v>17</v>
      </c>
      <c r="B22" s="140" t="s">
        <v>46</v>
      </c>
      <c r="C22" s="141">
        <f t="shared" si="0"/>
        <v>0</v>
      </c>
      <c r="D22" s="148">
        <f>D23</f>
        <v>0</v>
      </c>
      <c r="E22" s="148">
        <f>E23</f>
        <v>0</v>
      </c>
      <c r="F22" s="148">
        <f>F23</f>
        <v>0</v>
      </c>
      <c r="G22" s="148">
        <f>G23</f>
        <v>0</v>
      </c>
      <c r="H22" s="148">
        <f>H23</f>
        <v>0</v>
      </c>
    </row>
    <row r="23" spans="1:8" x14ac:dyDescent="0.2">
      <c r="A23" s="139">
        <v>18</v>
      </c>
      <c r="B23" s="140" t="s">
        <v>106</v>
      </c>
      <c r="C23" s="141">
        <f t="shared" si="0"/>
        <v>0</v>
      </c>
      <c r="D23" s="149"/>
      <c r="E23" s="149"/>
      <c r="F23" s="149"/>
      <c r="G23" s="149"/>
      <c r="H23" s="149"/>
    </row>
    <row r="24" spans="1:8" x14ac:dyDescent="0.2">
      <c r="A24" s="139">
        <v>19</v>
      </c>
      <c r="B24" s="140" t="s">
        <v>107</v>
      </c>
      <c r="C24" s="141">
        <f t="shared" si="0"/>
        <v>0</v>
      </c>
      <c r="D24" s="148">
        <f>SUM(D25:D28)</f>
        <v>0</v>
      </c>
      <c r="E24" s="148">
        <f>SUM(E25:E28)</f>
        <v>0</v>
      </c>
      <c r="F24" s="148">
        <f>SUM(F25:F28)</f>
        <v>0</v>
      </c>
      <c r="G24" s="148">
        <f>SUM(G25:G28)</f>
        <v>0</v>
      </c>
      <c r="H24" s="148">
        <f>SUM(H25:H28)</f>
        <v>0</v>
      </c>
    </row>
    <row r="25" spans="1:8" x14ac:dyDescent="0.2">
      <c r="A25" s="139">
        <v>20</v>
      </c>
      <c r="B25" s="140" t="s">
        <v>108</v>
      </c>
      <c r="C25" s="141">
        <f t="shared" si="0"/>
        <v>0</v>
      </c>
      <c r="D25" s="138"/>
      <c r="E25" s="138"/>
      <c r="F25" s="138"/>
      <c r="G25" s="138"/>
      <c r="H25" s="138"/>
    </row>
    <row r="26" spans="1:8" x14ac:dyDescent="0.2">
      <c r="A26" s="139">
        <v>21</v>
      </c>
      <c r="B26" s="140" t="s">
        <v>109</v>
      </c>
      <c r="C26" s="141">
        <f t="shared" si="0"/>
        <v>0</v>
      </c>
      <c r="D26" s="138"/>
      <c r="E26" s="138"/>
      <c r="F26" s="138"/>
      <c r="G26" s="138"/>
      <c r="H26" s="138"/>
    </row>
    <row r="27" spans="1:8" x14ac:dyDescent="0.2">
      <c r="A27" s="139">
        <v>22</v>
      </c>
      <c r="B27" s="140" t="s">
        <v>110</v>
      </c>
      <c r="C27" s="141">
        <f t="shared" si="0"/>
        <v>0</v>
      </c>
      <c r="D27" s="138"/>
      <c r="E27" s="138"/>
      <c r="F27" s="138"/>
      <c r="G27" s="138"/>
      <c r="H27" s="138"/>
    </row>
    <row r="28" spans="1:8" x14ac:dyDescent="0.2">
      <c r="A28" s="139">
        <v>23</v>
      </c>
      <c r="B28" s="150" t="s">
        <v>111</v>
      </c>
      <c r="C28" s="141">
        <f t="shared" si="0"/>
        <v>0</v>
      </c>
      <c r="D28" s="138"/>
      <c r="E28" s="138"/>
      <c r="F28" s="138"/>
      <c r="G28" s="138"/>
      <c r="H28" s="138"/>
    </row>
    <row r="29" spans="1:8" ht="25.5" x14ac:dyDescent="0.2">
      <c r="A29" s="139">
        <v>24</v>
      </c>
      <c r="B29" s="146" t="s">
        <v>47</v>
      </c>
      <c r="C29" s="141">
        <f t="shared" si="0"/>
        <v>0</v>
      </c>
      <c r="D29" s="147">
        <f>D22+D24</f>
        <v>0</v>
      </c>
      <c r="E29" s="147">
        <f>E22+E24</f>
        <v>0</v>
      </c>
      <c r="F29" s="147">
        <f>F22+F24</f>
        <v>0</v>
      </c>
      <c r="G29" s="147">
        <f>G22+G24</f>
        <v>0</v>
      </c>
      <c r="H29" s="147">
        <f>H22+H24</f>
        <v>0</v>
      </c>
    </row>
    <row r="30" spans="1:8" x14ac:dyDescent="0.2">
      <c r="A30" s="139">
        <v>25</v>
      </c>
      <c r="B30" s="140" t="s">
        <v>48</v>
      </c>
      <c r="C30" s="141">
        <f t="shared" si="0"/>
        <v>9772612</v>
      </c>
      <c r="D30" s="143">
        <f>SUM(D31:D32)</f>
        <v>9772612</v>
      </c>
      <c r="E30" s="143">
        <f>SUM(E31:E32)</f>
        <v>0</v>
      </c>
      <c r="F30" s="143">
        <f>SUM(F31:F32)</f>
        <v>0</v>
      </c>
      <c r="G30" s="143">
        <f>SUM(G31:G32)</f>
        <v>0</v>
      </c>
      <c r="H30" s="143">
        <f>SUM(H31:H32)</f>
        <v>0</v>
      </c>
    </row>
    <row r="31" spans="1:8" x14ac:dyDescent="0.2">
      <c r="A31" s="139">
        <v>26</v>
      </c>
      <c r="B31" s="140" t="s">
        <v>49</v>
      </c>
      <c r="C31" s="141">
        <f t="shared" si="0"/>
        <v>9772612</v>
      </c>
      <c r="D31" s="142">
        <f>D119</f>
        <v>9772612</v>
      </c>
      <c r="E31" s="142"/>
      <c r="F31" s="142"/>
      <c r="G31" s="142"/>
      <c r="H31" s="142"/>
    </row>
    <row r="32" spans="1:8" ht="16.5" customHeight="1" x14ac:dyDescent="0.2">
      <c r="A32" s="139">
        <v>27</v>
      </c>
      <c r="B32" s="140" t="s">
        <v>50</v>
      </c>
      <c r="C32" s="141">
        <f t="shared" si="0"/>
        <v>0</v>
      </c>
      <c r="D32" s="142"/>
      <c r="E32" s="142"/>
      <c r="F32" s="142"/>
      <c r="G32" s="142"/>
      <c r="H32" s="142"/>
    </row>
    <row r="33" spans="1:8" ht="18.75" customHeight="1" x14ac:dyDescent="0.2">
      <c r="A33" s="139">
        <v>28</v>
      </c>
      <c r="B33" s="140" t="s">
        <v>51</v>
      </c>
      <c r="C33" s="141">
        <f t="shared" si="0"/>
        <v>0</v>
      </c>
      <c r="D33" s="142"/>
      <c r="E33" s="142"/>
      <c r="F33" s="142"/>
      <c r="G33" s="142"/>
      <c r="H33" s="142"/>
    </row>
    <row r="34" spans="1:8" x14ac:dyDescent="0.2">
      <c r="A34" s="139">
        <v>29</v>
      </c>
      <c r="B34" s="140" t="s">
        <v>112</v>
      </c>
      <c r="C34" s="141">
        <f t="shared" si="0"/>
        <v>0</v>
      </c>
      <c r="D34" s="142"/>
      <c r="E34" s="142"/>
      <c r="F34" s="142"/>
      <c r="G34" s="142"/>
      <c r="H34" s="142"/>
    </row>
    <row r="35" spans="1:8" ht="25.5" x14ac:dyDescent="0.2">
      <c r="A35" s="139">
        <v>30</v>
      </c>
      <c r="B35" s="140" t="s">
        <v>113</v>
      </c>
      <c r="C35" s="141">
        <f t="shared" si="0"/>
        <v>0</v>
      </c>
      <c r="D35" s="142"/>
      <c r="E35" s="142"/>
      <c r="F35" s="142"/>
      <c r="G35" s="142"/>
      <c r="H35" s="142"/>
    </row>
    <row r="36" spans="1:8" x14ac:dyDescent="0.2">
      <c r="A36" s="139">
        <v>31</v>
      </c>
      <c r="B36" s="140" t="s">
        <v>52</v>
      </c>
      <c r="C36" s="141">
        <f t="shared" si="0"/>
        <v>0</v>
      </c>
      <c r="D36" s="143">
        <f>SUM(D33:D35)</f>
        <v>0</v>
      </c>
      <c r="E36" s="143">
        <f>SUM(E33:E35)</f>
        <v>0</v>
      </c>
      <c r="F36" s="143">
        <f>SUM(F33:F35)</f>
        <v>0</v>
      </c>
      <c r="G36" s="143">
        <f>SUM(G33:G35)</f>
        <v>0</v>
      </c>
      <c r="H36" s="143">
        <f>SUM(H33:H35)</f>
        <v>0</v>
      </c>
    </row>
    <row r="37" spans="1:8" x14ac:dyDescent="0.2">
      <c r="A37" s="139">
        <v>32</v>
      </c>
      <c r="B37" s="140" t="s">
        <v>53</v>
      </c>
      <c r="C37" s="141">
        <f t="shared" si="0"/>
        <v>0</v>
      </c>
      <c r="D37" s="143">
        <f>SUM(D38:D39)</f>
        <v>0</v>
      </c>
      <c r="E37" s="143">
        <f>SUM(E38:E39)</f>
        <v>0</v>
      </c>
      <c r="F37" s="143">
        <f>SUM(F38:F39)</f>
        <v>0</v>
      </c>
      <c r="G37" s="143">
        <f>SUM(G38:G39)</f>
        <v>0</v>
      </c>
      <c r="H37" s="143">
        <f>SUM(H38:H39)</f>
        <v>0</v>
      </c>
    </row>
    <row r="38" spans="1:8" ht="51" x14ac:dyDescent="0.2">
      <c r="A38" s="139">
        <v>33</v>
      </c>
      <c r="B38" s="140" t="s">
        <v>114</v>
      </c>
      <c r="C38" s="141">
        <f t="shared" si="0"/>
        <v>0</v>
      </c>
      <c r="D38" s="142"/>
      <c r="E38" s="142"/>
      <c r="F38" s="142"/>
      <c r="G38" s="142"/>
      <c r="H38" s="142"/>
    </row>
    <row r="39" spans="1:8" x14ac:dyDescent="0.2">
      <c r="A39" s="139">
        <v>34</v>
      </c>
      <c r="B39" s="140" t="s">
        <v>115</v>
      </c>
      <c r="C39" s="141">
        <f t="shared" si="0"/>
        <v>0</v>
      </c>
      <c r="D39" s="142"/>
      <c r="E39" s="142"/>
      <c r="F39" s="142"/>
      <c r="G39" s="142"/>
      <c r="H39" s="142"/>
    </row>
    <row r="40" spans="1:8" x14ac:dyDescent="0.2">
      <c r="A40" s="139">
        <v>35</v>
      </c>
      <c r="B40" s="146" t="s">
        <v>54</v>
      </c>
      <c r="C40" s="141">
        <f t="shared" si="0"/>
        <v>9772612</v>
      </c>
      <c r="D40" s="147">
        <f>D30+D36+D37</f>
        <v>9772612</v>
      </c>
      <c r="E40" s="147">
        <f>E30+E36+E37</f>
        <v>0</v>
      </c>
      <c r="F40" s="147">
        <f>F30+F36+F37</f>
        <v>0</v>
      </c>
      <c r="G40" s="147">
        <f>G30+G36+G37</f>
        <v>0</v>
      </c>
      <c r="H40" s="147">
        <f>H30+H36+H37</f>
        <v>0</v>
      </c>
    </row>
    <row r="41" spans="1:8" x14ac:dyDescent="0.2">
      <c r="A41" s="139">
        <v>36</v>
      </c>
      <c r="B41" s="144" t="s">
        <v>116</v>
      </c>
      <c r="C41" s="141">
        <f t="shared" si="0"/>
        <v>0</v>
      </c>
      <c r="D41" s="151"/>
      <c r="E41" s="151"/>
      <c r="F41" s="151"/>
      <c r="G41" s="151"/>
      <c r="H41" s="151"/>
    </row>
    <row r="42" spans="1:8" x14ac:dyDescent="0.2">
      <c r="A42" s="139">
        <v>37</v>
      </c>
      <c r="B42" s="152" t="s">
        <v>55</v>
      </c>
      <c r="C42" s="141">
        <f t="shared" si="0"/>
        <v>0</v>
      </c>
      <c r="D42" s="153">
        <f>SUM(D43:D46)</f>
        <v>0</v>
      </c>
      <c r="E42" s="153">
        <f>SUM(E43:E46)</f>
        <v>0</v>
      </c>
      <c r="F42" s="153">
        <f>SUM(F43:F46)</f>
        <v>0</v>
      </c>
      <c r="G42" s="153">
        <f>SUM(G43:G46)</f>
        <v>0</v>
      </c>
      <c r="H42" s="153">
        <f>SUM(H43:H46)</f>
        <v>0</v>
      </c>
    </row>
    <row r="43" spans="1:8" x14ac:dyDescent="0.2">
      <c r="A43" s="139">
        <v>38</v>
      </c>
      <c r="B43" s="152" t="s">
        <v>117</v>
      </c>
      <c r="C43" s="141">
        <f t="shared" si="0"/>
        <v>0</v>
      </c>
      <c r="D43" s="154"/>
      <c r="E43" s="154"/>
      <c r="F43" s="154"/>
      <c r="G43" s="154"/>
      <c r="H43" s="154"/>
    </row>
    <row r="44" spans="1:8" x14ac:dyDescent="0.2">
      <c r="A44" s="139">
        <v>39</v>
      </c>
      <c r="B44" s="152" t="s">
        <v>56</v>
      </c>
      <c r="C44" s="141">
        <f t="shared" si="0"/>
        <v>0</v>
      </c>
      <c r="D44" s="155"/>
      <c r="E44" s="155"/>
      <c r="F44" s="155"/>
      <c r="G44" s="155"/>
      <c r="H44" s="155"/>
    </row>
    <row r="45" spans="1:8" x14ac:dyDescent="0.2">
      <c r="A45" s="139">
        <v>40</v>
      </c>
      <c r="B45" s="152" t="s">
        <v>118</v>
      </c>
      <c r="C45" s="141">
        <f t="shared" si="0"/>
        <v>0</v>
      </c>
      <c r="D45" s="155"/>
      <c r="E45" s="155"/>
      <c r="F45" s="155"/>
      <c r="G45" s="155"/>
      <c r="H45" s="155"/>
    </row>
    <row r="46" spans="1:8" x14ac:dyDescent="0.2">
      <c r="A46" s="139">
        <v>41</v>
      </c>
      <c r="B46" s="152" t="s">
        <v>119</v>
      </c>
      <c r="C46" s="141">
        <f t="shared" si="0"/>
        <v>0</v>
      </c>
      <c r="D46" s="155"/>
      <c r="E46" s="155"/>
      <c r="F46" s="155"/>
      <c r="G46" s="155"/>
      <c r="H46" s="155"/>
    </row>
    <row r="47" spans="1:8" x14ac:dyDescent="0.2">
      <c r="A47" s="139">
        <v>42</v>
      </c>
      <c r="B47" s="140" t="s">
        <v>57</v>
      </c>
      <c r="C47" s="141">
        <f t="shared" si="0"/>
        <v>0</v>
      </c>
      <c r="D47" s="153">
        <f>SUM(D48:D49)</f>
        <v>0</v>
      </c>
      <c r="E47" s="153">
        <f>SUM(E48:E49)</f>
        <v>0</v>
      </c>
      <c r="F47" s="153">
        <f>SUM(F48:F49)</f>
        <v>0</v>
      </c>
      <c r="G47" s="153">
        <f>SUM(G48:G49)</f>
        <v>0</v>
      </c>
      <c r="H47" s="153">
        <f>SUM(H48:H49)</f>
        <v>0</v>
      </c>
    </row>
    <row r="48" spans="1:8" x14ac:dyDescent="0.2">
      <c r="A48" s="139">
        <v>43</v>
      </c>
      <c r="B48" s="140" t="s">
        <v>58</v>
      </c>
      <c r="C48" s="141">
        <f t="shared" si="0"/>
        <v>0</v>
      </c>
      <c r="D48" s="142"/>
      <c r="E48" s="142"/>
      <c r="F48" s="142"/>
      <c r="G48" s="142"/>
      <c r="H48" s="142"/>
    </row>
    <row r="49" spans="1:8" x14ac:dyDescent="0.2">
      <c r="A49" s="139">
        <v>44</v>
      </c>
      <c r="B49" s="140" t="s">
        <v>59</v>
      </c>
      <c r="C49" s="141">
        <f t="shared" si="0"/>
        <v>0</v>
      </c>
      <c r="D49" s="142"/>
      <c r="E49" s="142"/>
      <c r="F49" s="142"/>
      <c r="G49" s="142"/>
      <c r="H49" s="142"/>
    </row>
    <row r="50" spans="1:8" x14ac:dyDescent="0.2">
      <c r="A50" s="139">
        <v>45</v>
      </c>
      <c r="B50" s="140" t="s">
        <v>120</v>
      </c>
      <c r="C50" s="141">
        <f t="shared" si="0"/>
        <v>0</v>
      </c>
      <c r="D50" s="153">
        <f>SUM(D51:D54)</f>
        <v>0</v>
      </c>
      <c r="E50" s="153">
        <f>SUM(E51:E54)</f>
        <v>0</v>
      </c>
      <c r="F50" s="153">
        <f>SUM(F51:F54)</f>
        <v>0</v>
      </c>
      <c r="G50" s="153">
        <f>SUM(G51:G54)</f>
        <v>0</v>
      </c>
      <c r="H50" s="153">
        <f>SUM(H51:H54)</f>
        <v>0</v>
      </c>
    </row>
    <row r="51" spans="1:8" ht="25.5" x14ac:dyDescent="0.2">
      <c r="A51" s="139">
        <v>46</v>
      </c>
      <c r="B51" s="140" t="s">
        <v>121</v>
      </c>
      <c r="C51" s="141">
        <f t="shared" si="0"/>
        <v>0</v>
      </c>
      <c r="D51" s="142"/>
      <c r="E51" s="142"/>
      <c r="F51" s="142"/>
      <c r="G51" s="142"/>
      <c r="H51" s="142"/>
    </row>
    <row r="52" spans="1:8" ht="25.5" x14ac:dyDescent="0.2">
      <c r="A52" s="139">
        <v>47</v>
      </c>
      <c r="B52" s="140" t="s">
        <v>60</v>
      </c>
      <c r="C52" s="141">
        <f t="shared" si="0"/>
        <v>0</v>
      </c>
      <c r="D52" s="142"/>
      <c r="E52" s="142"/>
      <c r="F52" s="142"/>
      <c r="G52" s="142"/>
      <c r="H52" s="142"/>
    </row>
    <row r="53" spans="1:8" x14ac:dyDescent="0.2">
      <c r="A53" s="139">
        <v>48</v>
      </c>
      <c r="B53" s="140" t="s">
        <v>122</v>
      </c>
      <c r="C53" s="141">
        <f t="shared" si="0"/>
        <v>0</v>
      </c>
      <c r="D53" s="142"/>
      <c r="E53" s="142"/>
      <c r="F53" s="142"/>
      <c r="G53" s="142"/>
      <c r="H53" s="142"/>
    </row>
    <row r="54" spans="1:8" x14ac:dyDescent="0.2">
      <c r="A54" s="139">
        <v>49</v>
      </c>
      <c r="B54" s="140" t="s">
        <v>61</v>
      </c>
      <c r="C54" s="141">
        <f t="shared" si="0"/>
        <v>0</v>
      </c>
      <c r="D54" s="142"/>
      <c r="E54" s="142"/>
      <c r="F54" s="142"/>
      <c r="G54" s="142"/>
      <c r="H54" s="142"/>
    </row>
    <row r="55" spans="1:8" x14ac:dyDescent="0.2">
      <c r="A55" s="139">
        <v>50</v>
      </c>
      <c r="B55" s="140" t="s">
        <v>123</v>
      </c>
      <c r="C55" s="141">
        <f t="shared" si="0"/>
        <v>0</v>
      </c>
      <c r="D55" s="142"/>
      <c r="E55" s="142"/>
      <c r="F55" s="142"/>
      <c r="G55" s="142"/>
      <c r="H55" s="142"/>
    </row>
    <row r="56" spans="1:8" x14ac:dyDescent="0.2">
      <c r="A56" s="139">
        <v>51</v>
      </c>
      <c r="B56" s="140" t="s">
        <v>124</v>
      </c>
      <c r="C56" s="141">
        <f t="shared" si="0"/>
        <v>0</v>
      </c>
      <c r="D56" s="159"/>
      <c r="E56" s="159"/>
      <c r="F56" s="159"/>
      <c r="G56" s="159"/>
      <c r="H56" s="159"/>
    </row>
    <row r="57" spans="1:8" x14ac:dyDescent="0.2">
      <c r="A57" s="139">
        <v>52</v>
      </c>
      <c r="B57" s="140" t="s">
        <v>62</v>
      </c>
      <c r="C57" s="141">
        <f t="shared" si="0"/>
        <v>0</v>
      </c>
      <c r="D57" s="142"/>
      <c r="E57" s="142"/>
      <c r="F57" s="142"/>
      <c r="G57" s="142"/>
      <c r="H57" s="142"/>
    </row>
    <row r="58" spans="1:8" ht="25.5" x14ac:dyDescent="0.2">
      <c r="A58" s="139">
        <v>53</v>
      </c>
      <c r="B58" s="140" t="s">
        <v>125</v>
      </c>
      <c r="C58" s="141">
        <f t="shared" si="0"/>
        <v>0</v>
      </c>
      <c r="D58" s="142"/>
      <c r="E58" s="142"/>
      <c r="F58" s="142"/>
      <c r="G58" s="142"/>
      <c r="H58" s="142"/>
    </row>
    <row r="59" spans="1:8" x14ac:dyDescent="0.2">
      <c r="A59" s="139">
        <v>54</v>
      </c>
      <c r="B59" s="140" t="s">
        <v>126</v>
      </c>
      <c r="C59" s="141">
        <f t="shared" si="0"/>
        <v>0</v>
      </c>
      <c r="D59" s="142"/>
      <c r="E59" s="142"/>
      <c r="F59" s="142"/>
      <c r="G59" s="142"/>
      <c r="H59" s="142"/>
    </row>
    <row r="60" spans="1:8" x14ac:dyDescent="0.2">
      <c r="A60" s="139">
        <v>55</v>
      </c>
      <c r="B60" s="140" t="s">
        <v>63</v>
      </c>
      <c r="C60" s="141">
        <f t="shared" si="0"/>
        <v>0</v>
      </c>
      <c r="D60" s="142"/>
      <c r="E60" s="142"/>
      <c r="F60" s="142"/>
      <c r="G60" s="142"/>
      <c r="H60" s="142"/>
    </row>
    <row r="61" spans="1:8" x14ac:dyDescent="0.2">
      <c r="A61" s="139">
        <v>56</v>
      </c>
      <c r="B61" s="140" t="s">
        <v>127</v>
      </c>
      <c r="C61" s="141">
        <f t="shared" si="0"/>
        <v>0</v>
      </c>
      <c r="D61" s="142"/>
      <c r="E61" s="138"/>
      <c r="F61" s="138"/>
      <c r="G61" s="138"/>
      <c r="H61" s="138"/>
    </row>
    <row r="62" spans="1:8" x14ac:dyDescent="0.2">
      <c r="A62" s="139">
        <v>57</v>
      </c>
      <c r="B62" s="146" t="s">
        <v>64</v>
      </c>
      <c r="C62" s="141">
        <f t="shared" si="0"/>
        <v>0</v>
      </c>
      <c r="D62" s="147">
        <f>D41+D42+D47+D50+D55+D56+D57+D58+D59+D60+D61</f>
        <v>0</v>
      </c>
      <c r="E62" s="147">
        <f>E41+E42+E47+E50+E55+E56+E57+E58+E59+E60+E61</f>
        <v>0</v>
      </c>
      <c r="F62" s="147">
        <f>F41+F42+F47+F50+F55+F56+F57+F58+F59+F60+F61</f>
        <v>0</v>
      </c>
      <c r="G62" s="147">
        <f>G41+G42+G47+G50+G55+G56+G57+G58+G59+G60+G61</f>
        <v>0</v>
      </c>
      <c r="H62" s="147">
        <f>H41+H42+H47+H50+H55+H56+H57+H58+H59+H60+H61</f>
        <v>0</v>
      </c>
    </row>
    <row r="63" spans="1:8" x14ac:dyDescent="0.2">
      <c r="A63" s="139">
        <v>58</v>
      </c>
      <c r="B63" s="140" t="s">
        <v>128</v>
      </c>
      <c r="C63" s="141">
        <f t="shared" si="0"/>
        <v>0</v>
      </c>
      <c r="D63" s="142"/>
      <c r="E63" s="142"/>
      <c r="F63" s="142"/>
      <c r="G63" s="138"/>
      <c r="H63" s="138"/>
    </row>
    <row r="64" spans="1:8" x14ac:dyDescent="0.2">
      <c r="A64" s="139">
        <v>59</v>
      </c>
      <c r="B64" s="140" t="s">
        <v>129</v>
      </c>
      <c r="C64" s="141">
        <f t="shared" si="0"/>
        <v>0</v>
      </c>
      <c r="D64" s="142"/>
      <c r="E64" s="142"/>
      <c r="F64" s="142"/>
      <c r="G64" s="138"/>
      <c r="H64" s="138"/>
    </row>
    <row r="65" spans="1:8" x14ac:dyDescent="0.2">
      <c r="A65" s="139">
        <v>60</v>
      </c>
      <c r="B65" s="146" t="s">
        <v>65</v>
      </c>
      <c r="C65" s="141">
        <f t="shared" si="0"/>
        <v>0</v>
      </c>
      <c r="D65" s="147">
        <f>SUM(D63:D64)</f>
        <v>0</v>
      </c>
      <c r="E65" s="147">
        <f>SUM(E63:E64)</f>
        <v>0</v>
      </c>
      <c r="F65" s="147">
        <f>SUM(F63:F64)</f>
        <v>0</v>
      </c>
      <c r="G65" s="147">
        <f>SUM(G63:G64)</f>
        <v>0</v>
      </c>
      <c r="H65" s="147">
        <f>SUM(H63:H64)</f>
        <v>0</v>
      </c>
    </row>
    <row r="66" spans="1:8" x14ac:dyDescent="0.2">
      <c r="A66" s="139">
        <v>61</v>
      </c>
      <c r="B66" s="168" t="s">
        <v>87</v>
      </c>
      <c r="C66" s="141">
        <f t="shared" si="0"/>
        <v>0</v>
      </c>
      <c r="D66" s="154"/>
      <c r="E66" s="154"/>
      <c r="F66" s="154"/>
      <c r="G66" s="154"/>
      <c r="H66" s="154"/>
    </row>
    <row r="67" spans="1:8" x14ac:dyDescent="0.2">
      <c r="A67" s="139">
        <v>62</v>
      </c>
      <c r="B67" s="169" t="s">
        <v>86</v>
      </c>
      <c r="C67" s="141">
        <f t="shared" si="0"/>
        <v>0</v>
      </c>
      <c r="D67" s="147">
        <f>D66</f>
        <v>0</v>
      </c>
      <c r="E67" s="147">
        <f>E66</f>
        <v>0</v>
      </c>
      <c r="F67" s="147">
        <f>F66</f>
        <v>0</v>
      </c>
      <c r="G67" s="147">
        <f>G66</f>
        <v>0</v>
      </c>
      <c r="H67" s="147">
        <f>H66</f>
        <v>0</v>
      </c>
    </row>
    <row r="68" spans="1:8" ht="25.5" x14ac:dyDescent="0.2">
      <c r="A68" s="139">
        <v>63</v>
      </c>
      <c r="B68" s="140" t="s">
        <v>66</v>
      </c>
      <c r="C68" s="141">
        <f t="shared" si="0"/>
        <v>0</v>
      </c>
      <c r="D68" s="142"/>
      <c r="E68" s="142"/>
      <c r="F68" s="142"/>
      <c r="G68" s="142"/>
      <c r="H68" s="142"/>
    </row>
    <row r="69" spans="1:8" x14ac:dyDescent="0.2">
      <c r="A69" s="139">
        <v>64</v>
      </c>
      <c r="B69" s="140" t="s">
        <v>67</v>
      </c>
      <c r="C69" s="141">
        <f t="shared" si="0"/>
        <v>0</v>
      </c>
      <c r="D69" s="142"/>
      <c r="E69" s="142"/>
      <c r="F69" s="142"/>
      <c r="G69" s="142"/>
      <c r="H69" s="142"/>
    </row>
    <row r="70" spans="1:8" x14ac:dyDescent="0.2">
      <c r="A70" s="139">
        <v>65</v>
      </c>
      <c r="B70" s="140" t="s">
        <v>68</v>
      </c>
      <c r="C70" s="141">
        <f t="shared" si="0"/>
        <v>0</v>
      </c>
      <c r="D70" s="138"/>
      <c r="E70" s="138"/>
      <c r="F70" s="138"/>
      <c r="G70" s="138"/>
      <c r="H70" s="138"/>
    </row>
    <row r="71" spans="1:8" x14ac:dyDescent="0.2">
      <c r="A71" s="139">
        <v>66</v>
      </c>
      <c r="B71" s="146" t="s">
        <v>69</v>
      </c>
      <c r="C71" s="141">
        <f t="shared" si="0"/>
        <v>0</v>
      </c>
      <c r="D71" s="156">
        <f>SUM(D68:D70)</f>
        <v>0</v>
      </c>
      <c r="E71" s="156">
        <f>SUM(E68:E70)</f>
        <v>0</v>
      </c>
      <c r="F71" s="156">
        <f>SUM(F68:F70)</f>
        <v>0</v>
      </c>
      <c r="G71" s="156">
        <f>SUM(G68:G70)</f>
        <v>0</v>
      </c>
      <c r="H71" s="156">
        <f>SUM(H68:H70)</f>
        <v>0</v>
      </c>
    </row>
    <row r="72" spans="1:8" x14ac:dyDescent="0.2">
      <c r="A72" s="139">
        <v>67</v>
      </c>
      <c r="B72" s="157" t="s">
        <v>70</v>
      </c>
      <c r="C72" s="141">
        <f t="shared" ref="C72:C111" si="1">SUM(D72:H72)</f>
        <v>9772612</v>
      </c>
      <c r="D72" s="158">
        <f>D21+D29+D40+D62+D65+D67+D71</f>
        <v>9772612</v>
      </c>
      <c r="E72" s="158">
        <f>E21+E29+E40+E62+E65+E67+E71</f>
        <v>0</v>
      </c>
      <c r="F72" s="158">
        <f>F21+F29+F40+F62+F65+F67+F71</f>
        <v>0</v>
      </c>
      <c r="G72" s="158">
        <f>G21+G29+G40+G62+G65+G67+G71</f>
        <v>0</v>
      </c>
      <c r="H72" s="158">
        <f>H21+H29+H40+H62+H65+H67+H71</f>
        <v>0</v>
      </c>
    </row>
    <row r="73" spans="1:8" ht="25.5" x14ac:dyDescent="0.2">
      <c r="A73" s="139">
        <v>68</v>
      </c>
      <c r="B73" s="144" t="s">
        <v>130</v>
      </c>
      <c r="C73" s="141">
        <f t="shared" si="1"/>
        <v>0</v>
      </c>
      <c r="D73" s="154"/>
      <c r="E73" s="154"/>
      <c r="F73" s="154"/>
      <c r="G73" s="154"/>
      <c r="H73" s="154"/>
    </row>
    <row r="74" spans="1:8" ht="25.5" x14ac:dyDescent="0.2">
      <c r="A74" s="139">
        <v>69</v>
      </c>
      <c r="B74" s="140" t="s">
        <v>131</v>
      </c>
      <c r="C74" s="141">
        <f t="shared" si="1"/>
        <v>0</v>
      </c>
      <c r="D74" s="142"/>
      <c r="E74" s="142"/>
      <c r="F74" s="142"/>
      <c r="G74" s="142"/>
      <c r="H74" s="142"/>
    </row>
    <row r="75" spans="1:8" x14ac:dyDescent="0.2">
      <c r="A75" s="139">
        <v>70</v>
      </c>
      <c r="B75" s="140" t="s">
        <v>71</v>
      </c>
      <c r="C75" s="141">
        <f t="shared" si="1"/>
        <v>0</v>
      </c>
      <c r="D75" s="142"/>
      <c r="E75" s="142"/>
      <c r="F75" s="142"/>
      <c r="G75" s="142"/>
      <c r="H75" s="142"/>
    </row>
    <row r="76" spans="1:8" x14ac:dyDescent="0.2">
      <c r="A76" s="139">
        <v>71</v>
      </c>
      <c r="B76" s="140" t="s">
        <v>132</v>
      </c>
      <c r="C76" s="141">
        <f t="shared" si="1"/>
        <v>9772612</v>
      </c>
      <c r="D76" s="142"/>
      <c r="E76" s="142">
        <f>E122</f>
        <v>9772612</v>
      </c>
      <c r="F76" s="142"/>
      <c r="G76" s="142"/>
      <c r="H76" s="142"/>
    </row>
    <row r="77" spans="1:8" x14ac:dyDescent="0.2">
      <c r="A77" s="139">
        <v>72</v>
      </c>
      <c r="B77" s="140" t="s">
        <v>72</v>
      </c>
      <c r="C77" s="141">
        <f t="shared" si="1"/>
        <v>9772612</v>
      </c>
      <c r="D77" s="148">
        <f>SUM(D73:D76)</f>
        <v>0</v>
      </c>
      <c r="E77" s="148">
        <f>SUM(E73:E76)</f>
        <v>9772612</v>
      </c>
      <c r="F77" s="148">
        <f>SUM(F73:F76)</f>
        <v>0</v>
      </c>
      <c r="G77" s="148">
        <f>SUM(G73:G76)</f>
        <v>0</v>
      </c>
      <c r="H77" s="148">
        <f>SUM(H73:H76)</f>
        <v>0</v>
      </c>
    </row>
    <row r="78" spans="1:8" ht="13.5" thickBot="1" x14ac:dyDescent="0.25">
      <c r="A78" s="139">
        <v>73</v>
      </c>
      <c r="B78" s="170" t="s">
        <v>73</v>
      </c>
      <c r="C78" s="185">
        <f t="shared" si="1"/>
        <v>9772612</v>
      </c>
      <c r="D78" s="171">
        <f>D77</f>
        <v>0</v>
      </c>
      <c r="E78" s="171">
        <f>E77</f>
        <v>9772612</v>
      </c>
      <c r="F78" s="171">
        <f>F77</f>
        <v>0</v>
      </c>
      <c r="G78" s="171">
        <f>G77</f>
        <v>0</v>
      </c>
      <c r="H78" s="171">
        <f>H77</f>
        <v>0</v>
      </c>
    </row>
    <row r="79" spans="1:8" ht="13.5" thickBot="1" x14ac:dyDescent="0.25">
      <c r="A79" s="139">
        <v>74</v>
      </c>
      <c r="B79" s="17" t="s">
        <v>37</v>
      </c>
      <c r="C79" s="21">
        <f t="shared" si="1"/>
        <v>19545224</v>
      </c>
      <c r="D79" s="22">
        <f>D72+D78</f>
        <v>9772612</v>
      </c>
      <c r="E79" s="22">
        <f>E72+E78</f>
        <v>9772612</v>
      </c>
      <c r="F79" s="22">
        <f>F72+F78</f>
        <v>0</v>
      </c>
      <c r="G79" s="22">
        <f>G72+G78</f>
        <v>0</v>
      </c>
      <c r="H79" s="23">
        <f>H72+H78</f>
        <v>0</v>
      </c>
    </row>
    <row r="80" spans="1:8" ht="13.5" thickTop="1" x14ac:dyDescent="0.2">
      <c r="A80" s="139">
        <v>75</v>
      </c>
      <c r="B80" s="19" t="s">
        <v>3</v>
      </c>
      <c r="C80" s="20">
        <f t="shared" si="1"/>
        <v>7714946</v>
      </c>
      <c r="D80" s="24"/>
      <c r="E80" s="24">
        <v>7714946</v>
      </c>
      <c r="F80" s="24"/>
      <c r="G80" s="24"/>
      <c r="H80" s="24"/>
    </row>
    <row r="81" spans="1:8" ht="25.5" x14ac:dyDescent="0.2">
      <c r="A81" s="139">
        <v>76</v>
      </c>
      <c r="B81" s="163" t="s">
        <v>4</v>
      </c>
      <c r="C81" s="141">
        <f t="shared" si="1"/>
        <v>1394726</v>
      </c>
      <c r="D81" s="164"/>
      <c r="E81" s="164">
        <v>1394726</v>
      </c>
      <c r="F81" s="164"/>
      <c r="G81" s="164"/>
      <c r="H81" s="164"/>
    </row>
    <row r="82" spans="1:8" x14ac:dyDescent="0.2">
      <c r="A82" s="139">
        <v>77</v>
      </c>
      <c r="B82" s="163" t="s">
        <v>5</v>
      </c>
      <c r="C82" s="141">
        <f t="shared" si="1"/>
        <v>662940</v>
      </c>
      <c r="D82" s="164"/>
      <c r="E82" s="164">
        <v>662940</v>
      </c>
      <c r="F82" s="164"/>
      <c r="G82" s="164"/>
      <c r="H82" s="164"/>
    </row>
    <row r="83" spans="1:8" x14ac:dyDescent="0.2">
      <c r="A83" s="139">
        <v>78</v>
      </c>
      <c r="B83" s="3" t="s">
        <v>6</v>
      </c>
      <c r="C83" s="16">
        <f t="shared" si="1"/>
        <v>0</v>
      </c>
      <c r="D83" s="27">
        <f>D84</f>
        <v>0</v>
      </c>
      <c r="E83" s="155">
        <f>E84</f>
        <v>0</v>
      </c>
      <c r="F83" s="155">
        <f>F84</f>
        <v>0</v>
      </c>
      <c r="G83" s="155">
        <f>G84</f>
        <v>0</v>
      </c>
      <c r="H83" s="155">
        <f>H84</f>
        <v>0</v>
      </c>
    </row>
    <row r="84" spans="1:8" ht="25.5" x14ac:dyDescent="0.2">
      <c r="A84" s="139">
        <v>79</v>
      </c>
      <c r="B84" s="3" t="s">
        <v>7</v>
      </c>
      <c r="C84" s="16">
        <f t="shared" si="1"/>
        <v>0</v>
      </c>
      <c r="D84" s="28"/>
      <c r="E84" s="142"/>
      <c r="F84" s="142"/>
      <c r="G84" s="142"/>
      <c r="H84" s="142"/>
    </row>
    <row r="85" spans="1:8" x14ac:dyDescent="0.2">
      <c r="A85" s="139">
        <v>80</v>
      </c>
      <c r="B85" s="3" t="s">
        <v>8</v>
      </c>
      <c r="C85" s="16">
        <f t="shared" si="1"/>
        <v>0</v>
      </c>
      <c r="D85" s="27">
        <f>D86</f>
        <v>0</v>
      </c>
      <c r="E85" s="155">
        <f>E86</f>
        <v>0</v>
      </c>
      <c r="F85" s="155">
        <f>F86</f>
        <v>0</v>
      </c>
      <c r="G85" s="155">
        <f>G86</f>
        <v>0</v>
      </c>
      <c r="H85" s="155">
        <f>H86</f>
        <v>0</v>
      </c>
    </row>
    <row r="86" spans="1:8" x14ac:dyDescent="0.2">
      <c r="A86" s="139">
        <v>81</v>
      </c>
      <c r="B86" s="3" t="s">
        <v>9</v>
      </c>
      <c r="C86" s="16">
        <f t="shared" si="1"/>
        <v>0</v>
      </c>
      <c r="D86" s="27"/>
      <c r="E86" s="155"/>
      <c r="F86" s="155"/>
      <c r="G86" s="155"/>
      <c r="H86" s="155"/>
    </row>
    <row r="87" spans="1:8" x14ac:dyDescent="0.2">
      <c r="A87" s="139">
        <v>82</v>
      </c>
      <c r="B87" s="3" t="s">
        <v>10</v>
      </c>
      <c r="C87" s="16">
        <f t="shared" si="1"/>
        <v>0</v>
      </c>
      <c r="D87" s="27">
        <f>SUM(D88:D89)</f>
        <v>0</v>
      </c>
      <c r="E87" s="155">
        <f>SUM(E88:E89)</f>
        <v>0</v>
      </c>
      <c r="F87" s="155">
        <f>SUM(F88:F89)</f>
        <v>0</v>
      </c>
      <c r="G87" s="155">
        <f>SUM(G88:G89)</f>
        <v>0</v>
      </c>
      <c r="H87" s="155">
        <f>SUM(H88:H89)</f>
        <v>0</v>
      </c>
    </row>
    <row r="88" spans="1:8" x14ac:dyDescent="0.2">
      <c r="A88" s="139">
        <v>83</v>
      </c>
      <c r="B88" s="3" t="s">
        <v>11</v>
      </c>
      <c r="C88" s="16">
        <f t="shared" si="1"/>
        <v>0</v>
      </c>
      <c r="D88" s="28"/>
      <c r="E88" s="142"/>
      <c r="F88" s="142"/>
      <c r="G88" s="142"/>
      <c r="H88" s="142"/>
    </row>
    <row r="89" spans="1:8" x14ac:dyDescent="0.2">
      <c r="A89" s="139">
        <v>84</v>
      </c>
      <c r="B89" s="3" t="s">
        <v>12</v>
      </c>
      <c r="C89" s="16">
        <f t="shared" si="1"/>
        <v>0</v>
      </c>
      <c r="D89" s="28"/>
      <c r="E89" s="142"/>
      <c r="F89" s="142"/>
      <c r="G89" s="142"/>
      <c r="H89" s="142"/>
    </row>
    <row r="90" spans="1:8" x14ac:dyDescent="0.2">
      <c r="A90" s="139">
        <v>85</v>
      </c>
      <c r="B90" s="5" t="s">
        <v>13</v>
      </c>
      <c r="C90" s="16">
        <f t="shared" si="1"/>
        <v>0</v>
      </c>
      <c r="D90" s="26">
        <f>D83+D85+D87</f>
        <v>0</v>
      </c>
      <c r="E90" s="160">
        <f>E83+E85+E87</f>
        <v>0</v>
      </c>
      <c r="F90" s="160">
        <f>F83+F85+F87</f>
        <v>0</v>
      </c>
      <c r="G90" s="160">
        <f>G83+G85+G87</f>
        <v>0</v>
      </c>
      <c r="H90" s="160">
        <f>H83+H85+H87</f>
        <v>0</v>
      </c>
    </row>
    <row r="91" spans="1:8" x14ac:dyDescent="0.2">
      <c r="A91" s="139">
        <v>86</v>
      </c>
      <c r="B91" s="3" t="s">
        <v>14</v>
      </c>
      <c r="C91" s="16">
        <f t="shared" si="1"/>
        <v>0</v>
      </c>
      <c r="D91" s="28"/>
      <c r="E91" s="142"/>
      <c r="F91" s="142"/>
      <c r="G91" s="142"/>
      <c r="H91" s="142"/>
    </row>
    <row r="92" spans="1:8" ht="25.5" x14ac:dyDescent="0.2">
      <c r="A92" s="139">
        <v>87</v>
      </c>
      <c r="B92" s="3" t="s">
        <v>15</v>
      </c>
      <c r="C92" s="16">
        <f t="shared" si="1"/>
        <v>0</v>
      </c>
      <c r="D92" s="29">
        <f>SUM(D93:D96)</f>
        <v>0</v>
      </c>
      <c r="E92" s="147">
        <f>SUM(E93:E96)</f>
        <v>0</v>
      </c>
      <c r="F92" s="147">
        <f>SUM(F93:F96)</f>
        <v>0</v>
      </c>
      <c r="G92" s="147">
        <f>SUM(G93:G96)</f>
        <v>0</v>
      </c>
      <c r="H92" s="147">
        <f>SUM(H93:H96)</f>
        <v>0</v>
      </c>
    </row>
    <row r="93" spans="1:8" x14ac:dyDescent="0.2">
      <c r="A93" s="139">
        <v>88</v>
      </c>
      <c r="B93" s="3" t="s">
        <v>135</v>
      </c>
      <c r="C93" s="16">
        <f t="shared" si="1"/>
        <v>0</v>
      </c>
      <c r="D93" s="28"/>
      <c r="E93" s="142"/>
      <c r="F93" s="142"/>
      <c r="G93" s="142"/>
      <c r="H93" s="142"/>
    </row>
    <row r="94" spans="1:8" x14ac:dyDescent="0.2">
      <c r="A94" s="139">
        <v>89</v>
      </c>
      <c r="B94" s="3" t="s">
        <v>16</v>
      </c>
      <c r="C94" s="16">
        <f t="shared" si="1"/>
        <v>0</v>
      </c>
      <c r="D94" s="28"/>
      <c r="E94" s="142"/>
      <c r="F94" s="142"/>
      <c r="G94" s="142"/>
      <c r="H94" s="142"/>
    </row>
    <row r="95" spans="1:8" x14ac:dyDescent="0.2">
      <c r="A95" s="139">
        <v>90</v>
      </c>
      <c r="B95" s="3" t="s">
        <v>17</v>
      </c>
      <c r="C95" s="16">
        <f t="shared" si="1"/>
        <v>0</v>
      </c>
      <c r="D95" s="28"/>
      <c r="E95" s="142"/>
      <c r="F95" s="142"/>
      <c r="G95" s="142"/>
      <c r="H95" s="142"/>
    </row>
    <row r="96" spans="1:8" x14ac:dyDescent="0.2">
      <c r="A96" s="139">
        <v>91</v>
      </c>
      <c r="B96" s="3" t="s">
        <v>18</v>
      </c>
      <c r="C96" s="16">
        <f t="shared" si="1"/>
        <v>0</v>
      </c>
      <c r="D96" s="28"/>
      <c r="E96" s="142"/>
      <c r="F96" s="142"/>
      <c r="G96" s="142"/>
      <c r="H96" s="142"/>
    </row>
    <row r="97" spans="1:8" ht="25.5" x14ac:dyDescent="0.2">
      <c r="A97" s="139">
        <v>92</v>
      </c>
      <c r="B97" s="3" t="s">
        <v>136</v>
      </c>
      <c r="C97" s="16">
        <f t="shared" si="1"/>
        <v>0</v>
      </c>
      <c r="D97" s="28"/>
      <c r="E97" s="142"/>
      <c r="F97" s="142"/>
      <c r="G97" s="142"/>
      <c r="H97" s="142"/>
    </row>
    <row r="98" spans="1:8" x14ac:dyDescent="0.2">
      <c r="A98" s="139">
        <v>93</v>
      </c>
      <c r="B98" s="3" t="s">
        <v>137</v>
      </c>
      <c r="C98" s="16">
        <f t="shared" si="1"/>
        <v>0</v>
      </c>
      <c r="D98" s="28"/>
      <c r="E98" s="142"/>
      <c r="F98" s="142"/>
      <c r="G98" s="142"/>
      <c r="H98" s="142"/>
    </row>
    <row r="99" spans="1:8" x14ac:dyDescent="0.2">
      <c r="A99" s="139">
        <v>94</v>
      </c>
      <c r="B99" s="3" t="s">
        <v>19</v>
      </c>
      <c r="C99" s="16">
        <f t="shared" si="1"/>
        <v>0</v>
      </c>
      <c r="D99" s="28"/>
      <c r="E99" s="142"/>
      <c r="F99" s="142"/>
      <c r="G99" s="142"/>
      <c r="H99" s="142"/>
    </row>
    <row r="100" spans="1:8" x14ac:dyDescent="0.2">
      <c r="A100" s="139">
        <v>95</v>
      </c>
      <c r="B100" s="5" t="s">
        <v>20</v>
      </c>
      <c r="C100" s="16">
        <f t="shared" si="1"/>
        <v>0</v>
      </c>
      <c r="D100" s="26">
        <f>D91+D92+D97+D98+D99</f>
        <v>0</v>
      </c>
      <c r="E100" s="160">
        <f>E91+E92+E97+E98+E99</f>
        <v>0</v>
      </c>
      <c r="F100" s="160">
        <f>F91+F92+F97+F98+F99</f>
        <v>0</v>
      </c>
      <c r="G100" s="160">
        <f>G91+G92+G97+G98+G99</f>
        <v>0</v>
      </c>
      <c r="H100" s="160">
        <f>H91+H92+H97+H98+H99</f>
        <v>0</v>
      </c>
    </row>
    <row r="101" spans="1:8" x14ac:dyDescent="0.2">
      <c r="A101" s="139">
        <v>96</v>
      </c>
      <c r="B101" s="3" t="s">
        <v>21</v>
      </c>
      <c r="C101" s="16">
        <f t="shared" si="1"/>
        <v>0</v>
      </c>
      <c r="D101" s="28"/>
      <c r="E101" s="142"/>
      <c r="F101" s="142"/>
      <c r="G101" s="142"/>
      <c r="H101" s="142"/>
    </row>
    <row r="102" spans="1:8" x14ac:dyDescent="0.2">
      <c r="A102" s="139">
        <v>97</v>
      </c>
      <c r="B102" s="3" t="s">
        <v>22</v>
      </c>
      <c r="C102" s="16">
        <f t="shared" si="1"/>
        <v>0</v>
      </c>
      <c r="D102" s="28"/>
      <c r="E102" s="142"/>
      <c r="F102" s="142"/>
      <c r="G102" s="142"/>
      <c r="H102" s="142"/>
    </row>
    <row r="103" spans="1:8" x14ac:dyDescent="0.2">
      <c r="A103" s="139">
        <v>98</v>
      </c>
      <c r="B103" s="3" t="s">
        <v>23</v>
      </c>
      <c r="C103" s="16">
        <f t="shared" si="1"/>
        <v>0</v>
      </c>
      <c r="D103" s="28"/>
      <c r="E103" s="142"/>
      <c r="F103" s="142"/>
      <c r="G103" s="142"/>
      <c r="H103" s="142"/>
    </row>
    <row r="104" spans="1:8" x14ac:dyDescent="0.2">
      <c r="A104" s="139">
        <v>99</v>
      </c>
      <c r="B104" s="3" t="s">
        <v>24</v>
      </c>
      <c r="C104" s="16">
        <f t="shared" si="1"/>
        <v>0</v>
      </c>
      <c r="D104" s="28"/>
      <c r="E104" s="142"/>
      <c r="F104" s="142"/>
      <c r="G104" s="142"/>
      <c r="H104" s="142"/>
    </row>
    <row r="105" spans="1:8" ht="25.5" x14ac:dyDescent="0.2">
      <c r="A105" s="139">
        <v>100</v>
      </c>
      <c r="B105" s="3" t="s">
        <v>25</v>
      </c>
      <c r="C105" s="16">
        <f t="shared" si="1"/>
        <v>0</v>
      </c>
      <c r="D105" s="28"/>
      <c r="E105" s="142"/>
      <c r="F105" s="142"/>
      <c r="G105" s="142"/>
      <c r="H105" s="142"/>
    </row>
    <row r="106" spans="1:8" x14ac:dyDescent="0.2">
      <c r="A106" s="139">
        <v>101</v>
      </c>
      <c r="B106" s="5" t="s">
        <v>26</v>
      </c>
      <c r="C106" s="16">
        <f t="shared" si="1"/>
        <v>0</v>
      </c>
      <c r="D106" s="26">
        <f>SUM(D101:D105)</f>
        <v>0</v>
      </c>
      <c r="E106" s="160">
        <f>SUM(E101:E105)</f>
        <v>0</v>
      </c>
      <c r="F106" s="160">
        <f>SUM(F101:F105)</f>
        <v>0</v>
      </c>
      <c r="G106" s="160">
        <f>SUM(G101:G105)</f>
        <v>0</v>
      </c>
      <c r="H106" s="160">
        <f>SUM(H101:H105)</f>
        <v>0</v>
      </c>
    </row>
    <row r="107" spans="1:8" x14ac:dyDescent="0.2">
      <c r="A107" s="139">
        <v>102</v>
      </c>
      <c r="B107" s="3" t="s">
        <v>27</v>
      </c>
      <c r="C107" s="16">
        <f t="shared" si="1"/>
        <v>0</v>
      </c>
      <c r="D107" s="28"/>
      <c r="E107" s="142"/>
      <c r="F107" s="142"/>
      <c r="G107" s="142"/>
      <c r="H107" s="142"/>
    </row>
    <row r="108" spans="1:8" x14ac:dyDescent="0.2">
      <c r="A108" s="139">
        <v>103</v>
      </c>
      <c r="B108" s="3" t="s">
        <v>138</v>
      </c>
      <c r="C108" s="16">
        <f t="shared" si="1"/>
        <v>0</v>
      </c>
      <c r="D108" s="28"/>
      <c r="E108" s="142"/>
      <c r="F108" s="142"/>
      <c r="G108" s="142"/>
      <c r="H108" s="142"/>
    </row>
    <row r="109" spans="1:8" x14ac:dyDescent="0.2">
      <c r="A109" s="139">
        <v>104</v>
      </c>
      <c r="B109" s="3" t="s">
        <v>28</v>
      </c>
      <c r="C109" s="16">
        <f t="shared" si="1"/>
        <v>0</v>
      </c>
      <c r="D109" s="28"/>
      <c r="E109" s="142"/>
      <c r="F109" s="142"/>
      <c r="G109" s="142"/>
      <c r="H109" s="142"/>
    </row>
    <row r="110" spans="1:8" ht="25.5" x14ac:dyDescent="0.2">
      <c r="A110" s="139">
        <v>105</v>
      </c>
      <c r="B110" s="3" t="s">
        <v>29</v>
      </c>
      <c r="C110" s="16">
        <f t="shared" si="1"/>
        <v>0</v>
      </c>
      <c r="D110" s="28"/>
      <c r="E110" s="142"/>
      <c r="F110" s="142"/>
      <c r="G110" s="142"/>
      <c r="H110" s="142"/>
    </row>
    <row r="111" spans="1:8" x14ac:dyDescent="0.2">
      <c r="A111" s="139">
        <v>106</v>
      </c>
      <c r="B111" s="5" t="s">
        <v>30</v>
      </c>
      <c r="C111" s="16">
        <f t="shared" si="1"/>
        <v>0</v>
      </c>
      <c r="D111" s="26">
        <f>SUM(D107:D110)</f>
        <v>0</v>
      </c>
      <c r="E111" s="160">
        <f>SUM(E107:E110)</f>
        <v>0</v>
      </c>
      <c r="F111" s="160">
        <f>SUM(F107:F110)</f>
        <v>0</v>
      </c>
      <c r="G111" s="160">
        <f>SUM(G107:G110)</f>
        <v>0</v>
      </c>
      <c r="H111" s="160">
        <f>SUM(H107:H110)</f>
        <v>0</v>
      </c>
    </row>
    <row r="112" spans="1:8" ht="25.5" x14ac:dyDescent="0.2">
      <c r="A112" s="139">
        <v>107</v>
      </c>
      <c r="B112" s="3" t="s">
        <v>150</v>
      </c>
      <c r="C112" s="16">
        <f>SUM(D112:H112)</f>
        <v>0</v>
      </c>
      <c r="D112" s="27"/>
      <c r="E112" s="155">
        <f>SUM(E113:E115)</f>
        <v>0</v>
      </c>
      <c r="F112" s="155">
        <f>SUM(F113:F115)</f>
        <v>0</v>
      </c>
      <c r="G112" s="155">
        <f>SUM(G113:G115)</f>
        <v>0</v>
      </c>
      <c r="H112" s="155">
        <f>SUM(H113:H115)</f>
        <v>0</v>
      </c>
    </row>
    <row r="113" spans="1:8" x14ac:dyDescent="0.2">
      <c r="A113" s="139">
        <v>108</v>
      </c>
      <c r="B113" s="3" t="s">
        <v>151</v>
      </c>
      <c r="C113" s="16">
        <f t="shared" ref="C113:C122" si="2">SUM(D113:H113)</f>
        <v>0</v>
      </c>
      <c r="D113" s="28"/>
      <c r="E113" s="142"/>
      <c r="F113" s="142"/>
      <c r="G113" s="142"/>
      <c r="H113" s="142"/>
    </row>
    <row r="114" spans="1:8" ht="25.5" x14ac:dyDescent="0.2">
      <c r="A114" s="139">
        <v>109</v>
      </c>
      <c r="B114" s="3" t="s">
        <v>139</v>
      </c>
      <c r="C114" s="16">
        <f t="shared" si="2"/>
        <v>0</v>
      </c>
      <c r="D114" s="28"/>
      <c r="E114" s="142"/>
      <c r="F114" s="142"/>
      <c r="G114" s="142"/>
      <c r="H114" s="142"/>
    </row>
    <row r="115" spans="1:8" x14ac:dyDescent="0.2">
      <c r="A115" s="139">
        <v>110</v>
      </c>
      <c r="B115" s="3" t="s">
        <v>140</v>
      </c>
      <c r="C115" s="16">
        <f t="shared" si="2"/>
        <v>0</v>
      </c>
      <c r="D115" s="28"/>
      <c r="E115" s="142"/>
      <c r="F115" s="142"/>
      <c r="G115" s="142"/>
      <c r="H115" s="142"/>
    </row>
    <row r="116" spans="1:8" x14ac:dyDescent="0.2">
      <c r="A116" s="139">
        <v>111</v>
      </c>
      <c r="B116" s="5" t="s">
        <v>31</v>
      </c>
      <c r="C116" s="16">
        <f t="shared" si="2"/>
        <v>0</v>
      </c>
      <c r="D116" s="26">
        <f>D112</f>
        <v>0</v>
      </c>
      <c r="E116" s="160">
        <f>E112</f>
        <v>0</v>
      </c>
      <c r="F116" s="160">
        <f>F112</f>
        <v>0</v>
      </c>
      <c r="G116" s="160">
        <f>G112</f>
        <v>0</v>
      </c>
      <c r="H116" s="160">
        <f>H112</f>
        <v>0</v>
      </c>
    </row>
    <row r="117" spans="1:8" x14ac:dyDescent="0.2">
      <c r="A117" s="139">
        <v>112</v>
      </c>
      <c r="B117" s="4" t="s">
        <v>32</v>
      </c>
      <c r="C117" s="16">
        <f t="shared" si="2"/>
        <v>9772612</v>
      </c>
      <c r="D117" s="30">
        <f>D80+D81+D82+D90+D100+D106+D111+D116</f>
        <v>0</v>
      </c>
      <c r="E117" s="161">
        <f>E80+E81+E82+E90+E100+E106+E111+E116</f>
        <v>9772612</v>
      </c>
      <c r="F117" s="161">
        <f>F80+F81+F82+F90+F100+F106+F111+F116</f>
        <v>0</v>
      </c>
      <c r="G117" s="161">
        <f>G80+G81+G82+G90+G100+G106+G111+G116</f>
        <v>0</v>
      </c>
      <c r="H117" s="161">
        <f>H80+H81+H82+H90+H100+H106+H111+H116</f>
        <v>0</v>
      </c>
    </row>
    <row r="118" spans="1:8" ht="25.5" x14ac:dyDescent="0.2">
      <c r="A118" s="139">
        <v>113</v>
      </c>
      <c r="B118" s="3" t="s">
        <v>33</v>
      </c>
      <c r="C118" s="16">
        <f t="shared" si="2"/>
        <v>0</v>
      </c>
      <c r="D118" s="28"/>
      <c r="E118" s="142"/>
      <c r="F118" s="142"/>
      <c r="G118" s="142"/>
      <c r="H118" s="142"/>
    </row>
    <row r="119" spans="1:8" x14ac:dyDescent="0.2">
      <c r="A119" s="139">
        <v>114</v>
      </c>
      <c r="B119" s="3" t="s">
        <v>34</v>
      </c>
      <c r="C119" s="16">
        <f t="shared" si="2"/>
        <v>9772612</v>
      </c>
      <c r="D119" s="28">
        <f>E122</f>
        <v>9772612</v>
      </c>
      <c r="E119" s="142"/>
      <c r="F119" s="142"/>
      <c r="G119" s="142"/>
      <c r="H119" s="142"/>
    </row>
    <row r="120" spans="1:8" x14ac:dyDescent="0.2">
      <c r="A120" s="139">
        <v>115</v>
      </c>
      <c r="B120" s="3" t="s">
        <v>35</v>
      </c>
      <c r="C120" s="16">
        <f t="shared" si="2"/>
        <v>9772612</v>
      </c>
      <c r="D120" s="27">
        <f>SUM(D118:D119)</f>
        <v>9772612</v>
      </c>
      <c r="E120" s="155">
        <f>SUM(E118:E119)</f>
        <v>0</v>
      </c>
      <c r="F120" s="155">
        <f>SUM(F118:F119)</f>
        <v>0</v>
      </c>
      <c r="G120" s="155">
        <f>SUM(G118:G119)</f>
        <v>0</v>
      </c>
      <c r="H120" s="155">
        <f>SUM(H118:H119)</f>
        <v>0</v>
      </c>
    </row>
    <row r="121" spans="1:8" ht="13.5" thickBot="1" x14ac:dyDescent="0.25">
      <c r="A121" s="139">
        <v>116</v>
      </c>
      <c r="B121" s="176" t="s">
        <v>36</v>
      </c>
      <c r="C121" s="16">
        <f t="shared" si="2"/>
        <v>9772612</v>
      </c>
      <c r="D121" s="177">
        <f>D120</f>
        <v>9772612</v>
      </c>
      <c r="E121" s="178">
        <f>E120</f>
        <v>0</v>
      </c>
      <c r="F121" s="178">
        <f>F120</f>
        <v>0</v>
      </c>
      <c r="G121" s="178">
        <f>G120</f>
        <v>0</v>
      </c>
      <c r="H121" s="178">
        <f>H120</f>
        <v>0</v>
      </c>
    </row>
    <row r="122" spans="1:8" ht="14.25" thickTop="1" thickBot="1" x14ac:dyDescent="0.25">
      <c r="A122" s="139">
        <v>117</v>
      </c>
      <c r="B122" s="6" t="s">
        <v>37</v>
      </c>
      <c r="C122" s="16">
        <f t="shared" si="2"/>
        <v>19545224</v>
      </c>
      <c r="D122" s="2">
        <f>D117+D121</f>
        <v>9772612</v>
      </c>
      <c r="E122" s="1">
        <f>E117+E121</f>
        <v>9772612</v>
      </c>
      <c r="F122" s="1">
        <f>F117+F121</f>
        <v>0</v>
      </c>
      <c r="G122" s="1">
        <f>G117+G121</f>
        <v>0</v>
      </c>
      <c r="H122" s="1">
        <f>H117+H121</f>
        <v>0</v>
      </c>
    </row>
    <row r="123" spans="1:8" ht="13.5" thickTop="1" x14ac:dyDescent="0.2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activeCell="G2" sqref="G2"/>
    </sheetView>
  </sheetViews>
  <sheetFormatPr defaultColWidth="9.140625" defaultRowHeight="12.75" x14ac:dyDescent="0.2"/>
  <cols>
    <col min="1" max="1" width="4.140625" style="31" customWidth="1"/>
    <col min="2" max="2" width="51.140625" style="31" customWidth="1"/>
    <col min="3" max="3" width="14.140625" style="31" customWidth="1"/>
    <col min="4" max="4" width="14.7109375" style="46" customWidth="1"/>
    <col min="5" max="15" width="12.7109375" style="46" customWidth="1"/>
    <col min="16" max="16" width="12.5703125" style="31" customWidth="1"/>
    <col min="17" max="16384" width="9.140625" style="31"/>
  </cols>
  <sheetData>
    <row r="1" spans="1:16" x14ac:dyDescent="0.2">
      <c r="B1" s="186"/>
      <c r="C1" s="32" t="s">
        <v>146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x14ac:dyDescent="0.2">
      <c r="B2" s="188"/>
      <c r="C2" s="25" t="s">
        <v>266</v>
      </c>
      <c r="D2" s="187"/>
      <c r="E2" s="187"/>
      <c r="F2" s="187"/>
      <c r="G2" s="224" t="s">
        <v>429</v>
      </c>
      <c r="H2" s="187"/>
      <c r="I2" s="187"/>
      <c r="J2" s="187"/>
      <c r="K2" s="187"/>
      <c r="L2" s="187"/>
      <c r="M2" s="187"/>
      <c r="N2" s="187"/>
      <c r="O2" s="187"/>
    </row>
    <row r="3" spans="1:16" x14ac:dyDescent="0.2">
      <c r="B3" s="188"/>
      <c r="C3" s="32" t="s">
        <v>329</v>
      </c>
      <c r="D3" s="187"/>
      <c r="E3" s="187"/>
      <c r="F3" s="187"/>
      <c r="G3" s="165" t="s">
        <v>330</v>
      </c>
      <c r="H3" s="187"/>
      <c r="I3" s="187"/>
      <c r="J3" s="187"/>
      <c r="K3" s="187"/>
      <c r="L3" s="187"/>
      <c r="M3" s="187"/>
      <c r="N3" s="187"/>
      <c r="O3" s="187"/>
    </row>
    <row r="4" spans="1:16" x14ac:dyDescent="0.2">
      <c r="B4" s="186"/>
      <c r="C4" s="186"/>
      <c r="D4" s="187"/>
      <c r="E4" s="187"/>
      <c r="F4" s="187"/>
      <c r="G4" s="189" t="s">
        <v>92</v>
      </c>
      <c r="H4" s="187"/>
      <c r="I4" s="187"/>
      <c r="J4" s="187"/>
      <c r="K4" s="187"/>
      <c r="L4" s="187"/>
      <c r="M4" s="187"/>
      <c r="N4" s="187"/>
      <c r="O4" s="187"/>
    </row>
    <row r="5" spans="1:16" x14ac:dyDescent="0.2">
      <c r="B5" s="186"/>
      <c r="C5" s="18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6" x14ac:dyDescent="0.2">
      <c r="A6" s="47">
        <v>1</v>
      </c>
      <c r="B6" s="190" t="s">
        <v>331</v>
      </c>
      <c r="C6" s="190" t="s">
        <v>38</v>
      </c>
      <c r="D6" s="191" t="s">
        <v>332</v>
      </c>
      <c r="E6" s="191" t="s">
        <v>333</v>
      </c>
      <c r="F6" s="191" t="s">
        <v>334</v>
      </c>
      <c r="G6" s="191" t="s">
        <v>335</v>
      </c>
      <c r="H6" s="191" t="s">
        <v>336</v>
      </c>
      <c r="I6" s="191" t="s">
        <v>337</v>
      </c>
      <c r="J6" s="191" t="s">
        <v>338</v>
      </c>
      <c r="K6" s="191" t="s">
        <v>339</v>
      </c>
      <c r="L6" s="191" t="s">
        <v>340</v>
      </c>
      <c r="M6" s="191" t="s">
        <v>341</v>
      </c>
      <c r="N6" s="191" t="s">
        <v>342</v>
      </c>
      <c r="O6" s="191" t="s">
        <v>343</v>
      </c>
      <c r="P6" s="192" t="s">
        <v>344</v>
      </c>
    </row>
    <row r="7" spans="1:16" x14ac:dyDescent="0.2">
      <c r="A7" s="47">
        <v>2</v>
      </c>
      <c r="B7" s="193" t="s">
        <v>162</v>
      </c>
      <c r="C7" s="194">
        <f>'6'!C6</f>
        <v>441531919</v>
      </c>
      <c r="D7" s="195">
        <f t="shared" ref="D7:D13" si="0">C7/12</f>
        <v>36794326.583333336</v>
      </c>
      <c r="E7" s="195">
        <f t="shared" ref="E7:E13" si="1">C7/12</f>
        <v>36794326.583333336</v>
      </c>
      <c r="F7" s="195">
        <f t="shared" ref="F7:F13" si="2">C7/12</f>
        <v>36794326.583333336</v>
      </c>
      <c r="G7" s="195">
        <f t="shared" ref="G7:G13" si="3">C7/12</f>
        <v>36794326.583333336</v>
      </c>
      <c r="H7" s="195">
        <f t="shared" ref="H7:H13" si="4">C7/12</f>
        <v>36794326.583333336</v>
      </c>
      <c r="I7" s="195">
        <f t="shared" ref="I7:I13" si="5">C7/12</f>
        <v>36794326.583333336</v>
      </c>
      <c r="J7" s="195">
        <f t="shared" ref="J7:J13" si="6">C7/12</f>
        <v>36794326.583333336</v>
      </c>
      <c r="K7" s="195">
        <f t="shared" ref="K7:K13" si="7">C7/12</f>
        <v>36794326.583333336</v>
      </c>
      <c r="L7" s="195">
        <f t="shared" ref="L7:L13" si="8">C7/12</f>
        <v>36794326.583333336</v>
      </c>
      <c r="M7" s="195">
        <f t="shared" ref="M7:M13" si="9">C7/12</f>
        <v>36794326.583333336</v>
      </c>
      <c r="N7" s="195">
        <f t="shared" ref="N7:N13" si="10">C7/12</f>
        <v>36794326.583333336</v>
      </c>
      <c r="O7" s="195">
        <f t="shared" ref="O7:O13" si="11">C7/12</f>
        <v>36794326.583333336</v>
      </c>
      <c r="P7" s="196">
        <f t="shared" ref="P7:P31" si="12">SUM(D7:O7)</f>
        <v>441531918.99999994</v>
      </c>
    </row>
    <row r="8" spans="1:16" x14ac:dyDescent="0.2">
      <c r="A8" s="47">
        <v>3</v>
      </c>
      <c r="B8" s="193" t="s">
        <v>345</v>
      </c>
      <c r="C8" s="194">
        <f>'6'!C7</f>
        <v>77912716</v>
      </c>
      <c r="D8" s="195">
        <f t="shared" si="0"/>
        <v>6492726.333333333</v>
      </c>
      <c r="E8" s="195">
        <f t="shared" si="1"/>
        <v>6492726.333333333</v>
      </c>
      <c r="F8" s="195">
        <f t="shared" si="2"/>
        <v>6492726.333333333</v>
      </c>
      <c r="G8" s="195">
        <f t="shared" si="3"/>
        <v>6492726.333333333</v>
      </c>
      <c r="H8" s="195">
        <f t="shared" si="4"/>
        <v>6492726.333333333</v>
      </c>
      <c r="I8" s="195">
        <f t="shared" si="5"/>
        <v>6492726.333333333</v>
      </c>
      <c r="J8" s="195">
        <f t="shared" si="6"/>
        <v>6492726.333333333</v>
      </c>
      <c r="K8" s="195">
        <f t="shared" si="7"/>
        <v>6492726.333333333</v>
      </c>
      <c r="L8" s="195">
        <f t="shared" si="8"/>
        <v>6492726.333333333</v>
      </c>
      <c r="M8" s="195">
        <f t="shared" si="9"/>
        <v>6492726.333333333</v>
      </c>
      <c r="N8" s="195">
        <f t="shared" si="10"/>
        <v>6492726.333333333</v>
      </c>
      <c r="O8" s="195">
        <f t="shared" si="11"/>
        <v>6492726.333333333</v>
      </c>
      <c r="P8" s="196">
        <f t="shared" si="12"/>
        <v>77912716</v>
      </c>
    </row>
    <row r="9" spans="1:16" x14ac:dyDescent="0.2">
      <c r="A9" s="47">
        <v>4</v>
      </c>
      <c r="B9" s="193" t="s">
        <v>346</v>
      </c>
      <c r="C9" s="194">
        <f>'6'!C8</f>
        <v>527901866</v>
      </c>
      <c r="D9" s="195">
        <f t="shared" si="0"/>
        <v>43991822.166666664</v>
      </c>
      <c r="E9" s="195">
        <f t="shared" si="1"/>
        <v>43991822.166666664</v>
      </c>
      <c r="F9" s="195">
        <f t="shared" si="2"/>
        <v>43991822.166666664</v>
      </c>
      <c r="G9" s="195">
        <f t="shared" si="3"/>
        <v>43991822.166666664</v>
      </c>
      <c r="H9" s="195">
        <f t="shared" si="4"/>
        <v>43991822.166666664</v>
      </c>
      <c r="I9" s="195">
        <f t="shared" si="5"/>
        <v>43991822.166666664</v>
      </c>
      <c r="J9" s="195">
        <f t="shared" si="6"/>
        <v>43991822.166666664</v>
      </c>
      <c r="K9" s="195">
        <f t="shared" si="7"/>
        <v>43991822.166666664</v>
      </c>
      <c r="L9" s="195">
        <f t="shared" si="8"/>
        <v>43991822.166666664</v>
      </c>
      <c r="M9" s="195">
        <f t="shared" si="9"/>
        <v>43991822.166666664</v>
      </c>
      <c r="N9" s="195">
        <f t="shared" si="10"/>
        <v>43991822.166666664</v>
      </c>
      <c r="O9" s="195">
        <f t="shared" si="11"/>
        <v>43991822.166666664</v>
      </c>
      <c r="P9" s="196">
        <f t="shared" si="12"/>
        <v>527901866.00000006</v>
      </c>
    </row>
    <row r="10" spans="1:16" x14ac:dyDescent="0.2">
      <c r="A10" s="47">
        <v>5</v>
      </c>
      <c r="B10" s="193" t="s">
        <v>347</v>
      </c>
      <c r="C10" s="194">
        <f>'6'!C16</f>
        <v>11500000</v>
      </c>
      <c r="D10" s="195">
        <f t="shared" si="0"/>
        <v>958333.33333333337</v>
      </c>
      <c r="E10" s="195">
        <f t="shared" si="1"/>
        <v>958333.33333333337</v>
      </c>
      <c r="F10" s="195">
        <f t="shared" si="2"/>
        <v>958333.33333333337</v>
      </c>
      <c r="G10" s="195">
        <f t="shared" si="3"/>
        <v>958333.33333333337</v>
      </c>
      <c r="H10" s="195">
        <f t="shared" si="4"/>
        <v>958333.33333333337</v>
      </c>
      <c r="I10" s="195">
        <f t="shared" si="5"/>
        <v>958333.33333333337</v>
      </c>
      <c r="J10" s="195">
        <f t="shared" si="6"/>
        <v>958333.33333333337</v>
      </c>
      <c r="K10" s="195">
        <f t="shared" si="7"/>
        <v>958333.33333333337</v>
      </c>
      <c r="L10" s="195">
        <f t="shared" si="8"/>
        <v>958333.33333333337</v>
      </c>
      <c r="M10" s="195">
        <f t="shared" si="9"/>
        <v>958333.33333333337</v>
      </c>
      <c r="N10" s="195">
        <f t="shared" si="10"/>
        <v>958333.33333333337</v>
      </c>
      <c r="O10" s="195">
        <f t="shared" si="11"/>
        <v>958333.33333333337</v>
      </c>
      <c r="P10" s="196">
        <f t="shared" si="12"/>
        <v>11500000.000000002</v>
      </c>
    </row>
    <row r="11" spans="1:16" x14ac:dyDescent="0.2">
      <c r="A11" s="47">
        <v>7</v>
      </c>
      <c r="B11" s="193" t="s">
        <v>348</v>
      </c>
      <c r="C11" s="197">
        <f>'6'!C26</f>
        <v>291818307</v>
      </c>
      <c r="D11" s="195">
        <f t="shared" si="0"/>
        <v>24318192.25</v>
      </c>
      <c r="E11" s="195">
        <f t="shared" si="1"/>
        <v>24318192.25</v>
      </c>
      <c r="F11" s="195">
        <f t="shared" si="2"/>
        <v>24318192.25</v>
      </c>
      <c r="G11" s="195">
        <f t="shared" si="3"/>
        <v>24318192.25</v>
      </c>
      <c r="H11" s="195">
        <f t="shared" si="4"/>
        <v>24318192.25</v>
      </c>
      <c r="I11" s="195">
        <f t="shared" si="5"/>
        <v>24318192.25</v>
      </c>
      <c r="J11" s="195">
        <f t="shared" si="6"/>
        <v>24318192.25</v>
      </c>
      <c r="K11" s="195">
        <f t="shared" si="7"/>
        <v>24318192.25</v>
      </c>
      <c r="L11" s="195">
        <f t="shared" si="8"/>
        <v>24318192.25</v>
      </c>
      <c r="M11" s="195">
        <f t="shared" si="9"/>
        <v>24318192.25</v>
      </c>
      <c r="N11" s="195">
        <f t="shared" si="10"/>
        <v>24318192.25</v>
      </c>
      <c r="O11" s="195">
        <f t="shared" si="11"/>
        <v>24318192.25</v>
      </c>
      <c r="P11" s="196">
        <f t="shared" si="12"/>
        <v>291818307</v>
      </c>
    </row>
    <row r="12" spans="1:16" x14ac:dyDescent="0.2">
      <c r="A12" s="47">
        <v>16</v>
      </c>
      <c r="B12" s="193" t="s">
        <v>349</v>
      </c>
      <c r="C12" s="197">
        <f>'6'!C32</f>
        <v>1093643229</v>
      </c>
      <c r="D12" s="195">
        <f t="shared" si="0"/>
        <v>91136935.75</v>
      </c>
      <c r="E12" s="195">
        <f t="shared" si="1"/>
        <v>91136935.75</v>
      </c>
      <c r="F12" s="195">
        <f t="shared" si="2"/>
        <v>91136935.75</v>
      </c>
      <c r="G12" s="195">
        <f t="shared" si="3"/>
        <v>91136935.75</v>
      </c>
      <c r="H12" s="195">
        <f t="shared" si="4"/>
        <v>91136935.75</v>
      </c>
      <c r="I12" s="195">
        <f t="shared" si="5"/>
        <v>91136935.75</v>
      </c>
      <c r="J12" s="195">
        <f t="shared" si="6"/>
        <v>91136935.75</v>
      </c>
      <c r="K12" s="195">
        <f t="shared" si="7"/>
        <v>91136935.75</v>
      </c>
      <c r="L12" s="195">
        <f t="shared" si="8"/>
        <v>91136935.75</v>
      </c>
      <c r="M12" s="195">
        <f t="shared" si="9"/>
        <v>91136935.75</v>
      </c>
      <c r="N12" s="195">
        <f t="shared" si="10"/>
        <v>91136935.75</v>
      </c>
      <c r="O12" s="195">
        <f t="shared" si="11"/>
        <v>91136935.75</v>
      </c>
      <c r="P12" s="196">
        <f t="shared" si="12"/>
        <v>1093643229</v>
      </c>
    </row>
    <row r="13" spans="1:16" x14ac:dyDescent="0.2">
      <c r="A13" s="47">
        <v>17</v>
      </c>
      <c r="B13" s="193" t="s">
        <v>79</v>
      </c>
      <c r="C13" s="197">
        <f>'6'!C37</f>
        <v>237491654</v>
      </c>
      <c r="D13" s="195">
        <f t="shared" si="0"/>
        <v>19790971.166666668</v>
      </c>
      <c r="E13" s="195">
        <f t="shared" si="1"/>
        <v>19790971.166666668</v>
      </c>
      <c r="F13" s="195">
        <f t="shared" si="2"/>
        <v>19790971.166666668</v>
      </c>
      <c r="G13" s="195">
        <f t="shared" si="3"/>
        <v>19790971.166666668</v>
      </c>
      <c r="H13" s="195">
        <f t="shared" si="4"/>
        <v>19790971.166666668</v>
      </c>
      <c r="I13" s="195">
        <f t="shared" si="5"/>
        <v>19790971.166666668</v>
      </c>
      <c r="J13" s="195">
        <f t="shared" si="6"/>
        <v>19790971.166666668</v>
      </c>
      <c r="K13" s="195">
        <f t="shared" si="7"/>
        <v>19790971.166666668</v>
      </c>
      <c r="L13" s="195">
        <f t="shared" si="8"/>
        <v>19790971.166666668</v>
      </c>
      <c r="M13" s="195">
        <f t="shared" si="9"/>
        <v>19790971.166666668</v>
      </c>
      <c r="N13" s="195">
        <f t="shared" si="10"/>
        <v>19790971.166666668</v>
      </c>
      <c r="O13" s="195">
        <f t="shared" si="11"/>
        <v>19790971.166666668</v>
      </c>
      <c r="P13" s="196">
        <f t="shared" si="12"/>
        <v>237491653.99999997</v>
      </c>
    </row>
    <row r="14" spans="1:16" x14ac:dyDescent="0.2">
      <c r="A14" s="47">
        <v>19</v>
      </c>
      <c r="B14" s="193" t="s">
        <v>350</v>
      </c>
      <c r="C14" s="194">
        <f>'6'!C42</f>
        <v>14936746</v>
      </c>
      <c r="D14" s="195"/>
      <c r="E14" s="195"/>
      <c r="F14" s="195">
        <v>4500000</v>
      </c>
      <c r="G14" s="195"/>
      <c r="H14" s="195"/>
      <c r="I14" s="195">
        <v>2920251</v>
      </c>
      <c r="J14" s="195"/>
      <c r="K14" s="195">
        <v>7516495</v>
      </c>
      <c r="L14" s="195"/>
      <c r="M14" s="195"/>
      <c r="N14" s="195"/>
      <c r="O14" s="195"/>
      <c r="P14" s="196">
        <f t="shared" si="12"/>
        <v>14936746</v>
      </c>
    </row>
    <row r="15" spans="1:16" x14ac:dyDescent="0.2">
      <c r="A15" s="47">
        <v>20</v>
      </c>
      <c r="B15" s="198" t="s">
        <v>351</v>
      </c>
      <c r="C15" s="199">
        <f t="shared" ref="C15:O15" si="13">SUM(C7:C14)</f>
        <v>2696736437</v>
      </c>
      <c r="D15" s="200">
        <f t="shared" si="13"/>
        <v>223483307.58333334</v>
      </c>
      <c r="E15" s="200">
        <f t="shared" si="13"/>
        <v>223483307.58333334</v>
      </c>
      <c r="F15" s="200">
        <f t="shared" si="13"/>
        <v>227983307.58333334</v>
      </c>
      <c r="G15" s="200">
        <f t="shared" si="13"/>
        <v>223483307.58333334</v>
      </c>
      <c r="H15" s="200">
        <f t="shared" si="13"/>
        <v>223483307.58333334</v>
      </c>
      <c r="I15" s="200">
        <f t="shared" si="13"/>
        <v>226403558.58333334</v>
      </c>
      <c r="J15" s="200">
        <f t="shared" si="13"/>
        <v>223483307.58333334</v>
      </c>
      <c r="K15" s="200">
        <f t="shared" si="13"/>
        <v>230999802.58333334</v>
      </c>
      <c r="L15" s="200">
        <f t="shared" si="13"/>
        <v>223483307.58333334</v>
      </c>
      <c r="M15" s="200">
        <f t="shared" si="13"/>
        <v>223483307.58333334</v>
      </c>
      <c r="N15" s="200">
        <f t="shared" si="13"/>
        <v>223483307.58333334</v>
      </c>
      <c r="O15" s="200">
        <f t="shared" si="13"/>
        <v>223483307.58333334</v>
      </c>
      <c r="P15" s="196">
        <f t="shared" si="12"/>
        <v>2696736437</v>
      </c>
    </row>
    <row r="16" spans="1:16" x14ac:dyDescent="0.2">
      <c r="A16" s="47">
        <v>27</v>
      </c>
      <c r="B16" s="201" t="s">
        <v>352</v>
      </c>
      <c r="C16" s="202">
        <f>C17+C18</f>
        <v>603226044</v>
      </c>
      <c r="D16" s="203">
        <f t="shared" ref="D16:O16" si="14">D17+D18</f>
        <v>64800943.666666664</v>
      </c>
      <c r="E16" s="203">
        <f t="shared" si="14"/>
        <v>52081701.666666664</v>
      </c>
      <c r="F16" s="203">
        <f t="shared" si="14"/>
        <v>48445211.666666664</v>
      </c>
      <c r="G16" s="203">
        <f t="shared" si="14"/>
        <v>48445211.666666664</v>
      </c>
      <c r="H16" s="203">
        <f t="shared" si="14"/>
        <v>50336493.666666664</v>
      </c>
      <c r="I16" s="203">
        <f t="shared" si="14"/>
        <v>48445211.666666664</v>
      </c>
      <c r="J16" s="203">
        <f t="shared" si="14"/>
        <v>48445211.666666664</v>
      </c>
      <c r="K16" s="203">
        <f t="shared" si="14"/>
        <v>48445211.666666664</v>
      </c>
      <c r="L16" s="203">
        <f t="shared" si="14"/>
        <v>48445211.666666664</v>
      </c>
      <c r="M16" s="203">
        <f t="shared" si="14"/>
        <v>48445211.666666664</v>
      </c>
      <c r="N16" s="203">
        <f t="shared" si="14"/>
        <v>48445211.666666664</v>
      </c>
      <c r="O16" s="203">
        <f t="shared" si="14"/>
        <v>48445211.666666664</v>
      </c>
      <c r="P16" s="196">
        <f t="shared" si="12"/>
        <v>603226044</v>
      </c>
    </row>
    <row r="17" spans="1:16" s="208" customFormat="1" x14ac:dyDescent="0.2">
      <c r="A17" s="204"/>
      <c r="B17" s="205" t="s">
        <v>353</v>
      </c>
      <c r="C17" s="206">
        <f>'6'!C44</f>
        <v>21883504</v>
      </c>
      <c r="D17" s="207">
        <v>16355732</v>
      </c>
      <c r="E17" s="207">
        <v>3636490</v>
      </c>
      <c r="F17" s="207"/>
      <c r="G17" s="207"/>
      <c r="H17" s="207">
        <v>1891282</v>
      </c>
      <c r="I17" s="207"/>
      <c r="J17" s="207"/>
      <c r="K17" s="207"/>
      <c r="L17" s="207"/>
      <c r="M17" s="207"/>
      <c r="N17" s="207"/>
      <c r="O17" s="207"/>
      <c r="P17" s="196">
        <f t="shared" si="12"/>
        <v>21883504</v>
      </c>
    </row>
    <row r="18" spans="1:16" x14ac:dyDescent="0.2">
      <c r="A18" s="47">
        <v>29</v>
      </c>
      <c r="B18" s="209" t="s">
        <v>354</v>
      </c>
      <c r="C18" s="210">
        <f>'6'!C45</f>
        <v>581342540</v>
      </c>
      <c r="D18" s="195">
        <f>C18/12</f>
        <v>48445211.666666664</v>
      </c>
      <c r="E18" s="195">
        <f>C18/12</f>
        <v>48445211.666666664</v>
      </c>
      <c r="F18" s="195">
        <f>C18/12</f>
        <v>48445211.666666664</v>
      </c>
      <c r="G18" s="195">
        <f>C18/12</f>
        <v>48445211.666666664</v>
      </c>
      <c r="H18" s="195">
        <f>C18/12</f>
        <v>48445211.666666664</v>
      </c>
      <c r="I18" s="195">
        <f>C18/12</f>
        <v>48445211.666666664</v>
      </c>
      <c r="J18" s="195">
        <f>C18/12</f>
        <v>48445211.666666664</v>
      </c>
      <c r="K18" s="195">
        <f>C18/12</f>
        <v>48445211.666666664</v>
      </c>
      <c r="L18" s="195">
        <f>C18/12</f>
        <v>48445211.666666664</v>
      </c>
      <c r="M18" s="195">
        <f>C18/12</f>
        <v>48445211.666666664</v>
      </c>
      <c r="N18" s="195">
        <f>C18/12</f>
        <v>48445211.666666664</v>
      </c>
      <c r="O18" s="195">
        <f>C18/12</f>
        <v>48445211.666666664</v>
      </c>
      <c r="P18" s="196">
        <f t="shared" si="12"/>
        <v>581342540.00000012</v>
      </c>
    </row>
    <row r="19" spans="1:16" ht="21.75" customHeight="1" x14ac:dyDescent="0.2">
      <c r="A19" s="47">
        <v>30</v>
      </c>
      <c r="B19" s="211" t="s">
        <v>355</v>
      </c>
      <c r="C19" s="212">
        <f>C15+C16</f>
        <v>3299962481</v>
      </c>
      <c r="D19" s="213">
        <f t="shared" ref="D19:O19" si="15">D15+D16</f>
        <v>288284251.25</v>
      </c>
      <c r="E19" s="213">
        <f t="shared" si="15"/>
        <v>275565009.25</v>
      </c>
      <c r="F19" s="213">
        <f t="shared" si="15"/>
        <v>276428519.25</v>
      </c>
      <c r="G19" s="213">
        <f t="shared" si="15"/>
        <v>271928519.25</v>
      </c>
      <c r="H19" s="213">
        <f t="shared" si="15"/>
        <v>273819801.25</v>
      </c>
      <c r="I19" s="213">
        <f t="shared" si="15"/>
        <v>274848770.25</v>
      </c>
      <c r="J19" s="213">
        <f t="shared" si="15"/>
        <v>271928519.25</v>
      </c>
      <c r="K19" s="213">
        <f t="shared" si="15"/>
        <v>279445014.25</v>
      </c>
      <c r="L19" s="213">
        <f t="shared" si="15"/>
        <v>271928519.25</v>
      </c>
      <c r="M19" s="213">
        <f t="shared" si="15"/>
        <v>271928519.25</v>
      </c>
      <c r="N19" s="213">
        <f t="shared" si="15"/>
        <v>271928519.25</v>
      </c>
      <c r="O19" s="213">
        <f t="shared" si="15"/>
        <v>271928519.25</v>
      </c>
      <c r="P19" s="196">
        <f t="shared" si="12"/>
        <v>3299962481</v>
      </c>
    </row>
    <row r="20" spans="1:16" x14ac:dyDescent="0.2">
      <c r="A20" s="47">
        <v>33</v>
      </c>
      <c r="B20" s="209" t="s">
        <v>356</v>
      </c>
      <c r="C20" s="194">
        <f>'2'!C21</f>
        <v>691780164</v>
      </c>
      <c r="D20" s="195">
        <f t="shared" ref="D20:D26" si="16">C20/12</f>
        <v>57648347</v>
      </c>
      <c r="E20" s="195">
        <f t="shared" ref="E20:E26" si="17">C20/12</f>
        <v>57648347</v>
      </c>
      <c r="F20" s="195">
        <f t="shared" ref="F20:F26" si="18">C20/12</f>
        <v>57648347</v>
      </c>
      <c r="G20" s="195">
        <f t="shared" ref="G20:G26" si="19">C20/12</f>
        <v>57648347</v>
      </c>
      <c r="H20" s="195">
        <f t="shared" ref="H20:H26" si="20">C20/12</f>
        <v>57648347</v>
      </c>
      <c r="I20" s="195">
        <f t="shared" ref="I20:I26" si="21">C20/12</f>
        <v>57648347</v>
      </c>
      <c r="J20" s="195">
        <f t="shared" ref="J20:J26" si="22">C20/12</f>
        <v>57648347</v>
      </c>
      <c r="K20" s="195">
        <f t="shared" ref="K20:K26" si="23">C20/12</f>
        <v>57648347</v>
      </c>
      <c r="L20" s="195">
        <f t="shared" ref="L20:L26" si="24">C20/12</f>
        <v>57648347</v>
      </c>
      <c r="M20" s="195">
        <f t="shared" ref="M20:M26" si="25">C20/12</f>
        <v>57648347</v>
      </c>
      <c r="N20" s="195">
        <f t="shared" ref="N20:N26" si="26">C20/12</f>
        <v>57648347</v>
      </c>
      <c r="O20" s="195">
        <f t="shared" ref="O20:O26" si="27">C20/12</f>
        <v>57648347</v>
      </c>
      <c r="P20" s="196">
        <f t="shared" si="12"/>
        <v>691780164</v>
      </c>
    </row>
    <row r="21" spans="1:16" x14ac:dyDescent="0.2">
      <c r="A21" s="47">
        <v>34</v>
      </c>
      <c r="B21" s="209" t="s">
        <v>357</v>
      </c>
      <c r="C21" s="194">
        <f>'2'!C29</f>
        <v>604046307</v>
      </c>
      <c r="D21" s="195">
        <f t="shared" si="16"/>
        <v>50337192.25</v>
      </c>
      <c r="E21" s="195">
        <f t="shared" si="17"/>
        <v>50337192.25</v>
      </c>
      <c r="F21" s="195">
        <f t="shared" si="18"/>
        <v>50337192.25</v>
      </c>
      <c r="G21" s="195">
        <f t="shared" si="19"/>
        <v>50337192.25</v>
      </c>
      <c r="H21" s="195">
        <f t="shared" si="20"/>
        <v>50337192.25</v>
      </c>
      <c r="I21" s="195">
        <f t="shared" si="21"/>
        <v>50337192.25</v>
      </c>
      <c r="J21" s="195">
        <f t="shared" si="22"/>
        <v>50337192.25</v>
      </c>
      <c r="K21" s="195">
        <f t="shared" si="23"/>
        <v>50337192.25</v>
      </c>
      <c r="L21" s="195">
        <f t="shared" si="24"/>
        <v>50337192.25</v>
      </c>
      <c r="M21" s="195">
        <f t="shared" si="25"/>
        <v>50337192.25</v>
      </c>
      <c r="N21" s="195">
        <f t="shared" si="26"/>
        <v>50337192.25</v>
      </c>
      <c r="O21" s="195">
        <f t="shared" si="27"/>
        <v>50337192.25</v>
      </c>
      <c r="P21" s="196">
        <f t="shared" si="12"/>
        <v>604046307</v>
      </c>
    </row>
    <row r="22" spans="1:16" x14ac:dyDescent="0.2">
      <c r="A22" s="47">
        <v>35</v>
      </c>
      <c r="B22" s="209" t="s">
        <v>164</v>
      </c>
      <c r="C22" s="197">
        <f>'2'!C40</f>
        <v>335946610</v>
      </c>
      <c r="D22" s="195">
        <f t="shared" si="16"/>
        <v>27995550.833333332</v>
      </c>
      <c r="E22" s="195">
        <f t="shared" si="17"/>
        <v>27995550.833333332</v>
      </c>
      <c r="F22" s="195">
        <f t="shared" si="18"/>
        <v>27995550.833333332</v>
      </c>
      <c r="G22" s="195">
        <f t="shared" si="19"/>
        <v>27995550.833333332</v>
      </c>
      <c r="H22" s="195">
        <f t="shared" si="20"/>
        <v>27995550.833333332</v>
      </c>
      <c r="I22" s="195">
        <f t="shared" si="21"/>
        <v>27995550.833333332</v>
      </c>
      <c r="J22" s="195">
        <f t="shared" si="22"/>
        <v>27995550.833333332</v>
      </c>
      <c r="K22" s="195">
        <f t="shared" si="23"/>
        <v>27995550.833333332</v>
      </c>
      <c r="L22" s="195">
        <f t="shared" si="24"/>
        <v>27995550.833333332</v>
      </c>
      <c r="M22" s="195">
        <f t="shared" si="25"/>
        <v>27995550.833333332</v>
      </c>
      <c r="N22" s="195">
        <f t="shared" si="26"/>
        <v>27995550.833333332</v>
      </c>
      <c r="O22" s="195">
        <f t="shared" si="27"/>
        <v>27995550.833333332</v>
      </c>
      <c r="P22" s="196">
        <f t="shared" si="12"/>
        <v>335946610</v>
      </c>
    </row>
    <row r="23" spans="1:16" x14ac:dyDescent="0.2">
      <c r="A23" s="47">
        <v>36</v>
      </c>
      <c r="B23" s="214" t="s">
        <v>84</v>
      </c>
      <c r="C23" s="215">
        <f>'2'!C62</f>
        <v>37915928</v>
      </c>
      <c r="D23" s="195">
        <f t="shared" si="16"/>
        <v>3159660.6666666665</v>
      </c>
      <c r="E23" s="195">
        <f t="shared" si="17"/>
        <v>3159660.6666666665</v>
      </c>
      <c r="F23" s="195">
        <f t="shared" si="18"/>
        <v>3159660.6666666665</v>
      </c>
      <c r="G23" s="195">
        <f t="shared" si="19"/>
        <v>3159660.6666666665</v>
      </c>
      <c r="H23" s="195">
        <f t="shared" si="20"/>
        <v>3159660.6666666665</v>
      </c>
      <c r="I23" s="195">
        <f t="shared" si="21"/>
        <v>3159660.6666666665</v>
      </c>
      <c r="J23" s="195">
        <f t="shared" si="22"/>
        <v>3159660.6666666665</v>
      </c>
      <c r="K23" s="195">
        <f t="shared" si="23"/>
        <v>3159660.6666666665</v>
      </c>
      <c r="L23" s="195">
        <f t="shared" si="24"/>
        <v>3159660.6666666665</v>
      </c>
      <c r="M23" s="195">
        <f t="shared" si="25"/>
        <v>3159660.6666666665</v>
      </c>
      <c r="N23" s="195">
        <f t="shared" si="26"/>
        <v>3159660.6666666665</v>
      </c>
      <c r="O23" s="195">
        <f t="shared" si="27"/>
        <v>3159660.6666666665</v>
      </c>
      <c r="P23" s="196">
        <f t="shared" si="12"/>
        <v>37915928</v>
      </c>
    </row>
    <row r="24" spans="1:16" x14ac:dyDescent="0.2">
      <c r="A24" s="47">
        <v>37</v>
      </c>
      <c r="B24" s="214" t="s">
        <v>185</v>
      </c>
      <c r="C24" s="215">
        <f>'2'!C65</f>
        <v>3000000</v>
      </c>
      <c r="D24" s="195">
        <f t="shared" si="16"/>
        <v>250000</v>
      </c>
      <c r="E24" s="195">
        <f t="shared" si="17"/>
        <v>250000</v>
      </c>
      <c r="F24" s="195">
        <f t="shared" si="18"/>
        <v>250000</v>
      </c>
      <c r="G24" s="195">
        <f t="shared" si="19"/>
        <v>250000</v>
      </c>
      <c r="H24" s="195">
        <f t="shared" si="20"/>
        <v>250000</v>
      </c>
      <c r="I24" s="195">
        <f t="shared" si="21"/>
        <v>250000</v>
      </c>
      <c r="J24" s="195">
        <f t="shared" si="22"/>
        <v>250000</v>
      </c>
      <c r="K24" s="195">
        <f t="shared" si="23"/>
        <v>250000</v>
      </c>
      <c r="L24" s="195">
        <f t="shared" si="24"/>
        <v>250000</v>
      </c>
      <c r="M24" s="195">
        <f t="shared" si="25"/>
        <v>250000</v>
      </c>
      <c r="N24" s="195">
        <f t="shared" si="26"/>
        <v>250000</v>
      </c>
      <c r="O24" s="195">
        <f t="shared" si="27"/>
        <v>250000</v>
      </c>
      <c r="P24" s="196">
        <f t="shared" si="12"/>
        <v>3000000</v>
      </c>
    </row>
    <row r="25" spans="1:16" x14ac:dyDescent="0.2">
      <c r="A25" s="47"/>
      <c r="B25" s="214" t="s">
        <v>358</v>
      </c>
      <c r="C25" s="215">
        <f>'2'!C67</f>
        <v>0</v>
      </c>
      <c r="D25" s="195">
        <f t="shared" si="16"/>
        <v>0</v>
      </c>
      <c r="E25" s="195">
        <f t="shared" si="17"/>
        <v>0</v>
      </c>
      <c r="F25" s="195">
        <f t="shared" si="18"/>
        <v>0</v>
      </c>
      <c r="G25" s="195">
        <f t="shared" si="19"/>
        <v>0</v>
      </c>
      <c r="H25" s="195">
        <f t="shared" si="20"/>
        <v>0</v>
      </c>
      <c r="I25" s="195">
        <f t="shared" si="21"/>
        <v>0</v>
      </c>
      <c r="J25" s="195">
        <f t="shared" si="22"/>
        <v>0</v>
      </c>
      <c r="K25" s="195">
        <f t="shared" si="23"/>
        <v>0</v>
      </c>
      <c r="L25" s="195">
        <f t="shared" si="24"/>
        <v>0</v>
      </c>
      <c r="M25" s="195">
        <f t="shared" si="25"/>
        <v>0</v>
      </c>
      <c r="N25" s="195">
        <f t="shared" si="26"/>
        <v>0</v>
      </c>
      <c r="O25" s="195">
        <f t="shared" si="27"/>
        <v>0</v>
      </c>
      <c r="P25" s="196">
        <f t="shared" si="12"/>
        <v>0</v>
      </c>
    </row>
    <row r="26" spans="1:16" x14ac:dyDescent="0.2">
      <c r="A26" s="47">
        <v>38</v>
      </c>
      <c r="B26" s="214" t="s">
        <v>359</v>
      </c>
      <c r="C26" s="215">
        <f>'2'!C71</f>
        <v>1755000</v>
      </c>
      <c r="D26" s="195">
        <f t="shared" si="16"/>
        <v>146250</v>
      </c>
      <c r="E26" s="195">
        <f t="shared" si="17"/>
        <v>146250</v>
      </c>
      <c r="F26" s="195">
        <f t="shared" si="18"/>
        <v>146250</v>
      </c>
      <c r="G26" s="195">
        <f t="shared" si="19"/>
        <v>146250</v>
      </c>
      <c r="H26" s="195">
        <f t="shared" si="20"/>
        <v>146250</v>
      </c>
      <c r="I26" s="195">
        <f t="shared" si="21"/>
        <v>146250</v>
      </c>
      <c r="J26" s="195">
        <f t="shared" si="22"/>
        <v>146250</v>
      </c>
      <c r="K26" s="195">
        <f t="shared" si="23"/>
        <v>146250</v>
      </c>
      <c r="L26" s="195">
        <f t="shared" si="24"/>
        <v>146250</v>
      </c>
      <c r="M26" s="195">
        <f t="shared" si="25"/>
        <v>146250</v>
      </c>
      <c r="N26" s="195">
        <f t="shared" si="26"/>
        <v>146250</v>
      </c>
      <c r="O26" s="195">
        <f t="shared" si="27"/>
        <v>146250</v>
      </c>
      <c r="P26" s="196">
        <f t="shared" si="12"/>
        <v>1755000</v>
      </c>
    </row>
    <row r="27" spans="1:16" s="32" customFormat="1" x14ac:dyDescent="0.2">
      <c r="A27" s="48">
        <v>39</v>
      </c>
      <c r="B27" s="216" t="s">
        <v>360</v>
      </c>
      <c r="C27" s="217">
        <f t="shared" ref="C27:O27" si="28">SUM(C20:C26)</f>
        <v>1674444009</v>
      </c>
      <c r="D27" s="218">
        <f t="shared" si="28"/>
        <v>139537000.75</v>
      </c>
      <c r="E27" s="218">
        <f t="shared" si="28"/>
        <v>139537000.75</v>
      </c>
      <c r="F27" s="218">
        <f t="shared" si="28"/>
        <v>139537000.75</v>
      </c>
      <c r="G27" s="218">
        <f t="shared" si="28"/>
        <v>139537000.75</v>
      </c>
      <c r="H27" s="218">
        <f t="shared" si="28"/>
        <v>139537000.75</v>
      </c>
      <c r="I27" s="218">
        <f t="shared" si="28"/>
        <v>139537000.75</v>
      </c>
      <c r="J27" s="218">
        <f t="shared" si="28"/>
        <v>139537000.75</v>
      </c>
      <c r="K27" s="218">
        <f t="shared" si="28"/>
        <v>139537000.75</v>
      </c>
      <c r="L27" s="218">
        <f t="shared" si="28"/>
        <v>139537000.75</v>
      </c>
      <c r="M27" s="218">
        <f t="shared" si="28"/>
        <v>139537000.75</v>
      </c>
      <c r="N27" s="218">
        <f t="shared" si="28"/>
        <v>139537000.75</v>
      </c>
      <c r="O27" s="218">
        <f t="shared" si="28"/>
        <v>139537000.75</v>
      </c>
      <c r="P27" s="219">
        <f t="shared" si="12"/>
        <v>1674444009</v>
      </c>
    </row>
    <row r="28" spans="1:16" ht="16.5" customHeight="1" x14ac:dyDescent="0.2">
      <c r="A28" s="47">
        <v>55</v>
      </c>
      <c r="B28" s="201" t="s">
        <v>361</v>
      </c>
      <c r="C28" s="202">
        <f t="shared" ref="C28:O28" si="29">SUM(C29:C32)</f>
        <v>1625518472</v>
      </c>
      <c r="D28" s="203">
        <f t="shared" si="29"/>
        <v>1027093371.6666666</v>
      </c>
      <c r="E28" s="203">
        <f t="shared" si="29"/>
        <v>52081701.666666664</v>
      </c>
      <c r="F28" s="203">
        <f t="shared" si="29"/>
        <v>108445211.66666666</v>
      </c>
      <c r="G28" s="203">
        <f t="shared" si="29"/>
        <v>48445211.666666664</v>
      </c>
      <c r="H28" s="203">
        <f t="shared" si="29"/>
        <v>50336493.666666664</v>
      </c>
      <c r="I28" s="203">
        <f t="shared" si="29"/>
        <v>48445211.666666664</v>
      </c>
      <c r="J28" s="203">
        <f t="shared" si="29"/>
        <v>48445211.666666664</v>
      </c>
      <c r="K28" s="203">
        <f t="shared" si="29"/>
        <v>48445211.666666664</v>
      </c>
      <c r="L28" s="203">
        <f t="shared" si="29"/>
        <v>48445211.666666664</v>
      </c>
      <c r="M28" s="203">
        <f t="shared" si="29"/>
        <v>48445211.666666664</v>
      </c>
      <c r="N28" s="203">
        <f t="shared" si="29"/>
        <v>48445211.666666664</v>
      </c>
      <c r="O28" s="203">
        <f t="shared" si="29"/>
        <v>48445211.666666664</v>
      </c>
      <c r="P28" s="196">
        <f t="shared" si="12"/>
        <v>1625518472.0000007</v>
      </c>
    </row>
    <row r="29" spans="1:16" ht="16.5" customHeight="1" x14ac:dyDescent="0.2">
      <c r="A29" s="47"/>
      <c r="B29" s="214" t="s">
        <v>362</v>
      </c>
      <c r="C29" s="206">
        <f>'2'!C74</f>
        <v>978648160</v>
      </c>
      <c r="D29" s="195">
        <f>'2'!C74</f>
        <v>978648160</v>
      </c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6">
        <f t="shared" si="12"/>
        <v>978648160</v>
      </c>
    </row>
    <row r="30" spans="1:16" ht="16.5" customHeight="1" x14ac:dyDescent="0.2">
      <c r="A30" s="47"/>
      <c r="B30" s="214" t="s">
        <v>204</v>
      </c>
      <c r="C30" s="206">
        <f>'2'!C75</f>
        <v>5527772</v>
      </c>
      <c r="D30" s="195"/>
      <c r="E30" s="195">
        <v>3636490</v>
      </c>
      <c r="F30" s="195"/>
      <c r="G30" s="195"/>
      <c r="H30" s="195">
        <v>1891282</v>
      </c>
      <c r="I30" s="195"/>
      <c r="J30" s="195"/>
      <c r="K30" s="195"/>
      <c r="L30" s="195"/>
      <c r="M30" s="195"/>
      <c r="N30" s="195"/>
      <c r="O30" s="195"/>
      <c r="P30" s="196">
        <f t="shared" si="12"/>
        <v>5527772</v>
      </c>
    </row>
    <row r="31" spans="1:16" ht="16.5" customHeight="1" x14ac:dyDescent="0.2">
      <c r="A31" s="47"/>
      <c r="B31" s="214" t="s">
        <v>363</v>
      </c>
      <c r="C31" s="206">
        <v>60000000</v>
      </c>
      <c r="D31" s="195"/>
      <c r="E31" s="195"/>
      <c r="F31" s="195">
        <v>60000000</v>
      </c>
      <c r="G31" s="195"/>
      <c r="H31" s="195"/>
      <c r="I31" s="195"/>
      <c r="J31" s="195"/>
      <c r="K31" s="195"/>
      <c r="L31" s="195"/>
      <c r="M31" s="195"/>
      <c r="N31" s="195"/>
      <c r="O31" s="195"/>
      <c r="P31" s="196">
        <f t="shared" si="12"/>
        <v>60000000</v>
      </c>
    </row>
    <row r="32" spans="1:16" x14ac:dyDescent="0.2">
      <c r="A32" s="47">
        <v>56</v>
      </c>
      <c r="B32" s="209" t="s">
        <v>354</v>
      </c>
      <c r="C32" s="220">
        <f>'2'!C76</f>
        <v>581342540</v>
      </c>
      <c r="D32" s="195">
        <f>C32/12</f>
        <v>48445211.666666664</v>
      </c>
      <c r="E32" s="195">
        <f>C32/12</f>
        <v>48445211.666666664</v>
      </c>
      <c r="F32" s="195">
        <f>C32/12</f>
        <v>48445211.666666664</v>
      </c>
      <c r="G32" s="195">
        <f>C32/12</f>
        <v>48445211.666666664</v>
      </c>
      <c r="H32" s="195">
        <f>C32/12</f>
        <v>48445211.666666664</v>
      </c>
      <c r="I32" s="195">
        <f>C32/12</f>
        <v>48445211.666666664</v>
      </c>
      <c r="J32" s="195">
        <f>C32/12</f>
        <v>48445211.666666664</v>
      </c>
      <c r="K32" s="195">
        <f>C32/12</f>
        <v>48445211.666666664</v>
      </c>
      <c r="L32" s="195">
        <f>C32/12</f>
        <v>48445211.666666664</v>
      </c>
      <c r="M32" s="195">
        <f>C32/12</f>
        <v>48445211.666666664</v>
      </c>
      <c r="N32" s="195">
        <f>C32/12</f>
        <v>48445211.666666664</v>
      </c>
      <c r="O32" s="195">
        <f>C32/12</f>
        <v>48445211.666666664</v>
      </c>
      <c r="P32" s="196">
        <f>SUM(D32:O32)</f>
        <v>581342540.00000012</v>
      </c>
    </row>
    <row r="33" spans="1:16" ht="18" customHeight="1" x14ac:dyDescent="0.2">
      <c r="A33" s="47">
        <v>58</v>
      </c>
      <c r="B33" s="221" t="s">
        <v>364</v>
      </c>
      <c r="C33" s="222">
        <f t="shared" ref="C33:O33" si="30">C27+C28</f>
        <v>3299962481</v>
      </c>
      <c r="D33" s="223">
        <f t="shared" si="30"/>
        <v>1166630372.4166665</v>
      </c>
      <c r="E33" s="223">
        <f t="shared" si="30"/>
        <v>191618702.41666666</v>
      </c>
      <c r="F33" s="223">
        <f t="shared" si="30"/>
        <v>247982212.41666666</v>
      </c>
      <c r="G33" s="223">
        <f t="shared" si="30"/>
        <v>187982212.41666666</v>
      </c>
      <c r="H33" s="223">
        <f t="shared" si="30"/>
        <v>189873494.41666666</v>
      </c>
      <c r="I33" s="223">
        <f t="shared" si="30"/>
        <v>187982212.41666666</v>
      </c>
      <c r="J33" s="223">
        <f t="shared" si="30"/>
        <v>187982212.41666666</v>
      </c>
      <c r="K33" s="223">
        <f t="shared" si="30"/>
        <v>187982212.41666666</v>
      </c>
      <c r="L33" s="223">
        <f t="shared" si="30"/>
        <v>187982212.41666666</v>
      </c>
      <c r="M33" s="223">
        <f t="shared" si="30"/>
        <v>187982212.41666666</v>
      </c>
      <c r="N33" s="223">
        <f t="shared" si="30"/>
        <v>187982212.41666666</v>
      </c>
      <c r="O33" s="223">
        <f t="shared" si="30"/>
        <v>187982212.41666666</v>
      </c>
      <c r="P33" s="196">
        <f>SUM(D33:O33)</f>
        <v>3299962480.999999</v>
      </c>
    </row>
    <row r="34" spans="1:16" x14ac:dyDescent="0.2">
      <c r="B34" s="186"/>
      <c r="C34" s="186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</row>
    <row r="35" spans="1:16" x14ac:dyDescent="0.2">
      <c r="B35" s="186"/>
      <c r="C35" s="186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</row>
  </sheetData>
  <pageMargins left="0.78740157480314965" right="0.78740157480314965" top="0.78740157480314965" bottom="0.78740157480314965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pane ySplit="6" topLeftCell="A46" activePane="bottomLeft" state="frozen"/>
      <selection activeCell="F1" sqref="F1"/>
      <selection pane="bottomLeft" activeCell="F1" sqref="F1"/>
    </sheetView>
  </sheetViews>
  <sheetFormatPr defaultRowHeight="12.75" x14ac:dyDescent="0.2"/>
  <cols>
    <col min="1" max="1" width="5.7109375" style="165" customWidth="1"/>
    <col min="2" max="2" width="50" style="165" customWidth="1"/>
    <col min="3" max="3" width="14.7109375" style="165" customWidth="1"/>
    <col min="4" max="8" width="12.7109375" style="165" customWidth="1"/>
    <col min="9" max="254" width="9.140625" style="165"/>
    <col min="255" max="255" width="5.7109375" style="165" customWidth="1"/>
    <col min="256" max="256" width="50" style="165" customWidth="1"/>
    <col min="257" max="257" width="28.85546875" style="165" customWidth="1"/>
    <col min="258" max="510" width="9.140625" style="165"/>
    <col min="511" max="511" width="5.7109375" style="165" customWidth="1"/>
    <col min="512" max="512" width="50" style="165" customWidth="1"/>
    <col min="513" max="513" width="28.85546875" style="165" customWidth="1"/>
    <col min="514" max="766" width="9.140625" style="165"/>
    <col min="767" max="767" width="5.7109375" style="165" customWidth="1"/>
    <col min="768" max="768" width="50" style="165" customWidth="1"/>
    <col min="769" max="769" width="28.85546875" style="165" customWidth="1"/>
    <col min="770" max="1022" width="9.140625" style="165"/>
    <col min="1023" max="1023" width="5.7109375" style="165" customWidth="1"/>
    <col min="1024" max="1024" width="50" style="165" customWidth="1"/>
    <col min="1025" max="1025" width="28.85546875" style="165" customWidth="1"/>
    <col min="1026" max="1278" width="9.140625" style="165"/>
    <col min="1279" max="1279" width="5.7109375" style="165" customWidth="1"/>
    <col min="1280" max="1280" width="50" style="165" customWidth="1"/>
    <col min="1281" max="1281" width="28.85546875" style="165" customWidth="1"/>
    <col min="1282" max="1534" width="9.140625" style="165"/>
    <col min="1535" max="1535" width="5.7109375" style="165" customWidth="1"/>
    <col min="1536" max="1536" width="50" style="165" customWidth="1"/>
    <col min="1537" max="1537" width="28.85546875" style="165" customWidth="1"/>
    <col min="1538" max="1790" width="9.140625" style="165"/>
    <col min="1791" max="1791" width="5.7109375" style="165" customWidth="1"/>
    <col min="1792" max="1792" width="50" style="165" customWidth="1"/>
    <col min="1793" max="1793" width="28.85546875" style="165" customWidth="1"/>
    <col min="1794" max="2046" width="9.140625" style="165"/>
    <col min="2047" max="2047" width="5.7109375" style="165" customWidth="1"/>
    <col min="2048" max="2048" width="50" style="165" customWidth="1"/>
    <col min="2049" max="2049" width="28.85546875" style="165" customWidth="1"/>
    <col min="2050" max="2302" width="9.140625" style="165"/>
    <col min="2303" max="2303" width="5.7109375" style="165" customWidth="1"/>
    <col min="2304" max="2304" width="50" style="165" customWidth="1"/>
    <col min="2305" max="2305" width="28.85546875" style="165" customWidth="1"/>
    <col min="2306" max="2558" width="9.140625" style="165"/>
    <col min="2559" max="2559" width="5.7109375" style="165" customWidth="1"/>
    <col min="2560" max="2560" width="50" style="165" customWidth="1"/>
    <col min="2561" max="2561" width="28.85546875" style="165" customWidth="1"/>
    <col min="2562" max="2814" width="9.140625" style="165"/>
    <col min="2815" max="2815" width="5.7109375" style="165" customWidth="1"/>
    <col min="2816" max="2816" width="50" style="165" customWidth="1"/>
    <col min="2817" max="2817" width="28.85546875" style="165" customWidth="1"/>
    <col min="2818" max="3070" width="9.140625" style="165"/>
    <col min="3071" max="3071" width="5.7109375" style="165" customWidth="1"/>
    <col min="3072" max="3072" width="50" style="165" customWidth="1"/>
    <col min="3073" max="3073" width="28.85546875" style="165" customWidth="1"/>
    <col min="3074" max="3326" width="9.140625" style="165"/>
    <col min="3327" max="3327" width="5.7109375" style="165" customWidth="1"/>
    <col min="3328" max="3328" width="50" style="165" customWidth="1"/>
    <col min="3329" max="3329" width="28.85546875" style="165" customWidth="1"/>
    <col min="3330" max="3582" width="9.140625" style="165"/>
    <col min="3583" max="3583" width="5.7109375" style="165" customWidth="1"/>
    <col min="3584" max="3584" width="50" style="165" customWidth="1"/>
    <col min="3585" max="3585" width="28.85546875" style="165" customWidth="1"/>
    <col min="3586" max="3838" width="9.140625" style="165"/>
    <col min="3839" max="3839" width="5.7109375" style="165" customWidth="1"/>
    <col min="3840" max="3840" width="50" style="165" customWidth="1"/>
    <col min="3841" max="3841" width="28.85546875" style="165" customWidth="1"/>
    <col min="3842" max="4094" width="9.140625" style="165"/>
    <col min="4095" max="4095" width="5.7109375" style="165" customWidth="1"/>
    <col min="4096" max="4096" width="50" style="165" customWidth="1"/>
    <col min="4097" max="4097" width="28.85546875" style="165" customWidth="1"/>
    <col min="4098" max="4350" width="9.140625" style="165"/>
    <col min="4351" max="4351" width="5.7109375" style="165" customWidth="1"/>
    <col min="4352" max="4352" width="50" style="165" customWidth="1"/>
    <col min="4353" max="4353" width="28.85546875" style="165" customWidth="1"/>
    <col min="4354" max="4606" width="9.140625" style="165"/>
    <col min="4607" max="4607" width="5.7109375" style="165" customWidth="1"/>
    <col min="4608" max="4608" width="50" style="165" customWidth="1"/>
    <col min="4609" max="4609" width="28.85546875" style="165" customWidth="1"/>
    <col min="4610" max="4862" width="9.140625" style="165"/>
    <col min="4863" max="4863" width="5.7109375" style="165" customWidth="1"/>
    <col min="4864" max="4864" width="50" style="165" customWidth="1"/>
    <col min="4865" max="4865" width="28.85546875" style="165" customWidth="1"/>
    <col min="4866" max="5118" width="9.140625" style="165"/>
    <col min="5119" max="5119" width="5.7109375" style="165" customWidth="1"/>
    <col min="5120" max="5120" width="50" style="165" customWidth="1"/>
    <col min="5121" max="5121" width="28.85546875" style="165" customWidth="1"/>
    <col min="5122" max="5374" width="9.140625" style="165"/>
    <col min="5375" max="5375" width="5.7109375" style="165" customWidth="1"/>
    <col min="5376" max="5376" width="50" style="165" customWidth="1"/>
    <col min="5377" max="5377" width="28.85546875" style="165" customWidth="1"/>
    <col min="5378" max="5630" width="9.140625" style="165"/>
    <col min="5631" max="5631" width="5.7109375" style="165" customWidth="1"/>
    <col min="5632" max="5632" width="50" style="165" customWidth="1"/>
    <col min="5633" max="5633" width="28.85546875" style="165" customWidth="1"/>
    <col min="5634" max="5886" width="9.140625" style="165"/>
    <col min="5887" max="5887" width="5.7109375" style="165" customWidth="1"/>
    <col min="5888" max="5888" width="50" style="165" customWidth="1"/>
    <col min="5889" max="5889" width="28.85546875" style="165" customWidth="1"/>
    <col min="5890" max="6142" width="9.140625" style="165"/>
    <col min="6143" max="6143" width="5.7109375" style="165" customWidth="1"/>
    <col min="6144" max="6144" width="50" style="165" customWidth="1"/>
    <col min="6145" max="6145" width="28.85546875" style="165" customWidth="1"/>
    <col min="6146" max="6398" width="9.140625" style="165"/>
    <col min="6399" max="6399" width="5.7109375" style="165" customWidth="1"/>
    <col min="6400" max="6400" width="50" style="165" customWidth="1"/>
    <col min="6401" max="6401" width="28.85546875" style="165" customWidth="1"/>
    <col min="6402" max="6654" width="9.140625" style="165"/>
    <col min="6655" max="6655" width="5.7109375" style="165" customWidth="1"/>
    <col min="6656" max="6656" width="50" style="165" customWidth="1"/>
    <col min="6657" max="6657" width="28.85546875" style="165" customWidth="1"/>
    <col min="6658" max="6910" width="9.140625" style="165"/>
    <col min="6911" max="6911" width="5.7109375" style="165" customWidth="1"/>
    <col min="6912" max="6912" width="50" style="165" customWidth="1"/>
    <col min="6913" max="6913" width="28.85546875" style="165" customWidth="1"/>
    <col min="6914" max="7166" width="9.140625" style="165"/>
    <col min="7167" max="7167" width="5.7109375" style="165" customWidth="1"/>
    <col min="7168" max="7168" width="50" style="165" customWidth="1"/>
    <col min="7169" max="7169" width="28.85546875" style="165" customWidth="1"/>
    <col min="7170" max="7422" width="9.140625" style="165"/>
    <col min="7423" max="7423" width="5.7109375" style="165" customWidth="1"/>
    <col min="7424" max="7424" width="50" style="165" customWidth="1"/>
    <col min="7425" max="7425" width="28.85546875" style="165" customWidth="1"/>
    <col min="7426" max="7678" width="9.140625" style="165"/>
    <col min="7679" max="7679" width="5.7109375" style="165" customWidth="1"/>
    <col min="7680" max="7680" width="50" style="165" customWidth="1"/>
    <col min="7681" max="7681" width="28.85546875" style="165" customWidth="1"/>
    <col min="7682" max="7934" width="9.140625" style="165"/>
    <col min="7935" max="7935" width="5.7109375" style="165" customWidth="1"/>
    <col min="7936" max="7936" width="50" style="165" customWidth="1"/>
    <col min="7937" max="7937" width="28.85546875" style="165" customWidth="1"/>
    <col min="7938" max="8190" width="9.140625" style="165"/>
    <col min="8191" max="8191" width="5.7109375" style="165" customWidth="1"/>
    <col min="8192" max="8192" width="50" style="165" customWidth="1"/>
    <col min="8193" max="8193" width="28.85546875" style="165" customWidth="1"/>
    <col min="8194" max="8446" width="9.140625" style="165"/>
    <col min="8447" max="8447" width="5.7109375" style="165" customWidth="1"/>
    <col min="8448" max="8448" width="50" style="165" customWidth="1"/>
    <col min="8449" max="8449" width="28.85546875" style="165" customWidth="1"/>
    <col min="8450" max="8702" width="9.140625" style="165"/>
    <col min="8703" max="8703" width="5.7109375" style="165" customWidth="1"/>
    <col min="8704" max="8704" width="50" style="165" customWidth="1"/>
    <col min="8705" max="8705" width="28.85546875" style="165" customWidth="1"/>
    <col min="8706" max="8958" width="9.140625" style="165"/>
    <col min="8959" max="8959" width="5.7109375" style="165" customWidth="1"/>
    <col min="8960" max="8960" width="50" style="165" customWidth="1"/>
    <col min="8961" max="8961" width="28.85546875" style="165" customWidth="1"/>
    <col min="8962" max="9214" width="9.140625" style="165"/>
    <col min="9215" max="9215" width="5.7109375" style="165" customWidth="1"/>
    <col min="9216" max="9216" width="50" style="165" customWidth="1"/>
    <col min="9217" max="9217" width="28.85546875" style="165" customWidth="1"/>
    <col min="9218" max="9470" width="9.140625" style="165"/>
    <col min="9471" max="9471" width="5.7109375" style="165" customWidth="1"/>
    <col min="9472" max="9472" width="50" style="165" customWidth="1"/>
    <col min="9473" max="9473" width="28.85546875" style="165" customWidth="1"/>
    <col min="9474" max="9726" width="9.140625" style="165"/>
    <col min="9727" max="9727" width="5.7109375" style="165" customWidth="1"/>
    <col min="9728" max="9728" width="50" style="165" customWidth="1"/>
    <col min="9729" max="9729" width="28.85546875" style="165" customWidth="1"/>
    <col min="9730" max="9982" width="9.140625" style="165"/>
    <col min="9983" max="9983" width="5.7109375" style="165" customWidth="1"/>
    <col min="9984" max="9984" width="50" style="165" customWidth="1"/>
    <col min="9985" max="9985" width="28.85546875" style="165" customWidth="1"/>
    <col min="9986" max="10238" width="9.140625" style="165"/>
    <col min="10239" max="10239" width="5.7109375" style="165" customWidth="1"/>
    <col min="10240" max="10240" width="50" style="165" customWidth="1"/>
    <col min="10241" max="10241" width="28.85546875" style="165" customWidth="1"/>
    <col min="10242" max="10494" width="9.140625" style="165"/>
    <col min="10495" max="10495" width="5.7109375" style="165" customWidth="1"/>
    <col min="10496" max="10496" width="50" style="165" customWidth="1"/>
    <col min="10497" max="10497" width="28.85546875" style="165" customWidth="1"/>
    <col min="10498" max="10750" width="9.140625" style="165"/>
    <col min="10751" max="10751" width="5.7109375" style="165" customWidth="1"/>
    <col min="10752" max="10752" width="50" style="165" customWidth="1"/>
    <col min="10753" max="10753" width="28.85546875" style="165" customWidth="1"/>
    <col min="10754" max="11006" width="9.140625" style="165"/>
    <col min="11007" max="11007" width="5.7109375" style="165" customWidth="1"/>
    <col min="11008" max="11008" width="50" style="165" customWidth="1"/>
    <col min="11009" max="11009" width="28.85546875" style="165" customWidth="1"/>
    <col min="11010" max="11262" width="9.140625" style="165"/>
    <col min="11263" max="11263" width="5.7109375" style="165" customWidth="1"/>
    <col min="11264" max="11264" width="50" style="165" customWidth="1"/>
    <col min="11265" max="11265" width="28.85546875" style="165" customWidth="1"/>
    <col min="11266" max="11518" width="9.140625" style="165"/>
    <col min="11519" max="11519" width="5.7109375" style="165" customWidth="1"/>
    <col min="11520" max="11520" width="50" style="165" customWidth="1"/>
    <col min="11521" max="11521" width="28.85546875" style="165" customWidth="1"/>
    <col min="11522" max="11774" width="9.140625" style="165"/>
    <col min="11775" max="11775" width="5.7109375" style="165" customWidth="1"/>
    <col min="11776" max="11776" width="50" style="165" customWidth="1"/>
    <col min="11777" max="11777" width="28.85546875" style="165" customWidth="1"/>
    <col min="11778" max="12030" width="9.140625" style="165"/>
    <col min="12031" max="12031" width="5.7109375" style="165" customWidth="1"/>
    <col min="12032" max="12032" width="50" style="165" customWidth="1"/>
    <col min="12033" max="12033" width="28.85546875" style="165" customWidth="1"/>
    <col min="12034" max="12286" width="9.140625" style="165"/>
    <col min="12287" max="12287" width="5.7109375" style="165" customWidth="1"/>
    <col min="12288" max="12288" width="50" style="165" customWidth="1"/>
    <col min="12289" max="12289" width="28.85546875" style="165" customWidth="1"/>
    <col min="12290" max="12542" width="9.140625" style="165"/>
    <col min="12543" max="12543" width="5.7109375" style="165" customWidth="1"/>
    <col min="12544" max="12544" width="50" style="165" customWidth="1"/>
    <col min="12545" max="12545" width="28.85546875" style="165" customWidth="1"/>
    <col min="12546" max="12798" width="9.140625" style="165"/>
    <col min="12799" max="12799" width="5.7109375" style="165" customWidth="1"/>
    <col min="12800" max="12800" width="50" style="165" customWidth="1"/>
    <col min="12801" max="12801" width="28.85546875" style="165" customWidth="1"/>
    <col min="12802" max="13054" width="9.140625" style="165"/>
    <col min="13055" max="13055" width="5.7109375" style="165" customWidth="1"/>
    <col min="13056" max="13056" width="50" style="165" customWidth="1"/>
    <col min="13057" max="13057" width="28.85546875" style="165" customWidth="1"/>
    <col min="13058" max="13310" width="9.140625" style="165"/>
    <col min="13311" max="13311" width="5.7109375" style="165" customWidth="1"/>
    <col min="13312" max="13312" width="50" style="165" customWidth="1"/>
    <col min="13313" max="13313" width="28.85546875" style="165" customWidth="1"/>
    <col min="13314" max="13566" width="9.140625" style="165"/>
    <col min="13567" max="13567" width="5.7109375" style="165" customWidth="1"/>
    <col min="13568" max="13568" width="50" style="165" customWidth="1"/>
    <col min="13569" max="13569" width="28.85546875" style="165" customWidth="1"/>
    <col min="13570" max="13822" width="9.140625" style="165"/>
    <col min="13823" max="13823" width="5.7109375" style="165" customWidth="1"/>
    <col min="13824" max="13824" width="50" style="165" customWidth="1"/>
    <col min="13825" max="13825" width="28.85546875" style="165" customWidth="1"/>
    <col min="13826" max="14078" width="9.140625" style="165"/>
    <col min="14079" max="14079" width="5.7109375" style="165" customWidth="1"/>
    <col min="14080" max="14080" width="50" style="165" customWidth="1"/>
    <col min="14081" max="14081" width="28.85546875" style="165" customWidth="1"/>
    <col min="14082" max="14334" width="9.140625" style="165"/>
    <col min="14335" max="14335" width="5.7109375" style="165" customWidth="1"/>
    <col min="14336" max="14336" width="50" style="165" customWidth="1"/>
    <col min="14337" max="14337" width="28.85546875" style="165" customWidth="1"/>
    <col min="14338" max="14590" width="9.140625" style="165"/>
    <col min="14591" max="14591" width="5.7109375" style="165" customWidth="1"/>
    <col min="14592" max="14592" width="50" style="165" customWidth="1"/>
    <col min="14593" max="14593" width="28.85546875" style="165" customWidth="1"/>
    <col min="14594" max="14846" width="9.140625" style="165"/>
    <col min="14847" max="14847" width="5.7109375" style="165" customWidth="1"/>
    <col min="14848" max="14848" width="50" style="165" customWidth="1"/>
    <col min="14849" max="14849" width="28.85546875" style="165" customWidth="1"/>
    <col min="14850" max="15102" width="9.140625" style="165"/>
    <col min="15103" max="15103" width="5.7109375" style="165" customWidth="1"/>
    <col min="15104" max="15104" width="50" style="165" customWidth="1"/>
    <col min="15105" max="15105" width="28.85546875" style="165" customWidth="1"/>
    <col min="15106" max="15358" width="9.140625" style="165"/>
    <col min="15359" max="15359" width="5.7109375" style="165" customWidth="1"/>
    <col min="15360" max="15360" width="50" style="165" customWidth="1"/>
    <col min="15361" max="15361" width="28.85546875" style="165" customWidth="1"/>
    <col min="15362" max="15614" width="9.140625" style="165"/>
    <col min="15615" max="15615" width="5.7109375" style="165" customWidth="1"/>
    <col min="15616" max="15616" width="50" style="165" customWidth="1"/>
    <col min="15617" max="15617" width="28.85546875" style="165" customWidth="1"/>
    <col min="15618" max="15870" width="9.140625" style="165"/>
    <col min="15871" max="15871" width="5.7109375" style="165" customWidth="1"/>
    <col min="15872" max="15872" width="50" style="165" customWidth="1"/>
    <col min="15873" max="15873" width="28.85546875" style="165" customWidth="1"/>
    <col min="15874" max="16126" width="9.140625" style="165"/>
    <col min="16127" max="16127" width="5.7109375" style="165" customWidth="1"/>
    <col min="16128" max="16128" width="50" style="165" customWidth="1"/>
    <col min="16129" max="16129" width="28.85546875" style="165" customWidth="1"/>
    <col min="16130" max="16384" width="9.140625" style="165"/>
  </cols>
  <sheetData>
    <row r="1" spans="1:8" x14ac:dyDescent="0.2">
      <c r="B1" s="10" t="s">
        <v>93</v>
      </c>
      <c r="F1" s="224" t="s">
        <v>418</v>
      </c>
    </row>
    <row r="2" spans="1:8" x14ac:dyDescent="0.2">
      <c r="B2" s="10" t="s">
        <v>267</v>
      </c>
      <c r="F2" s="165" t="s">
        <v>286</v>
      </c>
    </row>
    <row r="3" spans="1:8" x14ac:dyDescent="0.2">
      <c r="C3" s="134"/>
      <c r="F3" s="165" t="s">
        <v>75</v>
      </c>
    </row>
    <row r="4" spans="1:8" x14ac:dyDescent="0.2">
      <c r="B4" s="11"/>
      <c r="C4" s="135" t="s">
        <v>94</v>
      </c>
    </row>
    <row r="5" spans="1:8" ht="38.25" x14ac:dyDescent="0.2">
      <c r="A5" s="136" t="s">
        <v>1</v>
      </c>
      <c r="B5" s="137" t="s">
        <v>2</v>
      </c>
      <c r="C5" s="138" t="s">
        <v>268</v>
      </c>
      <c r="D5" s="138" t="s">
        <v>39</v>
      </c>
      <c r="E5" s="138" t="s">
        <v>96</v>
      </c>
      <c r="F5" s="138" t="s">
        <v>40</v>
      </c>
      <c r="G5" s="138" t="s">
        <v>91</v>
      </c>
      <c r="H5" s="138" t="s">
        <v>41</v>
      </c>
    </row>
    <row r="6" spans="1:8" ht="25.5" x14ac:dyDescent="0.2">
      <c r="A6" s="139">
        <v>1</v>
      </c>
      <c r="B6" s="140" t="s">
        <v>42</v>
      </c>
      <c r="C6" s="141">
        <f>SUM(D6:H6)</f>
        <v>160467495</v>
      </c>
      <c r="D6" s="142">
        <v>160467495</v>
      </c>
      <c r="E6" s="142"/>
      <c r="F6" s="142"/>
      <c r="G6" s="142"/>
      <c r="H6" s="142"/>
    </row>
    <row r="7" spans="1:8" ht="25.5" x14ac:dyDescent="0.2">
      <c r="A7" s="139">
        <v>2</v>
      </c>
      <c r="B7" s="140" t="s">
        <v>97</v>
      </c>
      <c r="C7" s="141">
        <f t="shared" ref="C7:C71" si="0">SUM(D7:H7)</f>
        <v>156135160</v>
      </c>
      <c r="D7" s="142">
        <v>156135160</v>
      </c>
      <c r="E7" s="142"/>
      <c r="F7" s="142"/>
      <c r="G7" s="142"/>
      <c r="H7" s="142"/>
    </row>
    <row r="8" spans="1:8" ht="25.5" x14ac:dyDescent="0.2">
      <c r="A8" s="139">
        <v>3</v>
      </c>
      <c r="B8" s="140" t="s">
        <v>287</v>
      </c>
      <c r="C8" s="141">
        <f t="shared" si="0"/>
        <v>58342068</v>
      </c>
      <c r="D8" s="142">
        <v>58342068</v>
      </c>
      <c r="E8" s="142"/>
      <c r="F8" s="142"/>
      <c r="G8" s="142"/>
      <c r="H8" s="142"/>
    </row>
    <row r="9" spans="1:8" ht="18" customHeight="1" x14ac:dyDescent="0.2">
      <c r="A9" s="139">
        <v>4</v>
      </c>
      <c r="B9" s="140" t="s">
        <v>288</v>
      </c>
      <c r="C9" s="141"/>
      <c r="D9" s="142">
        <v>58354718</v>
      </c>
      <c r="E9" s="142"/>
      <c r="F9" s="142"/>
      <c r="G9" s="142"/>
      <c r="H9" s="142"/>
    </row>
    <row r="10" spans="1:8" ht="25.5" x14ac:dyDescent="0.2">
      <c r="A10" s="139">
        <v>5</v>
      </c>
      <c r="B10" s="140" t="s">
        <v>98</v>
      </c>
      <c r="C10" s="141">
        <f t="shared" si="0"/>
        <v>10157477</v>
      </c>
      <c r="D10" s="142">
        <v>10157477</v>
      </c>
      <c r="E10" s="142"/>
      <c r="F10" s="142"/>
      <c r="G10" s="142"/>
      <c r="H10" s="142"/>
    </row>
    <row r="11" spans="1:8" ht="25.5" x14ac:dyDescent="0.2">
      <c r="A11" s="139">
        <v>6</v>
      </c>
      <c r="B11" s="140" t="s">
        <v>99</v>
      </c>
      <c r="C11" s="141">
        <f t="shared" si="0"/>
        <v>0</v>
      </c>
      <c r="D11" s="142"/>
      <c r="E11" s="142"/>
      <c r="F11" s="142"/>
      <c r="G11" s="142"/>
      <c r="H11" s="142"/>
    </row>
    <row r="12" spans="1:8" x14ac:dyDescent="0.2">
      <c r="A12" s="139">
        <v>7</v>
      </c>
      <c r="B12" s="140" t="s">
        <v>88</v>
      </c>
      <c r="C12" s="141">
        <f t="shared" si="0"/>
        <v>0</v>
      </c>
      <c r="D12" s="142"/>
      <c r="E12" s="142"/>
      <c r="F12" s="142"/>
      <c r="G12" s="142"/>
      <c r="H12" s="142"/>
    </row>
    <row r="13" spans="1:8" x14ac:dyDescent="0.2">
      <c r="A13" s="139">
        <v>8</v>
      </c>
      <c r="B13" s="140" t="s">
        <v>43</v>
      </c>
      <c r="C13" s="141">
        <f t="shared" si="0"/>
        <v>443456918</v>
      </c>
      <c r="D13" s="143">
        <f>SUM(D6:D12)</f>
        <v>443456918</v>
      </c>
      <c r="E13" s="143">
        <f>SUM(E6:E12)</f>
        <v>0</v>
      </c>
      <c r="F13" s="143">
        <f>SUM(F6:F12)</f>
        <v>0</v>
      </c>
      <c r="G13" s="143">
        <f>SUM(G6:G12)</f>
        <v>0</v>
      </c>
      <c r="H13" s="143">
        <f>SUM(H6:H12)</f>
        <v>0</v>
      </c>
    </row>
    <row r="14" spans="1:8" s="12" customFormat="1" x14ac:dyDescent="0.2">
      <c r="A14" s="139">
        <v>9</v>
      </c>
      <c r="B14" s="144" t="s">
        <v>100</v>
      </c>
      <c r="C14" s="141">
        <f t="shared" si="0"/>
        <v>0</v>
      </c>
      <c r="D14" s="145"/>
      <c r="E14" s="145"/>
      <c r="F14" s="145"/>
      <c r="G14" s="145"/>
      <c r="H14" s="145"/>
    </row>
    <row r="15" spans="1:8" ht="25.5" x14ac:dyDescent="0.2">
      <c r="A15" s="139">
        <v>10</v>
      </c>
      <c r="B15" s="140" t="s">
        <v>44</v>
      </c>
      <c r="C15" s="141">
        <f t="shared" si="0"/>
        <v>248323246</v>
      </c>
      <c r="D15" s="143">
        <f>SUM(D16:D20)</f>
        <v>209322474</v>
      </c>
      <c r="E15" s="143">
        <f>SUM(E16:E20)</f>
        <v>0</v>
      </c>
      <c r="F15" s="143">
        <f>SUM(F16:F20)</f>
        <v>39000772</v>
      </c>
      <c r="G15" s="143">
        <f>SUM(G16:G20)</f>
        <v>0</v>
      </c>
      <c r="H15" s="143">
        <f>SUM(H16:H20)</f>
        <v>0</v>
      </c>
    </row>
    <row r="16" spans="1:8" x14ac:dyDescent="0.2">
      <c r="A16" s="139">
        <v>11</v>
      </c>
      <c r="B16" s="140" t="s">
        <v>101</v>
      </c>
      <c r="C16" s="141">
        <f t="shared" si="0"/>
        <v>23762541</v>
      </c>
      <c r="D16" s="142">
        <v>23762541</v>
      </c>
      <c r="E16" s="142"/>
      <c r="F16" s="142"/>
      <c r="G16" s="142"/>
      <c r="H16" s="142"/>
    </row>
    <row r="17" spans="1:8" x14ac:dyDescent="0.2">
      <c r="A17" s="139">
        <v>12</v>
      </c>
      <c r="B17" s="140" t="s">
        <v>102</v>
      </c>
      <c r="C17" s="141">
        <f t="shared" si="0"/>
        <v>150463717</v>
      </c>
      <c r="D17" s="142">
        <v>150463717</v>
      </c>
      <c r="E17" s="142"/>
      <c r="F17" s="142"/>
      <c r="G17" s="142"/>
      <c r="H17" s="142"/>
    </row>
    <row r="18" spans="1:8" x14ac:dyDescent="0.2">
      <c r="A18" s="139">
        <v>13</v>
      </c>
      <c r="B18" s="140" t="s">
        <v>103</v>
      </c>
      <c r="C18" s="141">
        <f t="shared" si="0"/>
        <v>34436000</v>
      </c>
      <c r="D18" s="142">
        <v>34436000</v>
      </c>
      <c r="E18" s="142"/>
      <c r="F18" s="142"/>
      <c r="G18" s="142"/>
      <c r="H18" s="142"/>
    </row>
    <row r="19" spans="1:8" x14ac:dyDescent="0.2">
      <c r="A19" s="139">
        <v>14</v>
      </c>
      <c r="B19" s="140" t="s">
        <v>104</v>
      </c>
      <c r="C19" s="141">
        <f t="shared" si="0"/>
        <v>39000772</v>
      </c>
      <c r="D19" s="142"/>
      <c r="E19" s="142"/>
      <c r="F19" s="142">
        <v>39000772</v>
      </c>
      <c r="G19" s="142"/>
      <c r="H19" s="142"/>
    </row>
    <row r="20" spans="1:8" x14ac:dyDescent="0.2">
      <c r="A20" s="139">
        <v>15</v>
      </c>
      <c r="B20" s="140" t="s">
        <v>105</v>
      </c>
      <c r="C20" s="141">
        <f t="shared" si="0"/>
        <v>660216</v>
      </c>
      <c r="D20" s="142">
        <v>660216</v>
      </c>
      <c r="E20" s="142"/>
      <c r="F20" s="142"/>
      <c r="G20" s="142"/>
      <c r="H20" s="142"/>
    </row>
    <row r="21" spans="1:8" ht="25.5" x14ac:dyDescent="0.2">
      <c r="A21" s="139">
        <v>16</v>
      </c>
      <c r="B21" s="146" t="s">
        <v>45</v>
      </c>
      <c r="C21" s="141">
        <f t="shared" si="0"/>
        <v>691780164</v>
      </c>
      <c r="D21" s="147">
        <f>D13+D15</f>
        <v>652779392</v>
      </c>
      <c r="E21" s="147">
        <f>E13+E15</f>
        <v>0</v>
      </c>
      <c r="F21" s="147">
        <f>F13+F15</f>
        <v>39000772</v>
      </c>
      <c r="G21" s="147">
        <f>G13+G15</f>
        <v>0</v>
      </c>
      <c r="H21" s="147">
        <f>H13+H15</f>
        <v>0</v>
      </c>
    </row>
    <row r="22" spans="1:8" x14ac:dyDescent="0.2">
      <c r="A22" s="139">
        <v>17</v>
      </c>
      <c r="B22" s="140" t="s">
        <v>46</v>
      </c>
      <c r="C22" s="141">
        <f t="shared" si="0"/>
        <v>0</v>
      </c>
      <c r="D22" s="148">
        <f>D23</f>
        <v>0</v>
      </c>
      <c r="E22" s="148">
        <f>E23</f>
        <v>0</v>
      </c>
      <c r="F22" s="148">
        <f>F23</f>
        <v>0</v>
      </c>
      <c r="G22" s="148">
        <f>G23</f>
        <v>0</v>
      </c>
      <c r="H22" s="148">
        <f>H23</f>
        <v>0</v>
      </c>
    </row>
    <row r="23" spans="1:8" x14ac:dyDescent="0.2">
      <c r="A23" s="139">
        <v>18</v>
      </c>
      <c r="B23" s="140" t="s">
        <v>106</v>
      </c>
      <c r="C23" s="141">
        <f t="shared" si="0"/>
        <v>0</v>
      </c>
      <c r="D23" s="149"/>
      <c r="E23" s="149"/>
      <c r="F23" s="149"/>
      <c r="G23" s="149"/>
      <c r="H23" s="149"/>
    </row>
    <row r="24" spans="1:8" x14ac:dyDescent="0.2">
      <c r="A24" s="139">
        <v>19</v>
      </c>
      <c r="B24" s="140" t="s">
        <v>107</v>
      </c>
      <c r="C24" s="141">
        <f t="shared" si="0"/>
        <v>604046307</v>
      </c>
      <c r="D24" s="148">
        <f>SUM(D25:D28)</f>
        <v>604046307</v>
      </c>
      <c r="E24" s="148">
        <f>SUM(E25:E28)</f>
        <v>0</v>
      </c>
      <c r="F24" s="148">
        <f>SUM(F25:F28)</f>
        <v>0</v>
      </c>
      <c r="G24" s="148">
        <f>SUM(G25:G28)</f>
        <v>0</v>
      </c>
      <c r="H24" s="148">
        <f>SUM(H25:H28)</f>
        <v>0</v>
      </c>
    </row>
    <row r="25" spans="1:8" x14ac:dyDescent="0.2">
      <c r="A25" s="139">
        <v>20</v>
      </c>
      <c r="B25" s="140" t="s">
        <v>108</v>
      </c>
      <c r="C25" s="141">
        <f t="shared" si="0"/>
        <v>81350056</v>
      </c>
      <c r="D25" s="138">
        <v>81350056</v>
      </c>
      <c r="E25" s="138"/>
      <c r="F25" s="138"/>
      <c r="G25" s="138"/>
      <c r="H25" s="138"/>
    </row>
    <row r="26" spans="1:8" x14ac:dyDescent="0.2">
      <c r="A26" s="139">
        <v>21</v>
      </c>
      <c r="B26" s="140" t="s">
        <v>109</v>
      </c>
      <c r="C26" s="141">
        <f t="shared" si="0"/>
        <v>522696251</v>
      </c>
      <c r="D26" s="142">
        <v>522696251</v>
      </c>
      <c r="E26" s="138"/>
      <c r="F26" s="138"/>
      <c r="G26" s="138"/>
      <c r="H26" s="138"/>
    </row>
    <row r="27" spans="1:8" x14ac:dyDescent="0.2">
      <c r="A27" s="139">
        <v>22</v>
      </c>
      <c r="B27" s="140" t="s">
        <v>110</v>
      </c>
      <c r="C27" s="141">
        <f t="shared" si="0"/>
        <v>0</v>
      </c>
      <c r="D27" s="138"/>
      <c r="E27" s="138"/>
      <c r="F27" s="138"/>
      <c r="G27" s="138"/>
      <c r="H27" s="138"/>
    </row>
    <row r="28" spans="1:8" x14ac:dyDescent="0.2">
      <c r="A28" s="139">
        <v>23</v>
      </c>
      <c r="B28" s="150" t="s">
        <v>111</v>
      </c>
      <c r="C28" s="141">
        <f t="shared" si="0"/>
        <v>0</v>
      </c>
      <c r="D28" s="138"/>
      <c r="E28" s="138"/>
      <c r="F28" s="138"/>
      <c r="G28" s="138"/>
      <c r="H28" s="138"/>
    </row>
    <row r="29" spans="1:8" ht="25.5" x14ac:dyDescent="0.2">
      <c r="A29" s="139">
        <v>24</v>
      </c>
      <c r="B29" s="146" t="s">
        <v>47</v>
      </c>
      <c r="C29" s="141">
        <f t="shared" si="0"/>
        <v>604046307</v>
      </c>
      <c r="D29" s="147">
        <f>D22+D24</f>
        <v>604046307</v>
      </c>
      <c r="E29" s="147">
        <f>E22+E24</f>
        <v>0</v>
      </c>
      <c r="F29" s="147">
        <f>F22+F24</f>
        <v>0</v>
      </c>
      <c r="G29" s="147">
        <f>G22+G24</f>
        <v>0</v>
      </c>
      <c r="H29" s="147">
        <f>H22+H24</f>
        <v>0</v>
      </c>
    </row>
    <row r="30" spans="1:8" x14ac:dyDescent="0.2">
      <c r="A30" s="139">
        <v>25</v>
      </c>
      <c r="B30" s="140" t="s">
        <v>48</v>
      </c>
      <c r="C30" s="141">
        <f t="shared" si="0"/>
        <v>110500000</v>
      </c>
      <c r="D30" s="143">
        <f>SUM(D31:D32)</f>
        <v>110500000</v>
      </c>
      <c r="E30" s="143">
        <f>SUM(E31:E32)</f>
        <v>0</v>
      </c>
      <c r="F30" s="143">
        <f>SUM(F31:F32)</f>
        <v>0</v>
      </c>
      <c r="G30" s="143">
        <f>SUM(G31:G32)</f>
        <v>0</v>
      </c>
      <c r="H30" s="143">
        <f>SUM(H31:H32)</f>
        <v>0</v>
      </c>
    </row>
    <row r="31" spans="1:8" x14ac:dyDescent="0.2">
      <c r="A31" s="139">
        <v>26</v>
      </c>
      <c r="B31" s="140" t="s">
        <v>49</v>
      </c>
      <c r="C31" s="141">
        <f t="shared" si="0"/>
        <v>110500000</v>
      </c>
      <c r="D31" s="142">
        <v>110500000</v>
      </c>
      <c r="E31" s="142"/>
      <c r="F31" s="142"/>
      <c r="G31" s="142"/>
      <c r="H31" s="142"/>
    </row>
    <row r="32" spans="1:8" ht="16.5" customHeight="1" x14ac:dyDescent="0.2">
      <c r="A32" s="139">
        <v>27</v>
      </c>
      <c r="B32" s="140" t="s">
        <v>50</v>
      </c>
      <c r="C32" s="141">
        <f t="shared" si="0"/>
        <v>0</v>
      </c>
      <c r="D32" s="142"/>
      <c r="E32" s="142"/>
      <c r="F32" s="142"/>
      <c r="G32" s="142"/>
      <c r="H32" s="142"/>
    </row>
    <row r="33" spans="1:8" ht="18.75" customHeight="1" x14ac:dyDescent="0.2">
      <c r="A33" s="139">
        <v>28</v>
      </c>
      <c r="B33" s="140" t="s">
        <v>51</v>
      </c>
      <c r="C33" s="141">
        <f t="shared" si="0"/>
        <v>225000000</v>
      </c>
      <c r="D33" s="142">
        <v>225000000</v>
      </c>
      <c r="E33" s="142"/>
      <c r="F33" s="142"/>
      <c r="G33" s="142"/>
      <c r="H33" s="142"/>
    </row>
    <row r="34" spans="1:8" x14ac:dyDescent="0.2">
      <c r="A34" s="139">
        <v>29</v>
      </c>
      <c r="B34" s="140" t="s">
        <v>112</v>
      </c>
      <c r="C34" s="141">
        <f t="shared" si="0"/>
        <v>0</v>
      </c>
      <c r="D34" s="142"/>
      <c r="E34" s="142"/>
      <c r="F34" s="142"/>
      <c r="G34" s="142"/>
      <c r="H34" s="142"/>
    </row>
    <row r="35" spans="1:8" ht="25.5" x14ac:dyDescent="0.2">
      <c r="A35" s="139">
        <v>30</v>
      </c>
      <c r="B35" s="140" t="s">
        <v>113</v>
      </c>
      <c r="C35" s="141">
        <f t="shared" si="0"/>
        <v>46610</v>
      </c>
      <c r="D35" s="142">
        <v>46610</v>
      </c>
      <c r="E35" s="142"/>
      <c r="F35" s="142"/>
      <c r="G35" s="142"/>
      <c r="H35" s="142"/>
    </row>
    <row r="36" spans="1:8" x14ac:dyDescent="0.2">
      <c r="A36" s="139">
        <v>31</v>
      </c>
      <c r="B36" s="140" t="s">
        <v>52</v>
      </c>
      <c r="C36" s="141">
        <f t="shared" si="0"/>
        <v>225046610</v>
      </c>
      <c r="D36" s="143">
        <f>SUM(D33:D35)</f>
        <v>225046610</v>
      </c>
      <c r="E36" s="143">
        <f>SUM(E33:E35)</f>
        <v>0</v>
      </c>
      <c r="F36" s="143">
        <f>SUM(F33:F35)</f>
        <v>0</v>
      </c>
      <c r="G36" s="143">
        <f>SUM(G33:G35)</f>
        <v>0</v>
      </c>
      <c r="H36" s="143">
        <f>SUM(H33:H35)</f>
        <v>0</v>
      </c>
    </row>
    <row r="37" spans="1:8" x14ac:dyDescent="0.2">
      <c r="A37" s="139">
        <v>32</v>
      </c>
      <c r="B37" s="140" t="s">
        <v>53</v>
      </c>
      <c r="C37" s="141">
        <f t="shared" si="0"/>
        <v>400000</v>
      </c>
      <c r="D37" s="143">
        <v>400000</v>
      </c>
      <c r="E37" s="143">
        <f>SUM(E38:E39)</f>
        <v>0</v>
      </c>
      <c r="F37" s="143">
        <f>SUM(F38:F39)</f>
        <v>0</v>
      </c>
      <c r="G37" s="143">
        <f>SUM(G38:G39)</f>
        <v>0</v>
      </c>
      <c r="H37" s="143">
        <f>SUM(H38:H39)</f>
        <v>0</v>
      </c>
    </row>
    <row r="38" spans="1:8" ht="51" x14ac:dyDescent="0.2">
      <c r="A38" s="139">
        <v>33</v>
      </c>
      <c r="B38" s="140" t="s">
        <v>114</v>
      </c>
      <c r="C38" s="141">
        <f t="shared" si="0"/>
        <v>50000</v>
      </c>
      <c r="D38" s="142">
        <v>50000</v>
      </c>
      <c r="E38" s="142"/>
      <c r="F38" s="142"/>
      <c r="G38" s="142"/>
      <c r="H38" s="142"/>
    </row>
    <row r="39" spans="1:8" x14ac:dyDescent="0.2">
      <c r="A39" s="139">
        <v>34</v>
      </c>
      <c r="B39" s="140" t="s">
        <v>115</v>
      </c>
      <c r="C39" s="141">
        <f t="shared" si="0"/>
        <v>350000</v>
      </c>
      <c r="D39" s="142">
        <v>350000</v>
      </c>
      <c r="E39" s="142"/>
      <c r="F39" s="142"/>
      <c r="G39" s="142"/>
      <c r="H39" s="142"/>
    </row>
    <row r="40" spans="1:8" x14ac:dyDescent="0.2">
      <c r="A40" s="139">
        <v>35</v>
      </c>
      <c r="B40" s="146" t="s">
        <v>54</v>
      </c>
      <c r="C40" s="141">
        <f t="shared" si="0"/>
        <v>335946610</v>
      </c>
      <c r="D40" s="147">
        <f>D30+D36+D37</f>
        <v>335946610</v>
      </c>
      <c r="E40" s="147">
        <f>E30+E36+E37</f>
        <v>0</v>
      </c>
      <c r="F40" s="147">
        <f>F30+F36+F37</f>
        <v>0</v>
      </c>
      <c r="G40" s="147">
        <f>G30+G36+G37</f>
        <v>0</v>
      </c>
      <c r="H40" s="147">
        <f>H30+H36+H37</f>
        <v>0</v>
      </c>
    </row>
    <row r="41" spans="1:8" x14ac:dyDescent="0.2">
      <c r="A41" s="139">
        <v>36</v>
      </c>
      <c r="B41" s="144" t="s">
        <v>116</v>
      </c>
      <c r="C41" s="141">
        <f t="shared" si="0"/>
        <v>0</v>
      </c>
      <c r="D41" s="151"/>
      <c r="E41" s="151"/>
      <c r="F41" s="151"/>
      <c r="G41" s="151"/>
      <c r="H41" s="151"/>
    </row>
    <row r="42" spans="1:8" x14ac:dyDescent="0.2">
      <c r="A42" s="139">
        <v>37</v>
      </c>
      <c r="B42" s="152" t="s">
        <v>55</v>
      </c>
      <c r="C42" s="141">
        <f t="shared" si="0"/>
        <v>10478654</v>
      </c>
      <c r="D42" s="153">
        <f>SUM(D43:D46)</f>
        <v>0</v>
      </c>
      <c r="E42" s="153">
        <f>SUM(E43:E46)</f>
        <v>220000</v>
      </c>
      <c r="F42" s="153">
        <f>SUM(F43:F46)</f>
        <v>1200000</v>
      </c>
      <c r="G42" s="153">
        <f>SUM(G43:G46)</f>
        <v>1400000</v>
      </c>
      <c r="H42" s="153">
        <f>SUM(H43:H46)</f>
        <v>7658654</v>
      </c>
    </row>
    <row r="43" spans="1:8" x14ac:dyDescent="0.2">
      <c r="A43" s="139">
        <v>38</v>
      </c>
      <c r="B43" s="152" t="s">
        <v>117</v>
      </c>
      <c r="C43" s="141">
        <f t="shared" si="0"/>
        <v>6098022</v>
      </c>
      <c r="D43" s="154"/>
      <c r="E43" s="154"/>
      <c r="F43" s="154"/>
      <c r="G43" s="154"/>
      <c r="H43" s="154">
        <v>6098022</v>
      </c>
    </row>
    <row r="44" spans="1:8" x14ac:dyDescent="0.2">
      <c r="A44" s="139">
        <v>39</v>
      </c>
      <c r="B44" s="152" t="s">
        <v>56</v>
      </c>
      <c r="C44" s="141">
        <f t="shared" si="0"/>
        <v>2170000</v>
      </c>
      <c r="D44" s="155"/>
      <c r="E44" s="155">
        <v>220000</v>
      </c>
      <c r="F44" s="155">
        <v>600000</v>
      </c>
      <c r="G44" s="155">
        <v>1350000</v>
      </c>
      <c r="H44" s="155"/>
    </row>
    <row r="45" spans="1:8" x14ac:dyDescent="0.2">
      <c r="A45" s="139">
        <v>40</v>
      </c>
      <c r="B45" s="152" t="s">
        <v>118</v>
      </c>
      <c r="C45" s="141">
        <f t="shared" si="0"/>
        <v>1560632</v>
      </c>
      <c r="D45" s="155"/>
      <c r="E45" s="155"/>
      <c r="F45" s="155"/>
      <c r="G45" s="155"/>
      <c r="H45" s="155">
        <v>1560632</v>
      </c>
    </row>
    <row r="46" spans="1:8" x14ac:dyDescent="0.2">
      <c r="A46" s="139">
        <v>41</v>
      </c>
      <c r="B46" s="152" t="s">
        <v>119</v>
      </c>
      <c r="C46" s="141">
        <f t="shared" si="0"/>
        <v>650000</v>
      </c>
      <c r="D46" s="155"/>
      <c r="E46" s="155"/>
      <c r="F46" s="155">
        <v>600000</v>
      </c>
      <c r="G46" s="155">
        <v>50000</v>
      </c>
      <c r="H46" s="155"/>
    </row>
    <row r="47" spans="1:8" x14ac:dyDescent="0.2">
      <c r="A47" s="139">
        <v>42</v>
      </c>
      <c r="B47" s="140" t="s">
        <v>57</v>
      </c>
      <c r="C47" s="141">
        <f t="shared" si="0"/>
        <v>4809000</v>
      </c>
      <c r="D47" s="153">
        <f>SUM(D48:D49)</f>
        <v>1173000</v>
      </c>
      <c r="E47" s="153">
        <f>SUM(E48:E49)</f>
        <v>1400000</v>
      </c>
      <c r="F47" s="153">
        <f>SUM(F48:F49)</f>
        <v>2236000</v>
      </c>
      <c r="G47" s="153">
        <f>SUM(G48:G49)</f>
        <v>0</v>
      </c>
      <c r="H47" s="153">
        <f>SUM(H48:H49)</f>
        <v>0</v>
      </c>
    </row>
    <row r="48" spans="1:8" x14ac:dyDescent="0.2">
      <c r="A48" s="139">
        <v>43</v>
      </c>
      <c r="B48" s="140" t="s">
        <v>58</v>
      </c>
      <c r="C48" s="141">
        <f t="shared" si="0"/>
        <v>2473000</v>
      </c>
      <c r="D48" s="142">
        <v>600000</v>
      </c>
      <c r="E48" s="142">
        <v>1400000</v>
      </c>
      <c r="F48" s="142">
        <v>473000</v>
      </c>
      <c r="G48" s="142"/>
      <c r="H48" s="142"/>
    </row>
    <row r="49" spans="1:8" x14ac:dyDescent="0.2">
      <c r="A49" s="139">
        <v>44</v>
      </c>
      <c r="B49" s="140" t="s">
        <v>59</v>
      </c>
      <c r="C49" s="141">
        <f t="shared" si="0"/>
        <v>2336000</v>
      </c>
      <c r="D49" s="142">
        <v>573000</v>
      </c>
      <c r="E49" s="142"/>
      <c r="F49" s="142">
        <v>1763000</v>
      </c>
      <c r="G49" s="142"/>
      <c r="H49" s="142"/>
    </row>
    <row r="50" spans="1:8" x14ac:dyDescent="0.2">
      <c r="A50" s="139">
        <v>45</v>
      </c>
      <c r="B50" s="140" t="s">
        <v>120</v>
      </c>
      <c r="C50" s="141">
        <f t="shared" si="0"/>
        <v>9400180</v>
      </c>
      <c r="D50" s="153">
        <f>SUM(D51:D54)</f>
        <v>9400180</v>
      </c>
      <c r="E50" s="153">
        <f>SUM(E51:E54)</f>
        <v>0</v>
      </c>
      <c r="F50" s="153">
        <f>SUM(F51:F54)</f>
        <v>0</v>
      </c>
      <c r="G50" s="153">
        <f>SUM(G51:G54)</f>
        <v>0</v>
      </c>
      <c r="H50" s="153">
        <f>SUM(H51:H54)</f>
        <v>0</v>
      </c>
    </row>
    <row r="51" spans="1:8" ht="25.5" x14ac:dyDescent="0.2">
      <c r="A51" s="139">
        <v>46</v>
      </c>
      <c r="B51" s="140" t="s">
        <v>121</v>
      </c>
      <c r="C51" s="141">
        <f t="shared" si="0"/>
        <v>0</v>
      </c>
      <c r="D51" s="142"/>
      <c r="E51" s="142"/>
      <c r="F51" s="142"/>
      <c r="G51" s="142"/>
      <c r="H51" s="142"/>
    </row>
    <row r="52" spans="1:8" ht="25.5" x14ac:dyDescent="0.2">
      <c r="A52" s="139">
        <v>47</v>
      </c>
      <c r="B52" s="140" t="s">
        <v>60</v>
      </c>
      <c r="C52" s="141">
        <f t="shared" si="0"/>
        <v>0</v>
      </c>
      <c r="D52" s="142"/>
      <c r="E52" s="142"/>
      <c r="F52" s="142"/>
      <c r="G52" s="142"/>
      <c r="H52" s="142"/>
    </row>
    <row r="53" spans="1:8" x14ac:dyDescent="0.2">
      <c r="A53" s="139">
        <v>48</v>
      </c>
      <c r="B53" s="140" t="s">
        <v>122</v>
      </c>
      <c r="C53" s="141">
        <f t="shared" si="0"/>
        <v>8890180</v>
      </c>
      <c r="D53" s="142">
        <v>8890180</v>
      </c>
      <c r="E53" s="142"/>
      <c r="F53" s="142"/>
      <c r="G53" s="142"/>
      <c r="H53" s="142"/>
    </row>
    <row r="54" spans="1:8" x14ac:dyDescent="0.2">
      <c r="A54" s="139">
        <v>49</v>
      </c>
      <c r="B54" s="140" t="s">
        <v>61</v>
      </c>
      <c r="C54" s="141">
        <f t="shared" si="0"/>
        <v>510000</v>
      </c>
      <c r="D54" s="142">
        <v>510000</v>
      </c>
      <c r="E54" s="142"/>
      <c r="F54" s="142"/>
      <c r="G54" s="142"/>
      <c r="H54" s="142"/>
    </row>
    <row r="55" spans="1:8" x14ac:dyDescent="0.2">
      <c r="A55" s="139">
        <v>50</v>
      </c>
      <c r="B55" s="140" t="s">
        <v>123</v>
      </c>
      <c r="C55" s="141">
        <f t="shared" si="0"/>
        <v>1842030</v>
      </c>
      <c r="D55" s="142"/>
      <c r="E55" s="142"/>
      <c r="F55" s="142"/>
      <c r="G55" s="142"/>
      <c r="H55" s="142">
        <v>1842030</v>
      </c>
    </row>
    <row r="56" spans="1:8" x14ac:dyDescent="0.2">
      <c r="A56" s="139">
        <v>51</v>
      </c>
      <c r="B56" s="140" t="s">
        <v>124</v>
      </c>
      <c r="C56" s="141">
        <f t="shared" si="0"/>
        <v>7595064</v>
      </c>
      <c r="D56" s="154">
        <v>3664759</v>
      </c>
      <c r="E56" s="154">
        <v>437400</v>
      </c>
      <c r="F56" s="154">
        <v>927720</v>
      </c>
      <c r="G56" s="154"/>
      <c r="H56" s="154">
        <v>2565185</v>
      </c>
    </row>
    <row r="57" spans="1:8" x14ac:dyDescent="0.2">
      <c r="A57" s="139">
        <v>52</v>
      </c>
      <c r="B57" s="140" t="s">
        <v>62</v>
      </c>
      <c r="C57" s="141">
        <f t="shared" si="0"/>
        <v>0</v>
      </c>
      <c r="D57" s="142"/>
      <c r="E57" s="142"/>
      <c r="F57" s="142"/>
      <c r="G57" s="142"/>
      <c r="H57" s="142"/>
    </row>
    <row r="58" spans="1:8" ht="25.5" x14ac:dyDescent="0.2">
      <c r="A58" s="139">
        <v>53</v>
      </c>
      <c r="B58" s="140" t="s">
        <v>125</v>
      </c>
      <c r="C58" s="141">
        <f t="shared" si="0"/>
        <v>2030000</v>
      </c>
      <c r="D58" s="142">
        <v>2030000</v>
      </c>
      <c r="E58" s="142"/>
      <c r="F58" s="142"/>
      <c r="G58" s="142"/>
      <c r="H58" s="142"/>
    </row>
    <row r="59" spans="1:8" x14ac:dyDescent="0.2">
      <c r="A59" s="139">
        <v>54</v>
      </c>
      <c r="B59" s="140" t="s">
        <v>126</v>
      </c>
      <c r="C59" s="141">
        <f t="shared" si="0"/>
        <v>0</v>
      </c>
      <c r="D59" s="142"/>
      <c r="E59" s="142"/>
      <c r="F59" s="142"/>
      <c r="G59" s="142"/>
      <c r="H59" s="142"/>
    </row>
    <row r="60" spans="1:8" x14ac:dyDescent="0.2">
      <c r="A60" s="139">
        <v>55</v>
      </c>
      <c r="B60" s="140" t="s">
        <v>63</v>
      </c>
      <c r="C60" s="141">
        <f t="shared" si="0"/>
        <v>0</v>
      </c>
      <c r="D60" s="142"/>
      <c r="E60" s="142"/>
      <c r="F60" s="142"/>
      <c r="G60" s="142"/>
      <c r="H60" s="142"/>
    </row>
    <row r="61" spans="1:8" x14ac:dyDescent="0.2">
      <c r="A61" s="139">
        <v>56</v>
      </c>
      <c r="B61" s="140" t="s">
        <v>127</v>
      </c>
      <c r="C61" s="141">
        <f t="shared" si="0"/>
        <v>1761000</v>
      </c>
      <c r="D61" s="142">
        <v>1610000</v>
      </c>
      <c r="E61" s="138"/>
      <c r="F61" s="142">
        <v>151000</v>
      </c>
      <c r="G61" s="138"/>
      <c r="H61" s="138"/>
    </row>
    <row r="62" spans="1:8" x14ac:dyDescent="0.2">
      <c r="A62" s="139">
        <v>57</v>
      </c>
      <c r="B62" s="146" t="s">
        <v>64</v>
      </c>
      <c r="C62" s="141">
        <f t="shared" si="0"/>
        <v>37915928</v>
      </c>
      <c r="D62" s="147">
        <f>D41+D42+D47+D50+D55+D56+D57+D58+D59+D60+D61</f>
        <v>17877939</v>
      </c>
      <c r="E62" s="147">
        <f>E41+E42+E47+E50+E55+E56+E57+E58+E59+E60+E61</f>
        <v>2057400</v>
      </c>
      <c r="F62" s="147">
        <f>F41+F42+F47+F50+F55+F56+F57+F58+F59+F60+F61</f>
        <v>4514720</v>
      </c>
      <c r="G62" s="147">
        <f>G41+G42+G47+G50+G55+G56+G57+G58+G59+G60+G61</f>
        <v>1400000</v>
      </c>
      <c r="H62" s="147">
        <f>H41+H42+H47+H50+H55+H56+H57+H58+H59+H60+H61</f>
        <v>12065869</v>
      </c>
    </row>
    <row r="63" spans="1:8" x14ac:dyDescent="0.2">
      <c r="A63" s="139">
        <v>58</v>
      </c>
      <c r="B63" s="140" t="s">
        <v>128</v>
      </c>
      <c r="C63" s="141">
        <f t="shared" si="0"/>
        <v>3000000</v>
      </c>
      <c r="D63" s="142">
        <v>3000000</v>
      </c>
      <c r="E63" s="142"/>
      <c r="F63" s="142"/>
      <c r="G63" s="138"/>
      <c r="H63" s="138"/>
    </row>
    <row r="64" spans="1:8" x14ac:dyDescent="0.2">
      <c r="A64" s="139">
        <v>59</v>
      </c>
      <c r="B64" s="140" t="s">
        <v>129</v>
      </c>
      <c r="C64" s="141">
        <f t="shared" si="0"/>
        <v>0</v>
      </c>
      <c r="D64" s="142"/>
      <c r="E64" s="142"/>
      <c r="F64" s="142"/>
      <c r="G64" s="138"/>
      <c r="H64" s="138"/>
    </row>
    <row r="65" spans="1:8" x14ac:dyDescent="0.2">
      <c r="A65" s="139">
        <v>60</v>
      </c>
      <c r="B65" s="146" t="s">
        <v>65</v>
      </c>
      <c r="C65" s="141">
        <f t="shared" si="0"/>
        <v>3000000</v>
      </c>
      <c r="D65" s="147">
        <f>SUM(D63:D64)</f>
        <v>3000000</v>
      </c>
      <c r="E65" s="147">
        <f>SUM(E63:E64)</f>
        <v>0</v>
      </c>
      <c r="F65" s="147">
        <f>SUM(F63:F64)</f>
        <v>0</v>
      </c>
      <c r="G65" s="147">
        <f>SUM(G63:G64)</f>
        <v>0</v>
      </c>
      <c r="H65" s="147">
        <f>SUM(H63:H64)</f>
        <v>0</v>
      </c>
    </row>
    <row r="66" spans="1:8" x14ac:dyDescent="0.2">
      <c r="A66" s="139">
        <v>61</v>
      </c>
      <c r="B66" s="168" t="s">
        <v>87</v>
      </c>
      <c r="C66" s="141">
        <f t="shared" si="0"/>
        <v>0</v>
      </c>
      <c r="D66" s="154"/>
      <c r="E66" s="154"/>
      <c r="F66" s="154"/>
      <c r="G66" s="154"/>
      <c r="H66" s="154"/>
    </row>
    <row r="67" spans="1:8" x14ac:dyDescent="0.2">
      <c r="A67" s="139">
        <v>62</v>
      </c>
      <c r="B67" s="169" t="s">
        <v>86</v>
      </c>
      <c r="C67" s="141">
        <f t="shared" si="0"/>
        <v>0</v>
      </c>
      <c r="D67" s="147">
        <f>D66</f>
        <v>0</v>
      </c>
      <c r="E67" s="147">
        <f>E66</f>
        <v>0</v>
      </c>
      <c r="F67" s="147">
        <f>F66</f>
        <v>0</v>
      </c>
      <c r="G67" s="147">
        <f>G66</f>
        <v>0</v>
      </c>
      <c r="H67" s="147">
        <f>H66</f>
        <v>0</v>
      </c>
    </row>
    <row r="68" spans="1:8" ht="25.5" x14ac:dyDescent="0.2">
      <c r="A68" s="139">
        <v>63</v>
      </c>
      <c r="B68" s="140" t="s">
        <v>66</v>
      </c>
      <c r="C68" s="141">
        <f t="shared" si="0"/>
        <v>80000</v>
      </c>
      <c r="D68" s="142">
        <v>80000</v>
      </c>
      <c r="E68" s="142"/>
      <c r="F68" s="142"/>
      <c r="G68" s="142"/>
      <c r="H68" s="142"/>
    </row>
    <row r="69" spans="1:8" x14ac:dyDescent="0.2">
      <c r="A69" s="139">
        <v>64</v>
      </c>
      <c r="B69" s="140" t="s">
        <v>67</v>
      </c>
      <c r="C69" s="141">
        <f t="shared" si="0"/>
        <v>80000</v>
      </c>
      <c r="D69" s="142">
        <v>80000</v>
      </c>
      <c r="E69" s="142"/>
      <c r="F69" s="142"/>
      <c r="G69" s="142"/>
      <c r="H69" s="142"/>
    </row>
    <row r="70" spans="1:8" x14ac:dyDescent="0.2">
      <c r="A70" s="139">
        <v>65</v>
      </c>
      <c r="B70" s="140" t="s">
        <v>68</v>
      </c>
      <c r="C70" s="141">
        <f t="shared" si="0"/>
        <v>1675000</v>
      </c>
      <c r="D70" s="142">
        <v>1675000</v>
      </c>
      <c r="E70" s="138"/>
      <c r="F70" s="138"/>
      <c r="G70" s="138"/>
      <c r="H70" s="138"/>
    </row>
    <row r="71" spans="1:8" x14ac:dyDescent="0.2">
      <c r="A71" s="139">
        <v>66</v>
      </c>
      <c r="B71" s="146" t="s">
        <v>69</v>
      </c>
      <c r="C71" s="141">
        <f t="shared" si="0"/>
        <v>1755000</v>
      </c>
      <c r="D71" s="156">
        <f>D68+D70</f>
        <v>1755000</v>
      </c>
      <c r="E71" s="156">
        <f t="shared" ref="E71:H71" si="1">E68+E70</f>
        <v>0</v>
      </c>
      <c r="F71" s="156">
        <f t="shared" si="1"/>
        <v>0</v>
      </c>
      <c r="G71" s="156">
        <f t="shared" si="1"/>
        <v>0</v>
      </c>
      <c r="H71" s="156">
        <f t="shared" si="1"/>
        <v>0</v>
      </c>
    </row>
    <row r="72" spans="1:8" x14ac:dyDescent="0.2">
      <c r="A72" s="139">
        <v>67</v>
      </c>
      <c r="B72" s="157" t="s">
        <v>70</v>
      </c>
      <c r="C72" s="141">
        <f t="shared" ref="C72:C79" si="2">SUM(D72:H72)</f>
        <v>1674444009</v>
      </c>
      <c r="D72" s="158">
        <f>D21+D29+D40+D62+D65+D67+D71</f>
        <v>1615405248</v>
      </c>
      <c r="E72" s="158">
        <f>E21+E29+E40+E62+E65+E67+E71</f>
        <v>2057400</v>
      </c>
      <c r="F72" s="158">
        <f>F21+F29+F40+F62+F65+F67+F71</f>
        <v>43515492</v>
      </c>
      <c r="G72" s="158">
        <f>G21+G29+G40+G62+G65+G67+G71</f>
        <v>1400000</v>
      </c>
      <c r="H72" s="158">
        <f>H21+H29+H40+H62+H65+H67+H71</f>
        <v>12065869</v>
      </c>
    </row>
    <row r="73" spans="1:8" ht="25.5" x14ac:dyDescent="0.2">
      <c r="A73" s="139">
        <v>68</v>
      </c>
      <c r="B73" s="144" t="s">
        <v>130</v>
      </c>
      <c r="C73" s="141">
        <f t="shared" si="2"/>
        <v>60000000</v>
      </c>
      <c r="D73" s="154">
        <v>60000000</v>
      </c>
      <c r="E73" s="154"/>
      <c r="F73" s="154"/>
      <c r="G73" s="154"/>
      <c r="H73" s="154"/>
    </row>
    <row r="74" spans="1:8" ht="25.5" x14ac:dyDescent="0.2">
      <c r="A74" s="139">
        <v>69</v>
      </c>
      <c r="B74" s="140" t="s">
        <v>131</v>
      </c>
      <c r="C74" s="141">
        <f t="shared" si="2"/>
        <v>978648160</v>
      </c>
      <c r="D74" s="142">
        <v>933473037</v>
      </c>
      <c r="E74" s="142">
        <v>12183894</v>
      </c>
      <c r="F74" s="142">
        <v>21638300</v>
      </c>
      <c r="G74" s="142">
        <v>4001121</v>
      </c>
      <c r="H74" s="142">
        <v>7351808</v>
      </c>
    </row>
    <row r="75" spans="1:8" x14ac:dyDescent="0.2">
      <c r="A75" s="139">
        <v>70</v>
      </c>
      <c r="B75" s="140" t="s">
        <v>71</v>
      </c>
      <c r="C75" s="141">
        <f t="shared" si="2"/>
        <v>5527772</v>
      </c>
      <c r="D75" s="142">
        <v>5527772</v>
      </c>
      <c r="E75" s="142"/>
      <c r="F75" s="142"/>
      <c r="G75" s="142"/>
      <c r="H75" s="142"/>
    </row>
    <row r="76" spans="1:8" x14ac:dyDescent="0.2">
      <c r="A76" s="139">
        <v>71</v>
      </c>
      <c r="B76" s="140" t="s">
        <v>132</v>
      </c>
      <c r="C76" s="141">
        <f t="shared" si="2"/>
        <v>581342540</v>
      </c>
      <c r="D76" s="142"/>
      <c r="E76" s="142">
        <v>225288848</v>
      </c>
      <c r="F76" s="142">
        <v>141638137</v>
      </c>
      <c r="G76" s="142">
        <v>74104515</v>
      </c>
      <c r="H76" s="142">
        <v>140311040</v>
      </c>
    </row>
    <row r="77" spans="1:8" x14ac:dyDescent="0.2">
      <c r="A77" s="139">
        <v>72</v>
      </c>
      <c r="B77" s="140" t="s">
        <v>72</v>
      </c>
      <c r="C77" s="141">
        <f t="shared" si="2"/>
        <v>1625518472</v>
      </c>
      <c r="D77" s="148">
        <f>SUM(D73:D76)</f>
        <v>999000809</v>
      </c>
      <c r="E77" s="148">
        <f>SUM(E73:E76)</f>
        <v>237472742</v>
      </c>
      <c r="F77" s="148">
        <f>SUM(F73:F76)</f>
        <v>163276437</v>
      </c>
      <c r="G77" s="148">
        <f>SUM(G73:G76)</f>
        <v>78105636</v>
      </c>
      <c r="H77" s="148">
        <f>SUM(H73:H76)</f>
        <v>147662848</v>
      </c>
    </row>
    <row r="78" spans="1:8" ht="13.5" thickBot="1" x14ac:dyDescent="0.25">
      <c r="A78" s="139">
        <v>73</v>
      </c>
      <c r="B78" s="170" t="s">
        <v>73</v>
      </c>
      <c r="C78" s="141">
        <f t="shared" si="2"/>
        <v>1625518472</v>
      </c>
      <c r="D78" s="171">
        <f>D77</f>
        <v>999000809</v>
      </c>
      <c r="E78" s="171">
        <f>E77</f>
        <v>237472742</v>
      </c>
      <c r="F78" s="171">
        <f>F77</f>
        <v>163276437</v>
      </c>
      <c r="G78" s="171">
        <f>G77</f>
        <v>78105636</v>
      </c>
      <c r="H78" s="171">
        <f>H77</f>
        <v>147662848</v>
      </c>
    </row>
    <row r="79" spans="1:8" ht="14.25" thickTop="1" thickBot="1" x14ac:dyDescent="0.25">
      <c r="A79" s="139">
        <v>74</v>
      </c>
      <c r="B79" s="13" t="s">
        <v>37</v>
      </c>
      <c r="C79" s="141">
        <f t="shared" si="2"/>
        <v>3299962481</v>
      </c>
      <c r="D79" s="14">
        <f>D72+D78</f>
        <v>2614406057</v>
      </c>
      <c r="E79" s="14">
        <f>E72+E78</f>
        <v>239530142</v>
      </c>
      <c r="F79" s="14">
        <f>F72+F78</f>
        <v>206791929</v>
      </c>
      <c r="G79" s="14">
        <f>G72+G78</f>
        <v>79505636</v>
      </c>
      <c r="H79" s="14">
        <f>H72+H78</f>
        <v>159728717</v>
      </c>
    </row>
    <row r="80" spans="1:8" ht="13.5" thickTop="1" x14ac:dyDescent="0.2"/>
  </sheetData>
  <pageMargins left="0" right="0" top="0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pane ySplit="6" topLeftCell="A44" activePane="bottomLeft" state="frozen"/>
      <selection activeCell="F1" sqref="F1"/>
      <selection pane="bottomLeft" activeCell="F1" sqref="F1"/>
    </sheetView>
  </sheetViews>
  <sheetFormatPr defaultRowHeight="12.75" x14ac:dyDescent="0.2"/>
  <cols>
    <col min="1" max="1" width="5.7109375" style="224" customWidth="1"/>
    <col min="2" max="2" width="50" style="224" customWidth="1"/>
    <col min="3" max="3" width="14.7109375" style="224" customWidth="1"/>
    <col min="4" max="8" width="12.7109375" style="224" customWidth="1"/>
    <col min="9" max="9" width="6.42578125" style="224" customWidth="1"/>
    <col min="10" max="254" width="9.140625" style="224"/>
    <col min="255" max="255" width="5.7109375" style="224" customWidth="1"/>
    <col min="256" max="256" width="50" style="224" customWidth="1"/>
    <col min="257" max="257" width="28.85546875" style="224" customWidth="1"/>
    <col min="258" max="510" width="9.140625" style="224"/>
    <col min="511" max="511" width="5.7109375" style="224" customWidth="1"/>
    <col min="512" max="512" width="50" style="224" customWidth="1"/>
    <col min="513" max="513" width="28.85546875" style="224" customWidth="1"/>
    <col min="514" max="766" width="9.140625" style="224"/>
    <col min="767" max="767" width="5.7109375" style="224" customWidth="1"/>
    <col min="768" max="768" width="50" style="224" customWidth="1"/>
    <col min="769" max="769" width="28.85546875" style="224" customWidth="1"/>
    <col min="770" max="1022" width="9.140625" style="224"/>
    <col min="1023" max="1023" width="5.7109375" style="224" customWidth="1"/>
    <col min="1024" max="1024" width="50" style="224" customWidth="1"/>
    <col min="1025" max="1025" width="28.85546875" style="224" customWidth="1"/>
    <col min="1026" max="1278" width="9.140625" style="224"/>
    <col min="1279" max="1279" width="5.7109375" style="224" customWidth="1"/>
    <col min="1280" max="1280" width="50" style="224" customWidth="1"/>
    <col min="1281" max="1281" width="28.85546875" style="224" customWidth="1"/>
    <col min="1282" max="1534" width="9.140625" style="224"/>
    <col min="1535" max="1535" width="5.7109375" style="224" customWidth="1"/>
    <col min="1536" max="1536" width="50" style="224" customWidth="1"/>
    <col min="1537" max="1537" width="28.85546875" style="224" customWidth="1"/>
    <col min="1538" max="1790" width="9.140625" style="224"/>
    <col min="1791" max="1791" width="5.7109375" style="224" customWidth="1"/>
    <col min="1792" max="1792" width="50" style="224" customWidth="1"/>
    <col min="1793" max="1793" width="28.85546875" style="224" customWidth="1"/>
    <col min="1794" max="2046" width="9.140625" style="224"/>
    <col min="2047" max="2047" width="5.7109375" style="224" customWidth="1"/>
    <col min="2048" max="2048" width="50" style="224" customWidth="1"/>
    <col min="2049" max="2049" width="28.85546875" style="224" customWidth="1"/>
    <col min="2050" max="2302" width="9.140625" style="224"/>
    <col min="2303" max="2303" width="5.7109375" style="224" customWidth="1"/>
    <col min="2304" max="2304" width="50" style="224" customWidth="1"/>
    <col min="2305" max="2305" width="28.85546875" style="224" customWidth="1"/>
    <col min="2306" max="2558" width="9.140625" style="224"/>
    <col min="2559" max="2559" width="5.7109375" style="224" customWidth="1"/>
    <col min="2560" max="2560" width="50" style="224" customWidth="1"/>
    <col min="2561" max="2561" width="28.85546875" style="224" customWidth="1"/>
    <col min="2562" max="2814" width="9.140625" style="224"/>
    <col min="2815" max="2815" width="5.7109375" style="224" customWidth="1"/>
    <col min="2816" max="2816" width="50" style="224" customWidth="1"/>
    <col min="2817" max="2817" width="28.85546875" style="224" customWidth="1"/>
    <col min="2818" max="3070" width="9.140625" style="224"/>
    <col min="3071" max="3071" width="5.7109375" style="224" customWidth="1"/>
    <col min="3072" max="3072" width="50" style="224" customWidth="1"/>
    <col min="3073" max="3073" width="28.85546875" style="224" customWidth="1"/>
    <col min="3074" max="3326" width="9.140625" style="224"/>
    <col min="3327" max="3327" width="5.7109375" style="224" customWidth="1"/>
    <col min="3328" max="3328" width="50" style="224" customWidth="1"/>
    <col min="3329" max="3329" width="28.85546875" style="224" customWidth="1"/>
    <col min="3330" max="3582" width="9.140625" style="224"/>
    <col min="3583" max="3583" width="5.7109375" style="224" customWidth="1"/>
    <col min="3584" max="3584" width="50" style="224" customWidth="1"/>
    <col min="3585" max="3585" width="28.85546875" style="224" customWidth="1"/>
    <col min="3586" max="3838" width="9.140625" style="224"/>
    <col min="3839" max="3839" width="5.7109375" style="224" customWidth="1"/>
    <col min="3840" max="3840" width="50" style="224" customWidth="1"/>
    <col min="3841" max="3841" width="28.85546875" style="224" customWidth="1"/>
    <col min="3842" max="4094" width="9.140625" style="224"/>
    <col min="4095" max="4095" width="5.7109375" style="224" customWidth="1"/>
    <col min="4096" max="4096" width="50" style="224" customWidth="1"/>
    <col min="4097" max="4097" width="28.85546875" style="224" customWidth="1"/>
    <col min="4098" max="4350" width="9.140625" style="224"/>
    <col min="4351" max="4351" width="5.7109375" style="224" customWidth="1"/>
    <col min="4352" max="4352" width="50" style="224" customWidth="1"/>
    <col min="4353" max="4353" width="28.85546875" style="224" customWidth="1"/>
    <col min="4354" max="4606" width="9.140625" style="224"/>
    <col min="4607" max="4607" width="5.7109375" style="224" customWidth="1"/>
    <col min="4608" max="4608" width="50" style="224" customWidth="1"/>
    <col min="4609" max="4609" width="28.85546875" style="224" customWidth="1"/>
    <col min="4610" max="4862" width="9.140625" style="224"/>
    <col min="4863" max="4863" width="5.7109375" style="224" customWidth="1"/>
    <col min="4864" max="4864" width="50" style="224" customWidth="1"/>
    <col min="4865" max="4865" width="28.85546875" style="224" customWidth="1"/>
    <col min="4866" max="5118" width="9.140625" style="224"/>
    <col min="5119" max="5119" width="5.7109375" style="224" customWidth="1"/>
    <col min="5120" max="5120" width="50" style="224" customWidth="1"/>
    <col min="5121" max="5121" width="28.85546875" style="224" customWidth="1"/>
    <col min="5122" max="5374" width="9.140625" style="224"/>
    <col min="5375" max="5375" width="5.7109375" style="224" customWidth="1"/>
    <col min="5376" max="5376" width="50" style="224" customWidth="1"/>
    <col min="5377" max="5377" width="28.85546875" style="224" customWidth="1"/>
    <col min="5378" max="5630" width="9.140625" style="224"/>
    <col min="5631" max="5631" width="5.7109375" style="224" customWidth="1"/>
    <col min="5632" max="5632" width="50" style="224" customWidth="1"/>
    <col min="5633" max="5633" width="28.85546875" style="224" customWidth="1"/>
    <col min="5634" max="5886" width="9.140625" style="224"/>
    <col min="5887" max="5887" width="5.7109375" style="224" customWidth="1"/>
    <col min="5888" max="5888" width="50" style="224" customWidth="1"/>
    <col min="5889" max="5889" width="28.85546875" style="224" customWidth="1"/>
    <col min="5890" max="6142" width="9.140625" style="224"/>
    <col min="6143" max="6143" width="5.7109375" style="224" customWidth="1"/>
    <col min="6144" max="6144" width="50" style="224" customWidth="1"/>
    <col min="6145" max="6145" width="28.85546875" style="224" customWidth="1"/>
    <col min="6146" max="6398" width="9.140625" style="224"/>
    <col min="6399" max="6399" width="5.7109375" style="224" customWidth="1"/>
    <col min="6400" max="6400" width="50" style="224" customWidth="1"/>
    <col min="6401" max="6401" width="28.85546875" style="224" customWidth="1"/>
    <col min="6402" max="6654" width="9.140625" style="224"/>
    <col min="6655" max="6655" width="5.7109375" style="224" customWidth="1"/>
    <col min="6656" max="6656" width="50" style="224" customWidth="1"/>
    <col min="6657" max="6657" width="28.85546875" style="224" customWidth="1"/>
    <col min="6658" max="6910" width="9.140625" style="224"/>
    <col min="6911" max="6911" width="5.7109375" style="224" customWidth="1"/>
    <col min="6912" max="6912" width="50" style="224" customWidth="1"/>
    <col min="6913" max="6913" width="28.85546875" style="224" customWidth="1"/>
    <col min="6914" max="7166" width="9.140625" style="224"/>
    <col min="7167" max="7167" width="5.7109375" style="224" customWidth="1"/>
    <col min="7168" max="7168" width="50" style="224" customWidth="1"/>
    <col min="7169" max="7169" width="28.85546875" style="224" customWidth="1"/>
    <col min="7170" max="7422" width="9.140625" style="224"/>
    <col min="7423" max="7423" width="5.7109375" style="224" customWidth="1"/>
    <col min="7424" max="7424" width="50" style="224" customWidth="1"/>
    <col min="7425" max="7425" width="28.85546875" style="224" customWidth="1"/>
    <col min="7426" max="7678" width="9.140625" style="224"/>
    <col min="7679" max="7679" width="5.7109375" style="224" customWidth="1"/>
    <col min="7680" max="7680" width="50" style="224" customWidth="1"/>
    <col min="7681" max="7681" width="28.85546875" style="224" customWidth="1"/>
    <col min="7682" max="7934" width="9.140625" style="224"/>
    <col min="7935" max="7935" width="5.7109375" style="224" customWidth="1"/>
    <col min="7936" max="7936" width="50" style="224" customWidth="1"/>
    <col min="7937" max="7937" width="28.85546875" style="224" customWidth="1"/>
    <col min="7938" max="8190" width="9.140625" style="224"/>
    <col min="8191" max="8191" width="5.7109375" style="224" customWidth="1"/>
    <col min="8192" max="8192" width="50" style="224" customWidth="1"/>
    <col min="8193" max="8193" width="28.85546875" style="224" customWidth="1"/>
    <col min="8194" max="8446" width="9.140625" style="224"/>
    <col min="8447" max="8447" width="5.7109375" style="224" customWidth="1"/>
    <col min="8448" max="8448" width="50" style="224" customWidth="1"/>
    <col min="8449" max="8449" width="28.85546875" style="224" customWidth="1"/>
    <col min="8450" max="8702" width="9.140625" style="224"/>
    <col min="8703" max="8703" width="5.7109375" style="224" customWidth="1"/>
    <col min="8704" max="8704" width="50" style="224" customWidth="1"/>
    <col min="8705" max="8705" width="28.85546875" style="224" customWidth="1"/>
    <col min="8706" max="8958" width="9.140625" style="224"/>
    <col min="8959" max="8959" width="5.7109375" style="224" customWidth="1"/>
    <col min="8960" max="8960" width="50" style="224" customWidth="1"/>
    <col min="8961" max="8961" width="28.85546875" style="224" customWidth="1"/>
    <col min="8962" max="9214" width="9.140625" style="224"/>
    <col min="9215" max="9215" width="5.7109375" style="224" customWidth="1"/>
    <col min="9216" max="9216" width="50" style="224" customWidth="1"/>
    <col min="9217" max="9217" width="28.85546875" style="224" customWidth="1"/>
    <col min="9218" max="9470" width="9.140625" style="224"/>
    <col min="9471" max="9471" width="5.7109375" style="224" customWidth="1"/>
    <col min="9472" max="9472" width="50" style="224" customWidth="1"/>
    <col min="9473" max="9473" width="28.85546875" style="224" customWidth="1"/>
    <col min="9474" max="9726" width="9.140625" style="224"/>
    <col min="9727" max="9727" width="5.7109375" style="224" customWidth="1"/>
    <col min="9728" max="9728" width="50" style="224" customWidth="1"/>
    <col min="9729" max="9729" width="28.85546875" style="224" customWidth="1"/>
    <col min="9730" max="9982" width="9.140625" style="224"/>
    <col min="9983" max="9983" width="5.7109375" style="224" customWidth="1"/>
    <col min="9984" max="9984" width="50" style="224" customWidth="1"/>
    <col min="9985" max="9985" width="28.85546875" style="224" customWidth="1"/>
    <col min="9986" max="10238" width="9.140625" style="224"/>
    <col min="10239" max="10239" width="5.7109375" style="224" customWidth="1"/>
    <col min="10240" max="10240" width="50" style="224" customWidth="1"/>
    <col min="10241" max="10241" width="28.85546875" style="224" customWidth="1"/>
    <col min="10242" max="10494" width="9.140625" style="224"/>
    <col min="10495" max="10495" width="5.7109375" style="224" customWidth="1"/>
    <col min="10496" max="10496" width="50" style="224" customWidth="1"/>
    <col min="10497" max="10497" width="28.85546875" style="224" customWidth="1"/>
    <col min="10498" max="10750" width="9.140625" style="224"/>
    <col min="10751" max="10751" width="5.7109375" style="224" customWidth="1"/>
    <col min="10752" max="10752" width="50" style="224" customWidth="1"/>
    <col min="10753" max="10753" width="28.85546875" style="224" customWidth="1"/>
    <col min="10754" max="11006" width="9.140625" style="224"/>
    <col min="11007" max="11007" width="5.7109375" style="224" customWidth="1"/>
    <col min="11008" max="11008" width="50" style="224" customWidth="1"/>
    <col min="11009" max="11009" width="28.85546875" style="224" customWidth="1"/>
    <col min="11010" max="11262" width="9.140625" style="224"/>
    <col min="11263" max="11263" width="5.7109375" style="224" customWidth="1"/>
    <col min="11264" max="11264" width="50" style="224" customWidth="1"/>
    <col min="11265" max="11265" width="28.85546875" style="224" customWidth="1"/>
    <col min="11266" max="11518" width="9.140625" style="224"/>
    <col min="11519" max="11519" width="5.7109375" style="224" customWidth="1"/>
    <col min="11520" max="11520" width="50" style="224" customWidth="1"/>
    <col min="11521" max="11521" width="28.85546875" style="224" customWidth="1"/>
    <col min="11522" max="11774" width="9.140625" style="224"/>
    <col min="11775" max="11775" width="5.7109375" style="224" customWidth="1"/>
    <col min="11776" max="11776" width="50" style="224" customWidth="1"/>
    <col min="11777" max="11777" width="28.85546875" style="224" customWidth="1"/>
    <col min="11778" max="12030" width="9.140625" style="224"/>
    <col min="12031" max="12031" width="5.7109375" style="224" customWidth="1"/>
    <col min="12032" max="12032" width="50" style="224" customWidth="1"/>
    <col min="12033" max="12033" width="28.85546875" style="224" customWidth="1"/>
    <col min="12034" max="12286" width="9.140625" style="224"/>
    <col min="12287" max="12287" width="5.7109375" style="224" customWidth="1"/>
    <col min="12288" max="12288" width="50" style="224" customWidth="1"/>
    <col min="12289" max="12289" width="28.85546875" style="224" customWidth="1"/>
    <col min="12290" max="12542" width="9.140625" style="224"/>
    <col min="12543" max="12543" width="5.7109375" style="224" customWidth="1"/>
    <col min="12544" max="12544" width="50" style="224" customWidth="1"/>
    <col min="12545" max="12545" width="28.85546875" style="224" customWidth="1"/>
    <col min="12546" max="12798" width="9.140625" style="224"/>
    <col min="12799" max="12799" width="5.7109375" style="224" customWidth="1"/>
    <col min="12800" max="12800" width="50" style="224" customWidth="1"/>
    <col min="12801" max="12801" width="28.85546875" style="224" customWidth="1"/>
    <col min="12802" max="13054" width="9.140625" style="224"/>
    <col min="13055" max="13055" width="5.7109375" style="224" customWidth="1"/>
    <col min="13056" max="13056" width="50" style="224" customWidth="1"/>
    <col min="13057" max="13057" width="28.85546875" style="224" customWidth="1"/>
    <col min="13058" max="13310" width="9.140625" style="224"/>
    <col min="13311" max="13311" width="5.7109375" style="224" customWidth="1"/>
    <col min="13312" max="13312" width="50" style="224" customWidth="1"/>
    <col min="13313" max="13313" width="28.85546875" style="224" customWidth="1"/>
    <col min="13314" max="13566" width="9.140625" style="224"/>
    <col min="13567" max="13567" width="5.7109375" style="224" customWidth="1"/>
    <col min="13568" max="13568" width="50" style="224" customWidth="1"/>
    <col min="13569" max="13569" width="28.85546875" style="224" customWidth="1"/>
    <col min="13570" max="13822" width="9.140625" style="224"/>
    <col min="13823" max="13823" width="5.7109375" style="224" customWidth="1"/>
    <col min="13824" max="13824" width="50" style="224" customWidth="1"/>
    <col min="13825" max="13825" width="28.85546875" style="224" customWidth="1"/>
    <col min="13826" max="14078" width="9.140625" style="224"/>
    <col min="14079" max="14079" width="5.7109375" style="224" customWidth="1"/>
    <col min="14080" max="14080" width="50" style="224" customWidth="1"/>
    <col min="14081" max="14081" width="28.85546875" style="224" customWidth="1"/>
    <col min="14082" max="14334" width="9.140625" style="224"/>
    <col min="14335" max="14335" width="5.7109375" style="224" customWidth="1"/>
    <col min="14336" max="14336" width="50" style="224" customWidth="1"/>
    <col min="14337" max="14337" width="28.85546875" style="224" customWidth="1"/>
    <col min="14338" max="14590" width="9.140625" style="224"/>
    <col min="14591" max="14591" width="5.7109375" style="224" customWidth="1"/>
    <col min="14592" max="14592" width="50" style="224" customWidth="1"/>
    <col min="14593" max="14593" width="28.85546875" style="224" customWidth="1"/>
    <col min="14594" max="14846" width="9.140625" style="224"/>
    <col min="14847" max="14847" width="5.7109375" style="224" customWidth="1"/>
    <col min="14848" max="14848" width="50" style="224" customWidth="1"/>
    <col min="14849" max="14849" width="28.85546875" style="224" customWidth="1"/>
    <col min="14850" max="15102" width="9.140625" style="224"/>
    <col min="15103" max="15103" width="5.7109375" style="224" customWidth="1"/>
    <col min="15104" max="15104" width="50" style="224" customWidth="1"/>
    <col min="15105" max="15105" width="28.85546875" style="224" customWidth="1"/>
    <col min="15106" max="15358" width="9.140625" style="224"/>
    <col min="15359" max="15359" width="5.7109375" style="224" customWidth="1"/>
    <col min="15360" max="15360" width="50" style="224" customWidth="1"/>
    <col min="15361" max="15361" width="28.85546875" style="224" customWidth="1"/>
    <col min="15362" max="15614" width="9.140625" style="224"/>
    <col min="15615" max="15615" width="5.7109375" style="224" customWidth="1"/>
    <col min="15616" max="15616" width="50" style="224" customWidth="1"/>
    <col min="15617" max="15617" width="28.85546875" style="224" customWidth="1"/>
    <col min="15618" max="15870" width="9.140625" style="224"/>
    <col min="15871" max="15871" width="5.7109375" style="224" customWidth="1"/>
    <col min="15872" max="15872" width="50" style="224" customWidth="1"/>
    <col min="15873" max="15873" width="28.85546875" style="224" customWidth="1"/>
    <col min="15874" max="16126" width="9.140625" style="224"/>
    <col min="16127" max="16127" width="5.7109375" style="224" customWidth="1"/>
    <col min="16128" max="16128" width="50" style="224" customWidth="1"/>
    <col min="16129" max="16129" width="28.85546875" style="224" customWidth="1"/>
    <col min="16130" max="16384" width="9.140625" style="224"/>
  </cols>
  <sheetData>
    <row r="1" spans="1:9" x14ac:dyDescent="0.2">
      <c r="B1" s="10" t="s">
        <v>93</v>
      </c>
      <c r="F1" s="224" t="s">
        <v>419</v>
      </c>
    </row>
    <row r="2" spans="1:9" x14ac:dyDescent="0.2">
      <c r="B2" s="10" t="s">
        <v>267</v>
      </c>
      <c r="F2" s="224" t="s">
        <v>411</v>
      </c>
    </row>
    <row r="3" spans="1:9" x14ac:dyDescent="0.2">
      <c r="C3" s="134"/>
      <c r="F3" s="224" t="s">
        <v>75</v>
      </c>
    </row>
    <row r="4" spans="1:9" x14ac:dyDescent="0.2">
      <c r="B4" s="11"/>
      <c r="C4" s="135" t="s">
        <v>94</v>
      </c>
    </row>
    <row r="5" spans="1:9" ht="25.5" x14ac:dyDescent="0.2">
      <c r="A5" s="136" t="s">
        <v>1</v>
      </c>
      <c r="B5" s="137" t="s">
        <v>2</v>
      </c>
      <c r="C5" s="138" t="s">
        <v>393</v>
      </c>
      <c r="D5" s="138" t="s">
        <v>39</v>
      </c>
      <c r="E5" s="138" t="s">
        <v>96</v>
      </c>
      <c r="F5" s="138" t="s">
        <v>40</v>
      </c>
      <c r="G5" s="138" t="s">
        <v>91</v>
      </c>
      <c r="H5" s="138" t="s">
        <v>41</v>
      </c>
    </row>
    <row r="6" spans="1:9" ht="25.5" x14ac:dyDescent="0.2">
      <c r="A6" s="139">
        <v>1</v>
      </c>
      <c r="B6" s="140" t="s">
        <v>42</v>
      </c>
      <c r="C6" s="141">
        <f>SUM(D6:H6)</f>
        <v>83231877</v>
      </c>
      <c r="D6" s="142">
        <v>83231877</v>
      </c>
      <c r="E6" s="142"/>
      <c r="F6" s="142"/>
      <c r="G6" s="142"/>
      <c r="H6" s="142"/>
      <c r="I6" s="377">
        <f>C6/'2'!C6*100</f>
        <v>51.868371846896466</v>
      </c>
    </row>
    <row r="7" spans="1:9" ht="25.5" x14ac:dyDescent="0.2">
      <c r="A7" s="139">
        <v>2</v>
      </c>
      <c r="B7" s="140" t="s">
        <v>97</v>
      </c>
      <c r="C7" s="141">
        <f t="shared" ref="C7:C71" si="0">SUM(D7:H7)</f>
        <v>76041095</v>
      </c>
      <c r="D7" s="142">
        <v>76041095</v>
      </c>
      <c r="E7" s="142"/>
      <c r="F7" s="142"/>
      <c r="G7" s="142"/>
      <c r="H7" s="142"/>
      <c r="I7" s="377">
        <f>C7/'2'!C7*100</f>
        <v>48.702095671468228</v>
      </c>
    </row>
    <row r="8" spans="1:9" ht="25.5" x14ac:dyDescent="0.2">
      <c r="A8" s="139">
        <v>3</v>
      </c>
      <c r="B8" s="140" t="s">
        <v>287</v>
      </c>
      <c r="C8" s="141">
        <f t="shared" si="0"/>
        <v>32011526</v>
      </c>
      <c r="D8" s="142">
        <v>32011526</v>
      </c>
      <c r="E8" s="142"/>
      <c r="F8" s="142"/>
      <c r="G8" s="142"/>
      <c r="H8" s="142"/>
      <c r="I8" s="377">
        <f>C8/'2'!C8*100</f>
        <v>54.868685834036604</v>
      </c>
    </row>
    <row r="9" spans="1:9" ht="18" customHeight="1" x14ac:dyDescent="0.2">
      <c r="A9" s="139">
        <v>4</v>
      </c>
      <c r="B9" s="140" t="s">
        <v>288</v>
      </c>
      <c r="C9" s="141"/>
      <c r="D9" s="142">
        <v>33293884</v>
      </c>
      <c r="E9" s="142"/>
      <c r="F9" s="142"/>
      <c r="G9" s="142"/>
      <c r="H9" s="142"/>
      <c r="I9" s="377" t="e">
        <f>C9/'2'!C9*100</f>
        <v>#DIV/0!</v>
      </c>
    </row>
    <row r="10" spans="1:9" ht="25.5" x14ac:dyDescent="0.2">
      <c r="A10" s="139">
        <v>5</v>
      </c>
      <c r="B10" s="140" t="s">
        <v>98</v>
      </c>
      <c r="C10" s="141">
        <f t="shared" si="0"/>
        <v>4851636</v>
      </c>
      <c r="D10" s="142">
        <v>4851636</v>
      </c>
      <c r="E10" s="142"/>
      <c r="F10" s="142"/>
      <c r="G10" s="142"/>
      <c r="H10" s="142"/>
      <c r="I10" s="377">
        <f>C10/'2'!C10*100</f>
        <v>47.764183960249184</v>
      </c>
    </row>
    <row r="11" spans="1:9" ht="25.5" x14ac:dyDescent="0.2">
      <c r="A11" s="139">
        <v>6</v>
      </c>
      <c r="B11" s="140" t="s">
        <v>99</v>
      </c>
      <c r="C11" s="141">
        <f t="shared" si="0"/>
        <v>0</v>
      </c>
      <c r="D11" s="142"/>
      <c r="E11" s="142"/>
      <c r="F11" s="142"/>
      <c r="G11" s="142"/>
      <c r="H11" s="142"/>
      <c r="I11" s="377" t="e">
        <f>C11/'2'!C11*100</f>
        <v>#DIV/0!</v>
      </c>
    </row>
    <row r="12" spans="1:9" x14ac:dyDescent="0.2">
      <c r="A12" s="139">
        <v>7</v>
      </c>
      <c r="B12" s="140" t="s">
        <v>88</v>
      </c>
      <c r="C12" s="141">
        <f t="shared" si="0"/>
        <v>174078</v>
      </c>
      <c r="D12" s="142">
        <v>174078</v>
      </c>
      <c r="E12" s="142"/>
      <c r="F12" s="142"/>
      <c r="G12" s="142"/>
      <c r="H12" s="142"/>
      <c r="I12" s="377" t="e">
        <f>C12/'2'!C12*100</f>
        <v>#DIV/0!</v>
      </c>
    </row>
    <row r="13" spans="1:9" x14ac:dyDescent="0.2">
      <c r="A13" s="139">
        <v>8</v>
      </c>
      <c r="B13" s="140" t="s">
        <v>43</v>
      </c>
      <c r="C13" s="141">
        <f t="shared" si="0"/>
        <v>229604096</v>
      </c>
      <c r="D13" s="143">
        <f>SUM(D6:D12)</f>
        <v>229604096</v>
      </c>
      <c r="E13" s="143">
        <f>SUM(E6:E12)</f>
        <v>0</v>
      </c>
      <c r="F13" s="143">
        <f>SUM(F6:F12)</f>
        <v>0</v>
      </c>
      <c r="G13" s="143">
        <f>SUM(G6:G12)</f>
        <v>0</v>
      </c>
      <c r="H13" s="143">
        <f>SUM(H6:H12)</f>
        <v>0</v>
      </c>
      <c r="I13" s="377">
        <f>C13/'2'!C13*100</f>
        <v>51.775964401574626</v>
      </c>
    </row>
    <row r="14" spans="1:9" s="12" customFormat="1" x14ac:dyDescent="0.2">
      <c r="A14" s="139">
        <v>9</v>
      </c>
      <c r="B14" s="144" t="s">
        <v>100</v>
      </c>
      <c r="C14" s="141">
        <f t="shared" si="0"/>
        <v>0</v>
      </c>
      <c r="D14" s="145"/>
      <c r="E14" s="145"/>
      <c r="F14" s="145"/>
      <c r="G14" s="145"/>
      <c r="H14" s="145"/>
      <c r="I14" s="377" t="e">
        <f>C14/'2'!C14*100</f>
        <v>#DIV/0!</v>
      </c>
    </row>
    <row r="15" spans="1:9" ht="25.5" x14ac:dyDescent="0.2">
      <c r="A15" s="139">
        <v>10</v>
      </c>
      <c r="B15" s="140" t="s">
        <v>44</v>
      </c>
      <c r="C15" s="141">
        <f t="shared" si="0"/>
        <v>97590825</v>
      </c>
      <c r="D15" s="143">
        <f>SUM(D16:D20)</f>
        <v>80290875</v>
      </c>
      <c r="E15" s="143">
        <f>SUM(E16:E20)</f>
        <v>0</v>
      </c>
      <c r="F15" s="143">
        <f>SUM(F16:F20)</f>
        <v>17299950</v>
      </c>
      <c r="G15" s="143">
        <f>SUM(G16:G20)</f>
        <v>0</v>
      </c>
      <c r="H15" s="143">
        <f>SUM(H16:H20)</f>
        <v>0</v>
      </c>
      <c r="I15" s="377">
        <f>C15/'2'!C15*100</f>
        <v>39.299915159775253</v>
      </c>
    </row>
    <row r="16" spans="1:9" x14ac:dyDescent="0.2">
      <c r="A16" s="139">
        <v>11</v>
      </c>
      <c r="B16" s="140" t="s">
        <v>101</v>
      </c>
      <c r="C16" s="141">
        <f t="shared" si="0"/>
        <v>195000</v>
      </c>
      <c r="D16" s="142">
        <v>195000</v>
      </c>
      <c r="E16" s="142"/>
      <c r="F16" s="142"/>
      <c r="G16" s="142"/>
      <c r="H16" s="142"/>
      <c r="I16" s="377">
        <f>C16/'2'!C16*100</f>
        <v>0.82061931003085897</v>
      </c>
    </row>
    <row r="17" spans="1:9" x14ac:dyDescent="0.2">
      <c r="A17" s="139">
        <v>12</v>
      </c>
      <c r="B17" s="140" t="s">
        <v>102</v>
      </c>
      <c r="C17" s="141">
        <f t="shared" si="0"/>
        <v>61222575</v>
      </c>
      <c r="D17" s="142">
        <v>61222575</v>
      </c>
      <c r="E17" s="142"/>
      <c r="F17" s="142"/>
      <c r="G17" s="142"/>
      <c r="H17" s="142"/>
      <c r="I17" s="377">
        <f>C17/'2'!C17*100</f>
        <v>40.689261318727091</v>
      </c>
    </row>
    <row r="18" spans="1:9" x14ac:dyDescent="0.2">
      <c r="A18" s="139">
        <v>13</v>
      </c>
      <c r="B18" s="140" t="s">
        <v>103</v>
      </c>
      <c r="C18" s="141">
        <f t="shared" si="0"/>
        <v>18873300</v>
      </c>
      <c r="D18" s="142">
        <v>18873300</v>
      </c>
      <c r="E18" s="142"/>
      <c r="F18" s="142"/>
      <c r="G18" s="142"/>
      <c r="H18" s="142"/>
      <c r="I18" s="377">
        <f>C18/'2'!C18*100</f>
        <v>54.806888140318264</v>
      </c>
    </row>
    <row r="19" spans="1:9" x14ac:dyDescent="0.2">
      <c r="A19" s="139">
        <v>14</v>
      </c>
      <c r="B19" s="140" t="s">
        <v>104</v>
      </c>
      <c r="C19" s="141">
        <f t="shared" si="0"/>
        <v>17299950</v>
      </c>
      <c r="D19" s="142"/>
      <c r="E19" s="142"/>
      <c r="F19" s="142">
        <v>17299950</v>
      </c>
      <c r="G19" s="142"/>
      <c r="H19" s="142"/>
      <c r="I19" s="377">
        <f>C19/'2'!C19*100</f>
        <v>44.357968093554661</v>
      </c>
    </row>
    <row r="20" spans="1:9" x14ac:dyDescent="0.2">
      <c r="A20" s="139">
        <v>15</v>
      </c>
      <c r="B20" s="140" t="s">
        <v>105</v>
      </c>
      <c r="C20" s="141">
        <f t="shared" si="0"/>
        <v>0</v>
      </c>
      <c r="D20" s="142"/>
      <c r="E20" s="142"/>
      <c r="F20" s="142"/>
      <c r="G20" s="142"/>
      <c r="H20" s="142"/>
      <c r="I20" s="377">
        <f>C20/'2'!C20*100</f>
        <v>0</v>
      </c>
    </row>
    <row r="21" spans="1:9" ht="25.5" x14ac:dyDescent="0.2">
      <c r="A21" s="139">
        <v>16</v>
      </c>
      <c r="B21" s="146" t="s">
        <v>45</v>
      </c>
      <c r="C21" s="141">
        <f t="shared" si="0"/>
        <v>327194921</v>
      </c>
      <c r="D21" s="147">
        <f>D13+D15</f>
        <v>309894971</v>
      </c>
      <c r="E21" s="147">
        <f>E13+E15</f>
        <v>0</v>
      </c>
      <c r="F21" s="147">
        <f>F13+F15</f>
        <v>17299950</v>
      </c>
      <c r="G21" s="147">
        <f>G13+G15</f>
        <v>0</v>
      </c>
      <c r="H21" s="147">
        <f>H13+H15</f>
        <v>0</v>
      </c>
      <c r="I21" s="377">
        <f>C21/'2'!C21*100</f>
        <v>47.297528611994146</v>
      </c>
    </row>
    <row r="22" spans="1:9" x14ac:dyDescent="0.2">
      <c r="A22" s="139">
        <v>17</v>
      </c>
      <c r="B22" s="140" t="s">
        <v>46</v>
      </c>
      <c r="C22" s="141">
        <f t="shared" si="0"/>
        <v>0</v>
      </c>
      <c r="D22" s="148">
        <f>D23</f>
        <v>0</v>
      </c>
      <c r="E22" s="148">
        <f>E23</f>
        <v>0</v>
      </c>
      <c r="F22" s="148">
        <f>F23</f>
        <v>0</v>
      </c>
      <c r="G22" s="148">
        <f>G23</f>
        <v>0</v>
      </c>
      <c r="H22" s="148">
        <f>H23</f>
        <v>0</v>
      </c>
      <c r="I22" s="377" t="e">
        <f>C22/'2'!C22*100</f>
        <v>#DIV/0!</v>
      </c>
    </row>
    <row r="23" spans="1:9" x14ac:dyDescent="0.2">
      <c r="A23" s="139">
        <v>18</v>
      </c>
      <c r="B23" s="140" t="s">
        <v>106</v>
      </c>
      <c r="C23" s="141">
        <f t="shared" si="0"/>
        <v>0</v>
      </c>
      <c r="D23" s="149"/>
      <c r="E23" s="149"/>
      <c r="F23" s="149"/>
      <c r="G23" s="149"/>
      <c r="H23" s="149"/>
      <c r="I23" s="377" t="e">
        <f>C23/'2'!C23*100</f>
        <v>#DIV/0!</v>
      </c>
    </row>
    <row r="24" spans="1:9" x14ac:dyDescent="0.2">
      <c r="A24" s="139">
        <v>19</v>
      </c>
      <c r="B24" s="140" t="s">
        <v>107</v>
      </c>
      <c r="C24" s="141">
        <f t="shared" si="0"/>
        <v>268562655</v>
      </c>
      <c r="D24" s="148">
        <f>SUM(D25:D28)</f>
        <v>268562655</v>
      </c>
      <c r="E24" s="148">
        <f>SUM(E25:E28)</f>
        <v>0</v>
      </c>
      <c r="F24" s="148">
        <f>SUM(F25:F28)</f>
        <v>0</v>
      </c>
      <c r="G24" s="148">
        <f>SUM(G25:G28)</f>
        <v>0</v>
      </c>
      <c r="H24" s="148">
        <f>SUM(H25:H28)</f>
        <v>0</v>
      </c>
      <c r="I24" s="377">
        <f>C24/'2'!C24*100</f>
        <v>44.460607057398995</v>
      </c>
    </row>
    <row r="25" spans="1:9" x14ac:dyDescent="0.2">
      <c r="A25" s="139">
        <v>20</v>
      </c>
      <c r="B25" s="140" t="s">
        <v>108</v>
      </c>
      <c r="C25" s="141">
        <f t="shared" si="0"/>
        <v>0</v>
      </c>
      <c r="D25" s="142"/>
      <c r="E25" s="138"/>
      <c r="F25" s="138"/>
      <c r="G25" s="138"/>
      <c r="H25" s="138"/>
      <c r="I25" s="377">
        <f>C25/'2'!C25*100</f>
        <v>0</v>
      </c>
    </row>
    <row r="26" spans="1:9" x14ac:dyDescent="0.2">
      <c r="A26" s="139">
        <v>21</v>
      </c>
      <c r="B26" s="140" t="s">
        <v>109</v>
      </c>
      <c r="C26" s="141">
        <f t="shared" si="0"/>
        <v>268562655</v>
      </c>
      <c r="D26" s="142">
        <v>268562655</v>
      </c>
      <c r="E26" s="138"/>
      <c r="F26" s="138"/>
      <c r="G26" s="138"/>
      <c r="H26" s="138"/>
      <c r="I26" s="377">
        <f>C26/'2'!C26*100</f>
        <v>51.38025277323063</v>
      </c>
    </row>
    <row r="27" spans="1:9" x14ac:dyDescent="0.2">
      <c r="A27" s="139">
        <v>22</v>
      </c>
      <c r="B27" s="140" t="s">
        <v>110</v>
      </c>
      <c r="C27" s="141">
        <f t="shared" si="0"/>
        <v>0</v>
      </c>
      <c r="D27" s="138"/>
      <c r="E27" s="138"/>
      <c r="F27" s="138"/>
      <c r="G27" s="138"/>
      <c r="H27" s="138"/>
      <c r="I27" s="377" t="e">
        <f>C27/'2'!C27*100</f>
        <v>#DIV/0!</v>
      </c>
    </row>
    <row r="28" spans="1:9" x14ac:dyDescent="0.2">
      <c r="A28" s="139">
        <v>23</v>
      </c>
      <c r="B28" s="150" t="s">
        <v>111</v>
      </c>
      <c r="C28" s="141">
        <f t="shared" si="0"/>
        <v>0</v>
      </c>
      <c r="D28" s="138"/>
      <c r="E28" s="138"/>
      <c r="F28" s="138"/>
      <c r="G28" s="138"/>
      <c r="H28" s="138"/>
      <c r="I28" s="377" t="e">
        <f>C28/'2'!C28*100</f>
        <v>#DIV/0!</v>
      </c>
    </row>
    <row r="29" spans="1:9" ht="25.5" x14ac:dyDescent="0.2">
      <c r="A29" s="139">
        <v>24</v>
      </c>
      <c r="B29" s="146" t="s">
        <v>47</v>
      </c>
      <c r="C29" s="141">
        <f t="shared" si="0"/>
        <v>268562655</v>
      </c>
      <c r="D29" s="147">
        <f>D22+D24</f>
        <v>268562655</v>
      </c>
      <c r="E29" s="147">
        <f>E22+E24</f>
        <v>0</v>
      </c>
      <c r="F29" s="147">
        <f>F22+F24</f>
        <v>0</v>
      </c>
      <c r="G29" s="147">
        <f>G22+G24</f>
        <v>0</v>
      </c>
      <c r="H29" s="147">
        <f>H22+H24</f>
        <v>0</v>
      </c>
      <c r="I29" s="377">
        <f>C29/'2'!C29*100</f>
        <v>44.460607057398995</v>
      </c>
    </row>
    <row r="30" spans="1:9" x14ac:dyDescent="0.2">
      <c r="A30" s="139">
        <v>25</v>
      </c>
      <c r="B30" s="140" t="s">
        <v>48</v>
      </c>
      <c r="C30" s="141">
        <f t="shared" si="0"/>
        <v>55047633</v>
      </c>
      <c r="D30" s="143">
        <f>SUM(D31:D32)</f>
        <v>55047633</v>
      </c>
      <c r="E30" s="143">
        <f>SUM(E31:E32)</f>
        <v>0</v>
      </c>
      <c r="F30" s="143">
        <f>SUM(F31:F32)</f>
        <v>0</v>
      </c>
      <c r="G30" s="143">
        <f>SUM(G31:G32)</f>
        <v>0</v>
      </c>
      <c r="H30" s="143">
        <f>SUM(H31:H32)</f>
        <v>0</v>
      </c>
      <c r="I30" s="377">
        <f>C30/'2'!C30*100</f>
        <v>49.816862443438914</v>
      </c>
    </row>
    <row r="31" spans="1:9" x14ac:dyDescent="0.2">
      <c r="A31" s="139">
        <v>26</v>
      </c>
      <c r="B31" s="140" t="s">
        <v>49</v>
      </c>
      <c r="C31" s="141">
        <f t="shared" si="0"/>
        <v>54812638</v>
      </c>
      <c r="D31" s="142">
        <v>54812638</v>
      </c>
      <c r="E31" s="142"/>
      <c r="F31" s="142"/>
      <c r="G31" s="142"/>
      <c r="H31" s="142"/>
      <c r="I31" s="377">
        <f>C31/'2'!C31*100</f>
        <v>49.604197285067876</v>
      </c>
    </row>
    <row r="32" spans="1:9" ht="16.5" customHeight="1" x14ac:dyDescent="0.2">
      <c r="A32" s="139">
        <v>27</v>
      </c>
      <c r="B32" s="140" t="s">
        <v>50</v>
      </c>
      <c r="C32" s="141">
        <f t="shared" si="0"/>
        <v>234995</v>
      </c>
      <c r="D32" s="142">
        <v>234995</v>
      </c>
      <c r="E32" s="142"/>
      <c r="F32" s="142"/>
      <c r="G32" s="142"/>
      <c r="H32" s="142"/>
      <c r="I32" s="377" t="e">
        <f>C32/'2'!C32*100</f>
        <v>#DIV/0!</v>
      </c>
    </row>
    <row r="33" spans="1:9" ht="18.75" customHeight="1" x14ac:dyDescent="0.2">
      <c r="A33" s="139">
        <v>28</v>
      </c>
      <c r="B33" s="140" t="s">
        <v>51</v>
      </c>
      <c r="C33" s="141">
        <f t="shared" si="0"/>
        <v>91950816</v>
      </c>
      <c r="D33" s="142">
        <v>91950816</v>
      </c>
      <c r="E33" s="142"/>
      <c r="F33" s="142"/>
      <c r="G33" s="142"/>
      <c r="H33" s="142"/>
      <c r="I33" s="377">
        <f>C33/'2'!C33*100</f>
        <v>40.867029333333335</v>
      </c>
    </row>
    <row r="34" spans="1:9" x14ac:dyDescent="0.2">
      <c r="A34" s="139">
        <v>29</v>
      </c>
      <c r="B34" s="140" t="s">
        <v>112</v>
      </c>
      <c r="C34" s="141">
        <f t="shared" si="0"/>
        <v>0</v>
      </c>
      <c r="D34" s="142"/>
      <c r="E34" s="142"/>
      <c r="F34" s="142"/>
      <c r="G34" s="142"/>
      <c r="H34" s="142"/>
      <c r="I34" s="377" t="e">
        <f>C34/'2'!C34*100</f>
        <v>#DIV/0!</v>
      </c>
    </row>
    <row r="35" spans="1:9" ht="25.5" x14ac:dyDescent="0.2">
      <c r="A35" s="139">
        <v>30</v>
      </c>
      <c r="B35" s="140" t="s">
        <v>113</v>
      </c>
      <c r="C35" s="141">
        <f t="shared" si="0"/>
        <v>0</v>
      </c>
      <c r="D35" s="142"/>
      <c r="E35" s="142"/>
      <c r="F35" s="142"/>
      <c r="G35" s="142"/>
      <c r="H35" s="142"/>
      <c r="I35" s="377">
        <f>C35/'2'!C35*100</f>
        <v>0</v>
      </c>
    </row>
    <row r="36" spans="1:9" x14ac:dyDescent="0.2">
      <c r="A36" s="139">
        <v>31</v>
      </c>
      <c r="B36" s="140" t="s">
        <v>52</v>
      </c>
      <c r="C36" s="141">
        <f t="shared" si="0"/>
        <v>91950816</v>
      </c>
      <c r="D36" s="143">
        <f>SUM(D33:D35)</f>
        <v>91950816</v>
      </c>
      <c r="E36" s="143">
        <f>SUM(E33:E35)</f>
        <v>0</v>
      </c>
      <c r="F36" s="143">
        <f>SUM(F33:F35)</f>
        <v>0</v>
      </c>
      <c r="G36" s="143">
        <f>SUM(G33:G35)</f>
        <v>0</v>
      </c>
      <c r="H36" s="143">
        <f>SUM(H33:H35)</f>
        <v>0</v>
      </c>
      <c r="I36" s="377">
        <f>C36/'2'!C36*100</f>
        <v>40.858565254548822</v>
      </c>
    </row>
    <row r="37" spans="1:9" x14ac:dyDescent="0.2">
      <c r="A37" s="139">
        <v>32</v>
      </c>
      <c r="B37" s="140" t="s">
        <v>53</v>
      </c>
      <c r="C37" s="141">
        <f t="shared" si="0"/>
        <v>479677</v>
      </c>
      <c r="D37" s="143">
        <v>447038</v>
      </c>
      <c r="E37" s="143">
        <v>32639</v>
      </c>
      <c r="F37" s="143">
        <f>SUM(F38:F39)</f>
        <v>0</v>
      </c>
      <c r="G37" s="143">
        <f>SUM(G38:G39)</f>
        <v>0</v>
      </c>
      <c r="H37" s="143">
        <f>SUM(H38:H39)</f>
        <v>0</v>
      </c>
      <c r="I37" s="377">
        <f>C37/'2'!C37*100</f>
        <v>119.91925000000001</v>
      </c>
    </row>
    <row r="38" spans="1:9" ht="51" x14ac:dyDescent="0.2">
      <c r="A38" s="139">
        <v>33</v>
      </c>
      <c r="B38" s="140" t="s">
        <v>114</v>
      </c>
      <c r="C38" s="141">
        <f t="shared" si="0"/>
        <v>0</v>
      </c>
      <c r="D38" s="142"/>
      <c r="E38" s="142"/>
      <c r="F38" s="142"/>
      <c r="G38" s="142"/>
      <c r="H38" s="142"/>
      <c r="I38" s="377">
        <f>C38/'2'!C38*100</f>
        <v>0</v>
      </c>
    </row>
    <row r="39" spans="1:9" x14ac:dyDescent="0.2">
      <c r="A39" s="139">
        <v>34</v>
      </c>
      <c r="B39" s="140" t="s">
        <v>115</v>
      </c>
      <c r="C39" s="141">
        <f t="shared" si="0"/>
        <v>119333</v>
      </c>
      <c r="D39" s="142">
        <v>98694</v>
      </c>
      <c r="E39" s="142">
        <v>20639</v>
      </c>
      <c r="F39" s="142"/>
      <c r="G39" s="142"/>
      <c r="H39" s="142"/>
      <c r="I39" s="377">
        <f>C39/'2'!C39*100</f>
        <v>34.095142857142861</v>
      </c>
    </row>
    <row r="40" spans="1:9" x14ac:dyDescent="0.2">
      <c r="A40" s="139">
        <v>35</v>
      </c>
      <c r="B40" s="146" t="s">
        <v>54</v>
      </c>
      <c r="C40" s="141">
        <f t="shared" si="0"/>
        <v>147478126</v>
      </c>
      <c r="D40" s="147">
        <f>D30+D36+D37</f>
        <v>147445487</v>
      </c>
      <c r="E40" s="147">
        <f>E30+E36+E37</f>
        <v>32639</v>
      </c>
      <c r="F40" s="147">
        <f>F30+F36+F37</f>
        <v>0</v>
      </c>
      <c r="G40" s="147">
        <f>G30+G36+G37</f>
        <v>0</v>
      </c>
      <c r="H40" s="147">
        <f>H30+H36+H37</f>
        <v>0</v>
      </c>
      <c r="I40" s="377">
        <f>C40/'2'!C40*100</f>
        <v>43.899274947289989</v>
      </c>
    </row>
    <row r="41" spans="1:9" x14ac:dyDescent="0.2">
      <c r="A41" s="139">
        <v>36</v>
      </c>
      <c r="B41" s="144" t="s">
        <v>395</v>
      </c>
      <c r="C41" s="141">
        <f t="shared" si="0"/>
        <v>3000</v>
      </c>
      <c r="D41" s="151"/>
      <c r="E41" s="151"/>
      <c r="F41" s="151"/>
      <c r="G41" s="151">
        <v>3000</v>
      </c>
      <c r="H41" s="151"/>
      <c r="I41" s="377" t="e">
        <f>C41/'2'!C41*100</f>
        <v>#DIV/0!</v>
      </c>
    </row>
    <row r="42" spans="1:9" x14ac:dyDescent="0.2">
      <c r="A42" s="139">
        <v>37</v>
      </c>
      <c r="B42" s="152" t="s">
        <v>55</v>
      </c>
      <c r="C42" s="141">
        <f t="shared" si="0"/>
        <v>4830481</v>
      </c>
      <c r="D42" s="153">
        <f>SUM(D43:D46)</f>
        <v>0</v>
      </c>
      <c r="E42" s="153">
        <f>SUM(E43:E46)</f>
        <v>118110</v>
      </c>
      <c r="F42" s="153">
        <f>SUM(F43:F46)</f>
        <v>472055</v>
      </c>
      <c r="G42" s="153">
        <f>SUM(G43:G46)</f>
        <v>500250</v>
      </c>
      <c r="H42" s="153">
        <f>SUM(H43:H46)</f>
        <v>3740066</v>
      </c>
      <c r="I42" s="377">
        <f>C42/'2'!C42*100</f>
        <v>46.098296594199979</v>
      </c>
    </row>
    <row r="43" spans="1:9" x14ac:dyDescent="0.2">
      <c r="A43" s="139">
        <v>38</v>
      </c>
      <c r="B43" s="152" t="s">
        <v>117</v>
      </c>
      <c r="C43" s="141">
        <f t="shared" si="0"/>
        <v>0</v>
      </c>
      <c r="D43" s="154"/>
      <c r="E43" s="154"/>
      <c r="F43" s="154"/>
      <c r="G43" s="154"/>
      <c r="H43" s="154"/>
      <c r="I43" s="377">
        <f>C43/'2'!C43*100</f>
        <v>0</v>
      </c>
    </row>
    <row r="44" spans="1:9" x14ac:dyDescent="0.2">
      <c r="A44" s="139">
        <v>39</v>
      </c>
      <c r="B44" s="152" t="s">
        <v>56</v>
      </c>
      <c r="C44" s="141">
        <f t="shared" si="0"/>
        <v>860809</v>
      </c>
      <c r="D44" s="155"/>
      <c r="E44" s="155">
        <v>118110</v>
      </c>
      <c r="F44" s="155">
        <v>372699</v>
      </c>
      <c r="G44" s="155">
        <v>370000</v>
      </c>
      <c r="H44" s="155"/>
      <c r="I44" s="377">
        <f>C44/'2'!C44*100</f>
        <v>39.668617511520736</v>
      </c>
    </row>
    <row r="45" spans="1:9" x14ac:dyDescent="0.2">
      <c r="A45" s="139">
        <v>40</v>
      </c>
      <c r="B45" s="152" t="s">
        <v>118</v>
      </c>
      <c r="C45" s="141">
        <f t="shared" si="0"/>
        <v>0</v>
      </c>
      <c r="D45" s="155"/>
      <c r="E45" s="155"/>
      <c r="F45" s="155"/>
      <c r="G45" s="155"/>
      <c r="H45" s="155"/>
      <c r="I45" s="377">
        <f>C45/'2'!C45*100</f>
        <v>0</v>
      </c>
    </row>
    <row r="46" spans="1:9" x14ac:dyDescent="0.2">
      <c r="A46" s="139">
        <v>41</v>
      </c>
      <c r="B46" s="152" t="s">
        <v>119</v>
      </c>
      <c r="C46" s="141">
        <f t="shared" si="0"/>
        <v>3969672</v>
      </c>
      <c r="D46" s="155"/>
      <c r="E46" s="155"/>
      <c r="F46" s="155">
        <v>99356</v>
      </c>
      <c r="G46" s="155">
        <v>130250</v>
      </c>
      <c r="H46" s="155">
        <v>3740066</v>
      </c>
      <c r="I46" s="377">
        <f>C46/'2'!C46*100</f>
        <v>610.71876923076923</v>
      </c>
    </row>
    <row r="47" spans="1:9" x14ac:dyDescent="0.2">
      <c r="A47" s="139">
        <v>42</v>
      </c>
      <c r="B47" s="140" t="s">
        <v>57</v>
      </c>
      <c r="C47" s="141">
        <f t="shared" si="0"/>
        <v>2147996</v>
      </c>
      <c r="D47" s="153">
        <f>SUM(D48:D49)</f>
        <v>464762</v>
      </c>
      <c r="E47" s="153">
        <f>SUM(E48:E49)</f>
        <v>741452</v>
      </c>
      <c r="F47" s="153">
        <f>SUM(F48:F49)</f>
        <v>902178</v>
      </c>
      <c r="G47" s="153">
        <f>SUM(G48:G49)</f>
        <v>10</v>
      </c>
      <c r="H47" s="153">
        <f>SUM(H48:H49)</f>
        <v>39594</v>
      </c>
      <c r="I47" s="377">
        <f>C47/'2'!C47*100</f>
        <v>44.666167602412145</v>
      </c>
    </row>
    <row r="48" spans="1:9" x14ac:dyDescent="0.2">
      <c r="A48" s="139">
        <v>43</v>
      </c>
      <c r="B48" s="140" t="s">
        <v>58</v>
      </c>
      <c r="C48" s="141">
        <f t="shared" si="0"/>
        <v>1426338</v>
      </c>
      <c r="D48" s="142">
        <v>431310</v>
      </c>
      <c r="E48" s="142">
        <v>732712</v>
      </c>
      <c r="F48" s="142">
        <v>262316</v>
      </c>
      <c r="G48" s="142"/>
      <c r="H48" s="142"/>
      <c r="I48" s="377">
        <f>C48/'2'!C48*100</f>
        <v>57.67642539425799</v>
      </c>
    </row>
    <row r="49" spans="1:9" x14ac:dyDescent="0.2">
      <c r="A49" s="139">
        <v>44</v>
      </c>
      <c r="B49" s="140" t="s">
        <v>59</v>
      </c>
      <c r="C49" s="141">
        <f t="shared" si="0"/>
        <v>721658</v>
      </c>
      <c r="D49" s="142">
        <v>33452</v>
      </c>
      <c r="E49" s="142">
        <v>8740</v>
      </c>
      <c r="F49" s="142">
        <v>639862</v>
      </c>
      <c r="G49" s="142">
        <v>10</v>
      </c>
      <c r="H49" s="142">
        <v>39594</v>
      </c>
      <c r="I49" s="377">
        <f>C49/'2'!C49*100</f>
        <v>30.892893835616437</v>
      </c>
    </row>
    <row r="50" spans="1:9" x14ac:dyDescent="0.2">
      <c r="A50" s="139">
        <v>45</v>
      </c>
      <c r="B50" s="140" t="s">
        <v>120</v>
      </c>
      <c r="C50" s="141">
        <f t="shared" si="0"/>
        <v>4608404</v>
      </c>
      <c r="D50" s="153">
        <v>4608404</v>
      </c>
      <c r="E50" s="153">
        <f>SUM(E51:E54)</f>
        <v>0</v>
      </c>
      <c r="F50" s="153">
        <f>SUM(F51:F54)</f>
        <v>0</v>
      </c>
      <c r="G50" s="153">
        <f>SUM(G51:G54)</f>
        <v>0</v>
      </c>
      <c r="H50" s="153">
        <f>SUM(H51:H54)</f>
        <v>0</v>
      </c>
      <c r="I50" s="377">
        <f>C50/'2'!C50*100</f>
        <v>49.024635698465346</v>
      </c>
    </row>
    <row r="51" spans="1:9" ht="25.5" x14ac:dyDescent="0.2">
      <c r="A51" s="139">
        <v>46</v>
      </c>
      <c r="B51" s="140" t="s">
        <v>121</v>
      </c>
      <c r="C51" s="141">
        <f t="shared" si="0"/>
        <v>0</v>
      </c>
      <c r="D51" s="142"/>
      <c r="E51" s="142"/>
      <c r="F51" s="142"/>
      <c r="G51" s="142"/>
      <c r="H51" s="142"/>
      <c r="I51" s="377" t="e">
        <f>C51/'2'!C51*100</f>
        <v>#DIV/0!</v>
      </c>
    </row>
    <row r="52" spans="1:9" ht="25.5" x14ac:dyDescent="0.2">
      <c r="A52" s="139">
        <v>47</v>
      </c>
      <c r="B52" s="140" t="s">
        <v>60</v>
      </c>
      <c r="C52" s="141">
        <f t="shared" si="0"/>
        <v>523110</v>
      </c>
      <c r="D52" s="142">
        <v>523110</v>
      </c>
      <c r="E52" s="142"/>
      <c r="F52" s="142"/>
      <c r="G52" s="142"/>
      <c r="H52" s="142"/>
      <c r="I52" s="377" t="e">
        <f>C52/'2'!C52*100</f>
        <v>#DIV/0!</v>
      </c>
    </row>
    <row r="53" spans="1:9" x14ac:dyDescent="0.2">
      <c r="A53" s="139">
        <v>48</v>
      </c>
      <c r="B53" s="140" t="s">
        <v>122</v>
      </c>
      <c r="C53" s="141">
        <f t="shared" si="0"/>
        <v>0</v>
      </c>
      <c r="D53" s="142"/>
      <c r="E53" s="142"/>
      <c r="F53" s="142"/>
      <c r="G53" s="142"/>
      <c r="H53" s="142"/>
      <c r="I53" s="377">
        <f>C53/'2'!C53*100</f>
        <v>0</v>
      </c>
    </row>
    <row r="54" spans="1:9" x14ac:dyDescent="0.2">
      <c r="A54" s="139">
        <v>49</v>
      </c>
      <c r="B54" s="140" t="s">
        <v>61</v>
      </c>
      <c r="C54" s="141">
        <f t="shared" si="0"/>
        <v>0</v>
      </c>
      <c r="D54" s="142"/>
      <c r="E54" s="142"/>
      <c r="F54" s="142"/>
      <c r="G54" s="142"/>
      <c r="H54" s="142"/>
      <c r="I54" s="377">
        <f>C54/'2'!C54*100</f>
        <v>0</v>
      </c>
    </row>
    <row r="55" spans="1:9" x14ac:dyDescent="0.2">
      <c r="A55" s="139">
        <v>50</v>
      </c>
      <c r="B55" s="140" t="s">
        <v>123</v>
      </c>
      <c r="C55" s="141">
        <f t="shared" si="0"/>
        <v>273020</v>
      </c>
      <c r="D55" s="142"/>
      <c r="E55" s="142"/>
      <c r="F55" s="142"/>
      <c r="G55" s="142"/>
      <c r="H55" s="142">
        <v>273020</v>
      </c>
      <c r="I55" s="377">
        <f>C55/'2'!C55*100</f>
        <v>14.821691286243983</v>
      </c>
    </row>
    <row r="56" spans="1:9" x14ac:dyDescent="0.2">
      <c r="A56" s="139">
        <v>51</v>
      </c>
      <c r="B56" s="140" t="s">
        <v>124</v>
      </c>
      <c r="C56" s="141">
        <f t="shared" si="0"/>
        <v>4323513</v>
      </c>
      <c r="D56" s="154">
        <v>2644242</v>
      </c>
      <c r="E56" s="154">
        <v>230907</v>
      </c>
      <c r="F56" s="154">
        <v>354146</v>
      </c>
      <c r="G56" s="154"/>
      <c r="H56" s="154">
        <v>1094218</v>
      </c>
      <c r="I56" s="377">
        <f>C56/'2'!C56*100</f>
        <v>56.925300431964764</v>
      </c>
    </row>
    <row r="57" spans="1:9" x14ac:dyDescent="0.2">
      <c r="A57" s="139">
        <v>52</v>
      </c>
      <c r="B57" s="140" t="s">
        <v>62</v>
      </c>
      <c r="C57" s="141">
        <f t="shared" si="0"/>
        <v>407000</v>
      </c>
      <c r="D57" s="142"/>
      <c r="E57" s="142"/>
      <c r="F57" s="142"/>
      <c r="G57" s="142"/>
      <c r="H57" s="142">
        <v>407000</v>
      </c>
      <c r="I57" s="377" t="e">
        <f>C57/'2'!C57*100</f>
        <v>#DIV/0!</v>
      </c>
    </row>
    <row r="58" spans="1:9" ht="25.5" x14ac:dyDescent="0.2">
      <c r="A58" s="139">
        <v>53</v>
      </c>
      <c r="B58" s="140" t="s">
        <v>125</v>
      </c>
      <c r="C58" s="141">
        <f t="shared" si="0"/>
        <v>265</v>
      </c>
      <c r="D58" s="142">
        <v>253</v>
      </c>
      <c r="E58" s="142">
        <v>2</v>
      </c>
      <c r="F58" s="142">
        <v>8</v>
      </c>
      <c r="G58" s="142"/>
      <c r="H58" s="142">
        <v>2</v>
      </c>
      <c r="I58" s="377">
        <f>C58/'2'!C58*100</f>
        <v>1.3054187192118228E-2</v>
      </c>
    </row>
    <row r="59" spans="1:9" x14ac:dyDescent="0.2">
      <c r="A59" s="139">
        <v>54</v>
      </c>
      <c r="B59" s="140" t="s">
        <v>126</v>
      </c>
      <c r="C59" s="141">
        <f t="shared" si="0"/>
        <v>0</v>
      </c>
      <c r="D59" s="142"/>
      <c r="E59" s="142"/>
      <c r="F59" s="142"/>
      <c r="G59" s="142"/>
      <c r="H59" s="142"/>
      <c r="I59" s="377" t="e">
        <f>C59/'2'!C59*100</f>
        <v>#DIV/0!</v>
      </c>
    </row>
    <row r="60" spans="1:9" x14ac:dyDescent="0.2">
      <c r="A60" s="139">
        <v>55</v>
      </c>
      <c r="B60" s="140" t="s">
        <v>63</v>
      </c>
      <c r="C60" s="141">
        <f t="shared" si="0"/>
        <v>116065</v>
      </c>
      <c r="D60" s="142">
        <v>116065</v>
      </c>
      <c r="E60" s="142"/>
      <c r="F60" s="142"/>
      <c r="G60" s="142"/>
      <c r="H60" s="142"/>
      <c r="I60" s="377" t="e">
        <f>C60/'2'!C60*100</f>
        <v>#DIV/0!</v>
      </c>
    </row>
    <row r="61" spans="1:9" x14ac:dyDescent="0.2">
      <c r="A61" s="139">
        <v>56</v>
      </c>
      <c r="B61" s="140" t="s">
        <v>127</v>
      </c>
      <c r="C61" s="141">
        <f t="shared" si="0"/>
        <v>40761</v>
      </c>
      <c r="D61" s="142">
        <v>1345</v>
      </c>
      <c r="E61" s="142">
        <v>977</v>
      </c>
      <c r="F61" s="142">
        <v>35632</v>
      </c>
      <c r="G61" s="142">
        <v>1618</v>
      </c>
      <c r="H61" s="142">
        <v>1189</v>
      </c>
      <c r="I61" s="377">
        <f>C61/'2'!C61*100</f>
        <v>2.3146507666098808</v>
      </c>
    </row>
    <row r="62" spans="1:9" x14ac:dyDescent="0.2">
      <c r="A62" s="139">
        <v>57</v>
      </c>
      <c r="B62" s="146" t="s">
        <v>64</v>
      </c>
      <c r="C62" s="141">
        <f t="shared" si="0"/>
        <v>16750505</v>
      </c>
      <c r="D62" s="147">
        <f>D41+D42+D47+D50+D55+D56+D57+D58+D59+D60+D61</f>
        <v>7835071</v>
      </c>
      <c r="E62" s="147">
        <f>E41+E42+E47+E50+E55+E56+E57+E58+E59+E60+E61</f>
        <v>1091448</v>
      </c>
      <c r="F62" s="147">
        <f>F41+F42+F47+F50+F55+F56+F57+F58+F59+F60+F61</f>
        <v>1764019</v>
      </c>
      <c r="G62" s="147">
        <f>G41+G42+G47+G50+G55+G56+G57+G58+G59+G60+G61</f>
        <v>504878</v>
      </c>
      <c r="H62" s="147">
        <f>H41+H42+H47+H50+H55+H56+H57+H58+H59+H60+H61</f>
        <v>5555089</v>
      </c>
      <c r="I62" s="377">
        <f>C62/'2'!C62*100</f>
        <v>44.178016689977888</v>
      </c>
    </row>
    <row r="63" spans="1:9" x14ac:dyDescent="0.2">
      <c r="A63" s="139">
        <v>58</v>
      </c>
      <c r="B63" s="140" t="s">
        <v>128</v>
      </c>
      <c r="C63" s="141">
        <f t="shared" si="0"/>
        <v>4951200</v>
      </c>
      <c r="D63" s="142">
        <v>4951200</v>
      </c>
      <c r="E63" s="142"/>
      <c r="F63" s="142"/>
      <c r="G63" s="138"/>
      <c r="H63" s="138"/>
      <c r="I63" s="377">
        <f>C63/'2'!C63*100</f>
        <v>165.04000000000002</v>
      </c>
    </row>
    <row r="64" spans="1:9" x14ac:dyDescent="0.2">
      <c r="A64" s="139">
        <v>59</v>
      </c>
      <c r="B64" s="140" t="s">
        <v>129</v>
      </c>
      <c r="C64" s="141">
        <f t="shared" si="0"/>
        <v>0</v>
      </c>
      <c r="D64" s="142"/>
      <c r="E64" s="142"/>
      <c r="F64" s="142"/>
      <c r="G64" s="138"/>
      <c r="H64" s="138"/>
      <c r="I64" s="377" t="e">
        <f>C64/'2'!C64*100</f>
        <v>#DIV/0!</v>
      </c>
    </row>
    <row r="65" spans="1:9" x14ac:dyDescent="0.2">
      <c r="A65" s="139">
        <v>60</v>
      </c>
      <c r="B65" s="146" t="s">
        <v>65</v>
      </c>
      <c r="C65" s="141">
        <f t="shared" si="0"/>
        <v>4951200</v>
      </c>
      <c r="D65" s="147">
        <f>SUM(D63:D64)</f>
        <v>4951200</v>
      </c>
      <c r="E65" s="147">
        <f>SUM(E63:E64)</f>
        <v>0</v>
      </c>
      <c r="F65" s="147">
        <f>SUM(F63:F64)</f>
        <v>0</v>
      </c>
      <c r="G65" s="147">
        <f>SUM(G63:G64)</f>
        <v>0</v>
      </c>
      <c r="H65" s="147">
        <f>SUM(H63:H64)</f>
        <v>0</v>
      </c>
      <c r="I65" s="377">
        <f>C65/'2'!C65*100</f>
        <v>165.04000000000002</v>
      </c>
    </row>
    <row r="66" spans="1:9" x14ac:dyDescent="0.2">
      <c r="A66" s="139">
        <v>61</v>
      </c>
      <c r="B66" s="168" t="s">
        <v>87</v>
      </c>
      <c r="C66" s="141">
        <f t="shared" si="0"/>
        <v>74213</v>
      </c>
      <c r="D66" s="154">
        <v>74213</v>
      </c>
      <c r="E66" s="154"/>
      <c r="F66" s="154"/>
      <c r="G66" s="154"/>
      <c r="H66" s="154"/>
      <c r="I66" s="377" t="e">
        <f>C66/'2'!C66*100</f>
        <v>#DIV/0!</v>
      </c>
    </row>
    <row r="67" spans="1:9" x14ac:dyDescent="0.2">
      <c r="A67" s="139">
        <v>62</v>
      </c>
      <c r="B67" s="169" t="s">
        <v>86</v>
      </c>
      <c r="C67" s="141">
        <f t="shared" si="0"/>
        <v>74213</v>
      </c>
      <c r="D67" s="147">
        <f>D66</f>
        <v>74213</v>
      </c>
      <c r="E67" s="147">
        <f>E66</f>
        <v>0</v>
      </c>
      <c r="F67" s="147">
        <f>F66</f>
        <v>0</v>
      </c>
      <c r="G67" s="147">
        <f>G66</f>
        <v>0</v>
      </c>
      <c r="H67" s="147">
        <f>H66</f>
        <v>0</v>
      </c>
      <c r="I67" s="377" t="e">
        <f>C67/'2'!C67*100</f>
        <v>#DIV/0!</v>
      </c>
    </row>
    <row r="68" spans="1:9" ht="25.5" x14ac:dyDescent="0.2">
      <c r="A68" s="139">
        <v>63</v>
      </c>
      <c r="B68" s="140" t="s">
        <v>66</v>
      </c>
      <c r="C68" s="141">
        <f t="shared" si="0"/>
        <v>5966</v>
      </c>
      <c r="D68" s="142">
        <v>5966</v>
      </c>
      <c r="E68" s="142"/>
      <c r="F68" s="142"/>
      <c r="G68" s="142"/>
      <c r="H68" s="142"/>
      <c r="I68" s="377">
        <f>C68/'2'!C68*100</f>
        <v>7.4575000000000005</v>
      </c>
    </row>
    <row r="69" spans="1:9" x14ac:dyDescent="0.2">
      <c r="A69" s="139">
        <v>64</v>
      </c>
      <c r="B69" s="140" t="s">
        <v>67</v>
      </c>
      <c r="C69" s="141">
        <f t="shared" si="0"/>
        <v>5000</v>
      </c>
      <c r="D69" s="142">
        <v>5000</v>
      </c>
      <c r="E69" s="142"/>
      <c r="F69" s="142"/>
      <c r="G69" s="142"/>
      <c r="H69" s="142"/>
      <c r="I69" s="377">
        <f>C69/'2'!C69*100</f>
        <v>6.25</v>
      </c>
    </row>
    <row r="70" spans="1:9" x14ac:dyDescent="0.2">
      <c r="A70" s="139">
        <v>65</v>
      </c>
      <c r="B70" s="140" t="s">
        <v>68</v>
      </c>
      <c r="C70" s="141">
        <f t="shared" si="0"/>
        <v>1193021</v>
      </c>
      <c r="D70" s="142">
        <v>1193021</v>
      </c>
      <c r="E70" s="138"/>
      <c r="F70" s="138"/>
      <c r="G70" s="138"/>
      <c r="H70" s="138"/>
      <c r="I70" s="377">
        <f>C70/'2'!C70*100</f>
        <v>71.225134328358209</v>
      </c>
    </row>
    <row r="71" spans="1:9" x14ac:dyDescent="0.2">
      <c r="A71" s="139">
        <v>66</v>
      </c>
      <c r="B71" s="146" t="s">
        <v>69</v>
      </c>
      <c r="C71" s="141">
        <f t="shared" si="0"/>
        <v>1198987</v>
      </c>
      <c r="D71" s="156">
        <f>D68+D70</f>
        <v>1198987</v>
      </c>
      <c r="E71" s="156">
        <f t="shared" ref="E71:H71" si="1">E68+E70</f>
        <v>0</v>
      </c>
      <c r="F71" s="156">
        <f t="shared" si="1"/>
        <v>0</v>
      </c>
      <c r="G71" s="156">
        <f t="shared" si="1"/>
        <v>0</v>
      </c>
      <c r="H71" s="156">
        <f t="shared" si="1"/>
        <v>0</v>
      </c>
      <c r="I71" s="377">
        <f>C71/'2'!C71*100</f>
        <v>68.318347578347584</v>
      </c>
    </row>
    <row r="72" spans="1:9" x14ac:dyDescent="0.2">
      <c r="A72" s="139">
        <v>67</v>
      </c>
      <c r="B72" s="157" t="s">
        <v>70</v>
      </c>
      <c r="C72" s="141">
        <f t="shared" ref="C72:C79" si="2">SUM(D72:H72)</f>
        <v>766210607</v>
      </c>
      <c r="D72" s="158">
        <f>D21+D29+D40+D62+D65+D67+D71</f>
        <v>739962584</v>
      </c>
      <c r="E72" s="158">
        <f>E21+E29+E40+E62+E65+E67+E71</f>
        <v>1124087</v>
      </c>
      <c r="F72" s="158">
        <f>F21+F29+F40+F62+F65+F67+F71</f>
        <v>19063969</v>
      </c>
      <c r="G72" s="158">
        <f>G21+G29+G40+G62+G65+G67+G71</f>
        <v>504878</v>
      </c>
      <c r="H72" s="158">
        <f>H21+H29+H40+H62+H65+H67+H71</f>
        <v>5555089</v>
      </c>
      <c r="I72" s="377">
        <f>C72/'2'!C72*100</f>
        <v>45.759105881216719</v>
      </c>
    </row>
    <row r="73" spans="1:9" ht="25.5" x14ac:dyDescent="0.2">
      <c r="A73" s="139">
        <v>68</v>
      </c>
      <c r="B73" s="144" t="s">
        <v>130</v>
      </c>
      <c r="C73" s="141">
        <f t="shared" si="2"/>
        <v>0</v>
      </c>
      <c r="D73" s="154"/>
      <c r="E73" s="154"/>
      <c r="F73" s="154"/>
      <c r="G73" s="154"/>
      <c r="H73" s="154"/>
      <c r="I73" s="377">
        <f>C73/'2'!C73*100</f>
        <v>0</v>
      </c>
    </row>
    <row r="74" spans="1:9" ht="25.5" x14ac:dyDescent="0.2">
      <c r="A74" s="139">
        <v>69</v>
      </c>
      <c r="B74" s="140" t="s">
        <v>131</v>
      </c>
      <c r="C74" s="141">
        <f t="shared" si="2"/>
        <v>978648160</v>
      </c>
      <c r="D74" s="142">
        <v>933473037</v>
      </c>
      <c r="E74" s="142">
        <v>12183894</v>
      </c>
      <c r="F74" s="142">
        <v>21638300</v>
      </c>
      <c r="G74" s="142">
        <v>4001121</v>
      </c>
      <c r="H74" s="142">
        <v>7351808</v>
      </c>
      <c r="I74" s="377">
        <f>C74/'2'!C74*100</f>
        <v>100</v>
      </c>
    </row>
    <row r="75" spans="1:9" x14ac:dyDescent="0.2">
      <c r="A75" s="139">
        <v>70</v>
      </c>
      <c r="B75" s="140" t="s">
        <v>71</v>
      </c>
      <c r="C75" s="141">
        <f t="shared" si="2"/>
        <v>5527772</v>
      </c>
      <c r="D75" s="142">
        <v>5527772</v>
      </c>
      <c r="E75" s="142"/>
      <c r="F75" s="142"/>
      <c r="G75" s="142"/>
      <c r="H75" s="142"/>
      <c r="I75" s="377">
        <f>C75/'2'!C75*100</f>
        <v>100</v>
      </c>
    </row>
    <row r="76" spans="1:9" x14ac:dyDescent="0.2">
      <c r="A76" s="139">
        <v>71</v>
      </c>
      <c r="B76" s="140" t="s">
        <v>132</v>
      </c>
      <c r="C76" s="141">
        <f t="shared" si="2"/>
        <v>192864105</v>
      </c>
      <c r="D76" s="142"/>
      <c r="E76" s="142">
        <v>80794013</v>
      </c>
      <c r="F76" s="142">
        <v>44760015</v>
      </c>
      <c r="G76" s="142">
        <v>20973677</v>
      </c>
      <c r="H76" s="142">
        <v>46336400</v>
      </c>
      <c r="I76" s="377">
        <f>C76/'2'!C76*100</f>
        <v>33.175639443141385</v>
      </c>
    </row>
    <row r="77" spans="1:9" x14ac:dyDescent="0.2">
      <c r="A77" s="139">
        <v>72</v>
      </c>
      <c r="B77" s="140" t="s">
        <v>72</v>
      </c>
      <c r="C77" s="141">
        <f t="shared" si="2"/>
        <v>1177040037</v>
      </c>
      <c r="D77" s="148">
        <f>SUM(D73:D76)</f>
        <v>939000809</v>
      </c>
      <c r="E77" s="148">
        <f>SUM(E73:E76)</f>
        <v>92977907</v>
      </c>
      <c r="F77" s="148">
        <f>SUM(F73:F76)</f>
        <v>66398315</v>
      </c>
      <c r="G77" s="148">
        <f>SUM(G73:G76)</f>
        <v>24974798</v>
      </c>
      <c r="H77" s="148">
        <f>SUM(H73:H76)</f>
        <v>53688208</v>
      </c>
      <c r="I77" s="377">
        <f>C77/'2'!C77*100</f>
        <v>72.410129892390415</v>
      </c>
    </row>
    <row r="78" spans="1:9" ht="13.5" thickBot="1" x14ac:dyDescent="0.25">
      <c r="A78" s="139">
        <v>73</v>
      </c>
      <c r="B78" s="170" t="s">
        <v>73</v>
      </c>
      <c r="C78" s="141">
        <f t="shared" si="2"/>
        <v>1177040037</v>
      </c>
      <c r="D78" s="171">
        <f>D77</f>
        <v>939000809</v>
      </c>
      <c r="E78" s="171">
        <f>E77</f>
        <v>92977907</v>
      </c>
      <c r="F78" s="171">
        <f>F77</f>
        <v>66398315</v>
      </c>
      <c r="G78" s="171">
        <f>G77</f>
        <v>24974798</v>
      </c>
      <c r="H78" s="171">
        <f>H77</f>
        <v>53688208</v>
      </c>
      <c r="I78" s="377">
        <f>C78/'2'!C78*100</f>
        <v>72.410129892390415</v>
      </c>
    </row>
    <row r="79" spans="1:9" ht="14.25" thickTop="1" thickBot="1" x14ac:dyDescent="0.25">
      <c r="A79" s="139">
        <v>74</v>
      </c>
      <c r="B79" s="13" t="s">
        <v>37</v>
      </c>
      <c r="C79" s="141">
        <f t="shared" si="2"/>
        <v>1943250644</v>
      </c>
      <c r="D79" s="14">
        <f>D72+D78</f>
        <v>1678963393</v>
      </c>
      <c r="E79" s="14">
        <f>E72+E78</f>
        <v>94101994</v>
      </c>
      <c r="F79" s="14">
        <f>F72+F78</f>
        <v>85462284</v>
      </c>
      <c r="G79" s="14">
        <f>G72+G78</f>
        <v>25479676</v>
      </c>
      <c r="H79" s="14">
        <f>H72+H78</f>
        <v>59243297</v>
      </c>
      <c r="I79" s="377">
        <f>C79/'2'!C79*100</f>
        <v>58.887052661614788</v>
      </c>
    </row>
    <row r="80" spans="1:9" ht="13.5" thickTop="1" x14ac:dyDescent="0.2"/>
  </sheetData>
  <pageMargins left="0" right="0" top="0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1" sqref="C1"/>
    </sheetView>
  </sheetViews>
  <sheetFormatPr defaultColWidth="13.5703125" defaultRowHeight="15" x14ac:dyDescent="0.25"/>
  <cols>
    <col min="1" max="1" width="5.7109375" style="349" customWidth="1"/>
    <col min="2" max="2" width="62.140625" style="349" customWidth="1"/>
    <col min="3" max="4" width="17.7109375" style="349" customWidth="1"/>
    <col min="5" max="5" width="15.7109375" style="349" customWidth="1"/>
    <col min="6" max="7" width="19.85546875" style="349" customWidth="1"/>
    <col min="8" max="8" width="13.5703125" style="349" bestFit="1" customWidth="1"/>
    <col min="9" max="237" width="9.140625" style="349" customWidth="1"/>
    <col min="238" max="238" width="5.7109375" style="349" customWidth="1"/>
    <col min="239" max="239" width="57" style="349" customWidth="1"/>
    <col min="240" max="240" width="12.140625" style="349" customWidth="1"/>
    <col min="241" max="16384" width="13.5703125" style="349"/>
  </cols>
  <sheetData>
    <row r="1" spans="1:8" ht="18.75" x14ac:dyDescent="0.3">
      <c r="A1" s="347"/>
      <c r="B1" s="348" t="s">
        <v>0</v>
      </c>
      <c r="C1" s="224" t="s">
        <v>420</v>
      </c>
      <c r="D1" s="224"/>
    </row>
    <row r="2" spans="1:8" ht="15.75" x14ac:dyDescent="0.25">
      <c r="A2" s="347"/>
      <c r="B2" s="10" t="s">
        <v>267</v>
      </c>
      <c r="C2" s="224" t="s">
        <v>289</v>
      </c>
      <c r="D2" s="224"/>
    </row>
    <row r="3" spans="1:8" ht="15.75" x14ac:dyDescent="0.25">
      <c r="A3" s="347"/>
      <c r="B3" s="347" t="s">
        <v>74</v>
      </c>
      <c r="C3" s="8" t="s">
        <v>83</v>
      </c>
      <c r="D3" s="8"/>
    </row>
    <row r="4" spans="1:8" ht="15.75" x14ac:dyDescent="0.25">
      <c r="A4" s="347"/>
      <c r="B4" s="347"/>
      <c r="C4" s="347"/>
      <c r="D4" s="347"/>
    </row>
    <row r="5" spans="1:8" ht="15.75" x14ac:dyDescent="0.25">
      <c r="A5" s="350" t="s">
        <v>79</v>
      </c>
      <c r="B5" s="350"/>
      <c r="C5" s="351" t="s">
        <v>80</v>
      </c>
      <c r="D5" s="351" t="s">
        <v>377</v>
      </c>
      <c r="E5" s="351" t="s">
        <v>290</v>
      </c>
      <c r="F5" s="351" t="s">
        <v>378</v>
      </c>
      <c r="G5" s="351" t="s">
        <v>393</v>
      </c>
    </row>
    <row r="6" spans="1:8" s="353" customFormat="1" ht="15.75" x14ac:dyDescent="0.25">
      <c r="A6" s="352">
        <v>1</v>
      </c>
      <c r="B6" s="352" t="s">
        <v>262</v>
      </c>
      <c r="C6" s="126">
        <v>254000</v>
      </c>
      <c r="D6" s="126">
        <v>254000</v>
      </c>
      <c r="E6" s="126"/>
      <c r="F6" s="126">
        <f t="shared" ref="F6:F40" si="0">SUM(D6:E6)</f>
        <v>254000</v>
      </c>
      <c r="G6" s="126">
        <v>45000</v>
      </c>
    </row>
    <row r="7" spans="1:8" ht="15.75" x14ac:dyDescent="0.25">
      <c r="A7" s="354">
        <v>2</v>
      </c>
      <c r="B7" s="128" t="s">
        <v>291</v>
      </c>
      <c r="C7" s="130">
        <v>48426697</v>
      </c>
      <c r="D7" s="130">
        <v>48426697</v>
      </c>
      <c r="E7" s="130">
        <v>254000</v>
      </c>
      <c r="F7" s="126">
        <f t="shared" si="0"/>
        <v>48680697</v>
      </c>
      <c r="G7" s="126">
        <v>21828413</v>
      </c>
      <c r="H7" s="355"/>
    </row>
    <row r="8" spans="1:8" ht="15.75" x14ac:dyDescent="0.25">
      <c r="A8" s="354">
        <v>3</v>
      </c>
      <c r="B8" s="131" t="s">
        <v>292</v>
      </c>
      <c r="C8" s="130">
        <v>64650000</v>
      </c>
      <c r="D8" s="130">
        <v>64650000</v>
      </c>
      <c r="E8" s="130"/>
      <c r="F8" s="126">
        <f t="shared" si="0"/>
        <v>64650000</v>
      </c>
      <c r="G8" s="126"/>
    </row>
    <row r="9" spans="1:8" ht="15.75" x14ac:dyDescent="0.25">
      <c r="A9" s="354">
        <v>4</v>
      </c>
      <c r="B9" s="128" t="s">
        <v>293</v>
      </c>
      <c r="C9" s="130">
        <v>35388602</v>
      </c>
      <c r="D9" s="130">
        <v>35388602</v>
      </c>
      <c r="E9" s="130">
        <v>1957000</v>
      </c>
      <c r="F9" s="126">
        <f t="shared" si="0"/>
        <v>37345602</v>
      </c>
      <c r="G9" s="126">
        <v>1957000</v>
      </c>
    </row>
    <row r="10" spans="1:8" ht="15.75" x14ac:dyDescent="0.25">
      <c r="A10" s="354">
        <v>5</v>
      </c>
      <c r="B10" s="132" t="s">
        <v>264</v>
      </c>
      <c r="C10" s="126">
        <v>3000000</v>
      </c>
      <c r="D10" s="126">
        <v>3000000</v>
      </c>
      <c r="E10" s="126"/>
      <c r="F10" s="126">
        <f t="shared" si="0"/>
        <v>3000000</v>
      </c>
      <c r="G10" s="126"/>
    </row>
    <row r="11" spans="1:8" ht="15.75" x14ac:dyDescent="0.25">
      <c r="A11" s="354">
        <v>6</v>
      </c>
      <c r="B11" s="128" t="s">
        <v>249</v>
      </c>
      <c r="C11" s="130">
        <v>3000000</v>
      </c>
      <c r="D11" s="130">
        <v>2906194</v>
      </c>
      <c r="E11" s="130">
        <v>-2211000</v>
      </c>
      <c r="F11" s="126">
        <f t="shared" si="0"/>
        <v>695194</v>
      </c>
      <c r="G11" s="126"/>
    </row>
    <row r="12" spans="1:8" ht="15.75" x14ac:dyDescent="0.25">
      <c r="A12" s="354">
        <v>7</v>
      </c>
      <c r="B12" s="128" t="s">
        <v>251</v>
      </c>
      <c r="C12" s="130">
        <v>850000</v>
      </c>
      <c r="D12" s="130">
        <v>177800</v>
      </c>
      <c r="E12" s="130"/>
      <c r="F12" s="126">
        <f t="shared" si="0"/>
        <v>177800</v>
      </c>
      <c r="G12" s="126"/>
    </row>
    <row r="13" spans="1:8" ht="15.75" x14ac:dyDescent="0.25">
      <c r="A13" s="354">
        <v>8</v>
      </c>
      <c r="B13" s="128" t="s">
        <v>252</v>
      </c>
      <c r="C13" s="130">
        <v>3800000</v>
      </c>
      <c r="D13" s="130">
        <v>3143425</v>
      </c>
      <c r="E13" s="130"/>
      <c r="F13" s="126">
        <f t="shared" si="0"/>
        <v>3143425</v>
      </c>
      <c r="G13" s="126"/>
    </row>
    <row r="14" spans="1:8" ht="15.75" x14ac:dyDescent="0.25">
      <c r="A14" s="354">
        <v>9</v>
      </c>
      <c r="B14" s="128" t="s">
        <v>253</v>
      </c>
      <c r="C14" s="130">
        <v>2000000</v>
      </c>
      <c r="D14" s="130">
        <v>801420</v>
      </c>
      <c r="E14" s="130"/>
      <c r="F14" s="126">
        <f t="shared" si="0"/>
        <v>801420</v>
      </c>
      <c r="G14" s="126"/>
    </row>
    <row r="15" spans="1:8" ht="15.75" x14ac:dyDescent="0.25">
      <c r="A15" s="354">
        <v>10</v>
      </c>
      <c r="B15" s="128" t="s">
        <v>254</v>
      </c>
      <c r="C15" s="130">
        <v>650000</v>
      </c>
      <c r="D15" s="130">
        <v>650000</v>
      </c>
      <c r="E15" s="130"/>
      <c r="F15" s="126">
        <f t="shared" si="0"/>
        <v>650000</v>
      </c>
      <c r="G15" s="126"/>
    </row>
    <row r="16" spans="1:8" ht="15.75" x14ac:dyDescent="0.25">
      <c r="A16" s="354">
        <v>11</v>
      </c>
      <c r="B16" s="128" t="s">
        <v>255</v>
      </c>
      <c r="C16" s="130">
        <v>190000</v>
      </c>
      <c r="D16" s="130">
        <v>190000</v>
      </c>
      <c r="E16" s="130"/>
      <c r="F16" s="126">
        <f t="shared" si="0"/>
        <v>190000</v>
      </c>
      <c r="G16" s="126">
        <v>111580</v>
      </c>
    </row>
    <row r="17" spans="1:7" ht="15.75" x14ac:dyDescent="0.25">
      <c r="A17" s="354">
        <v>12</v>
      </c>
      <c r="B17" s="128" t="s">
        <v>256</v>
      </c>
      <c r="C17" s="130">
        <v>660000</v>
      </c>
      <c r="D17" s="130">
        <v>660000</v>
      </c>
      <c r="E17" s="130"/>
      <c r="F17" s="126">
        <f t="shared" si="0"/>
        <v>660000</v>
      </c>
      <c r="G17" s="126">
        <v>660000</v>
      </c>
    </row>
    <row r="18" spans="1:7" ht="15.75" x14ac:dyDescent="0.25">
      <c r="A18" s="354">
        <v>13</v>
      </c>
      <c r="B18" s="128" t="s">
        <v>294</v>
      </c>
      <c r="C18" s="130">
        <v>1210000</v>
      </c>
      <c r="D18" s="130">
        <v>1210000</v>
      </c>
      <c r="E18" s="130"/>
      <c r="F18" s="126">
        <f t="shared" si="0"/>
        <v>1210000</v>
      </c>
      <c r="G18" s="126">
        <v>1175000</v>
      </c>
    </row>
    <row r="19" spans="1:7" ht="15.75" x14ac:dyDescent="0.25">
      <c r="A19" s="354">
        <v>14</v>
      </c>
      <c r="B19" s="128" t="s">
        <v>295</v>
      </c>
      <c r="C19" s="130">
        <v>900000</v>
      </c>
      <c r="D19" s="130">
        <v>900000</v>
      </c>
      <c r="E19" s="130"/>
      <c r="F19" s="126">
        <f t="shared" si="0"/>
        <v>900000</v>
      </c>
      <c r="G19" s="126">
        <v>732165</v>
      </c>
    </row>
    <row r="20" spans="1:7" ht="15.75" x14ac:dyDescent="0.25">
      <c r="A20" s="354">
        <v>15</v>
      </c>
      <c r="B20" s="128" t="s">
        <v>296</v>
      </c>
      <c r="C20" s="130">
        <v>6500000</v>
      </c>
      <c r="D20" s="130">
        <v>3780270</v>
      </c>
      <c r="E20" s="130"/>
      <c r="F20" s="126">
        <f t="shared" si="0"/>
        <v>3780270</v>
      </c>
      <c r="G20" s="126"/>
    </row>
    <row r="21" spans="1:7" ht="15.75" x14ac:dyDescent="0.25">
      <c r="A21" s="354">
        <v>16</v>
      </c>
      <c r="B21" s="128" t="s">
        <v>297</v>
      </c>
      <c r="C21" s="130">
        <v>20946483</v>
      </c>
      <c r="D21" s="130">
        <v>18697854</v>
      </c>
      <c r="E21" s="130"/>
      <c r="F21" s="126">
        <f t="shared" si="0"/>
        <v>18697854</v>
      </c>
      <c r="G21" s="126"/>
    </row>
    <row r="22" spans="1:7" ht="15.75" x14ac:dyDescent="0.25">
      <c r="A22" s="354">
        <v>17</v>
      </c>
      <c r="B22" s="132" t="s">
        <v>263</v>
      </c>
      <c r="C22" s="130">
        <v>819132</v>
      </c>
      <c r="D22" s="130">
        <v>819132</v>
      </c>
      <c r="E22" s="130"/>
      <c r="F22" s="126">
        <f t="shared" si="0"/>
        <v>819132</v>
      </c>
      <c r="G22" s="126"/>
    </row>
    <row r="23" spans="1:7" ht="36" x14ac:dyDescent="0.25">
      <c r="A23" s="354">
        <v>18</v>
      </c>
      <c r="B23" s="307" t="s">
        <v>298</v>
      </c>
      <c r="C23" s="130"/>
      <c r="D23" s="130">
        <v>287020</v>
      </c>
      <c r="E23" s="130"/>
      <c r="F23" s="126">
        <f t="shared" si="0"/>
        <v>287020</v>
      </c>
      <c r="G23" s="126"/>
    </row>
    <row r="24" spans="1:7" ht="24.75" x14ac:dyDescent="0.25">
      <c r="A24" s="354">
        <v>19</v>
      </c>
      <c r="B24" s="162" t="s">
        <v>299</v>
      </c>
      <c r="C24" s="130"/>
      <c r="D24" s="130">
        <v>345440</v>
      </c>
      <c r="E24" s="130"/>
      <c r="F24" s="126">
        <f t="shared" si="0"/>
        <v>345440</v>
      </c>
      <c r="G24" s="126"/>
    </row>
    <row r="25" spans="1:7" ht="15.75" x14ac:dyDescent="0.25">
      <c r="A25" s="354">
        <v>20</v>
      </c>
      <c r="B25" s="307" t="s">
        <v>300</v>
      </c>
      <c r="C25" s="130"/>
      <c r="D25" s="130">
        <v>431000</v>
      </c>
      <c r="E25" s="130"/>
      <c r="F25" s="126">
        <f t="shared" si="0"/>
        <v>431000</v>
      </c>
      <c r="G25" s="126"/>
    </row>
    <row r="26" spans="1:7" ht="15.75" x14ac:dyDescent="0.25">
      <c r="A26" s="354">
        <v>21</v>
      </c>
      <c r="B26" s="167" t="s">
        <v>269</v>
      </c>
      <c r="C26" s="130"/>
      <c r="D26" s="130">
        <v>3000000</v>
      </c>
      <c r="E26" s="130"/>
      <c r="F26" s="126">
        <f t="shared" si="0"/>
        <v>3000000</v>
      </c>
      <c r="G26" s="126"/>
    </row>
    <row r="27" spans="1:7" ht="15.75" x14ac:dyDescent="0.25">
      <c r="A27" s="354">
        <v>22</v>
      </c>
      <c r="B27" s="340" t="s">
        <v>273</v>
      </c>
      <c r="C27" s="130"/>
      <c r="D27" s="130">
        <v>10000000</v>
      </c>
      <c r="E27" s="130"/>
      <c r="F27" s="126">
        <f t="shared" si="0"/>
        <v>10000000</v>
      </c>
      <c r="G27" s="126"/>
    </row>
    <row r="28" spans="1:7" ht="15.75" x14ac:dyDescent="0.25">
      <c r="A28" s="354">
        <v>23</v>
      </c>
      <c r="B28" s="341" t="s">
        <v>274</v>
      </c>
      <c r="C28" s="130"/>
      <c r="D28" s="130">
        <v>3000000</v>
      </c>
      <c r="E28" s="130"/>
      <c r="F28" s="126">
        <f t="shared" si="0"/>
        <v>3000000</v>
      </c>
      <c r="G28" s="126"/>
    </row>
    <row r="29" spans="1:7" ht="15.75" x14ac:dyDescent="0.25">
      <c r="A29" s="354">
        <v>24</v>
      </c>
      <c r="B29" s="342" t="s">
        <v>284</v>
      </c>
      <c r="C29" s="130"/>
      <c r="D29" s="130">
        <v>800000</v>
      </c>
      <c r="E29" s="130"/>
      <c r="F29" s="126">
        <f t="shared" si="0"/>
        <v>800000</v>
      </c>
      <c r="G29" s="126"/>
    </row>
    <row r="30" spans="1:7" ht="15.75" x14ac:dyDescent="0.25">
      <c r="A30" s="354">
        <v>25</v>
      </c>
      <c r="B30" s="342" t="s">
        <v>285</v>
      </c>
      <c r="C30" s="130"/>
      <c r="D30" s="130">
        <v>740000</v>
      </c>
      <c r="E30" s="130"/>
      <c r="F30" s="126">
        <f t="shared" si="0"/>
        <v>740000</v>
      </c>
      <c r="G30" s="126"/>
    </row>
    <row r="31" spans="1:7" ht="15.75" x14ac:dyDescent="0.25">
      <c r="A31" s="356">
        <v>26</v>
      </c>
      <c r="B31" s="343" t="s">
        <v>365</v>
      </c>
      <c r="C31" s="130"/>
      <c r="D31" s="130">
        <v>22344000</v>
      </c>
      <c r="E31" s="130"/>
      <c r="F31" s="126">
        <f t="shared" si="0"/>
        <v>22344000</v>
      </c>
      <c r="G31" s="126"/>
    </row>
    <row r="32" spans="1:7" ht="15.75" x14ac:dyDescent="0.25">
      <c r="A32" s="356">
        <v>27</v>
      </c>
      <c r="B32" s="344" t="s">
        <v>278</v>
      </c>
      <c r="C32" s="130"/>
      <c r="D32" s="130">
        <v>2100000</v>
      </c>
      <c r="E32" s="130">
        <v>600000</v>
      </c>
      <c r="F32" s="126">
        <f t="shared" si="0"/>
        <v>2700000</v>
      </c>
      <c r="G32" s="126"/>
    </row>
    <row r="33" spans="1:7" ht="15.75" x14ac:dyDescent="0.25">
      <c r="A33" s="356">
        <v>28</v>
      </c>
      <c r="B33" s="343" t="s">
        <v>281</v>
      </c>
      <c r="C33" s="130"/>
      <c r="D33" s="130">
        <v>3300000</v>
      </c>
      <c r="E33" s="130">
        <v>46200</v>
      </c>
      <c r="F33" s="126">
        <f t="shared" si="0"/>
        <v>3346200</v>
      </c>
      <c r="G33" s="126"/>
    </row>
    <row r="34" spans="1:7" ht="15.75" x14ac:dyDescent="0.25">
      <c r="A34" s="356">
        <v>29</v>
      </c>
      <c r="B34" s="342" t="s">
        <v>276</v>
      </c>
      <c r="C34" s="130"/>
      <c r="D34" s="130">
        <v>1000000</v>
      </c>
      <c r="E34" s="130"/>
      <c r="F34" s="126">
        <f t="shared" si="0"/>
        <v>1000000</v>
      </c>
      <c r="G34" s="126"/>
    </row>
    <row r="35" spans="1:7" ht="15.75" x14ac:dyDescent="0.25">
      <c r="A35" s="356">
        <v>30</v>
      </c>
      <c r="B35" s="342" t="s">
        <v>283</v>
      </c>
      <c r="C35" s="130"/>
      <c r="D35" s="130">
        <v>800000</v>
      </c>
      <c r="E35" s="130"/>
      <c r="F35" s="126">
        <f t="shared" si="0"/>
        <v>800000</v>
      </c>
      <c r="G35" s="126"/>
    </row>
    <row r="36" spans="1:7" ht="15.75" x14ac:dyDescent="0.25">
      <c r="A36" s="356">
        <v>31</v>
      </c>
      <c r="B36" s="341" t="s">
        <v>272</v>
      </c>
      <c r="C36" s="130"/>
      <c r="D36" s="130">
        <v>2200000</v>
      </c>
      <c r="E36" s="130"/>
      <c r="F36" s="126">
        <f t="shared" si="0"/>
        <v>2200000</v>
      </c>
      <c r="G36" s="126"/>
    </row>
    <row r="37" spans="1:7" ht="15.75" x14ac:dyDescent="0.25">
      <c r="A37" s="356">
        <v>32</v>
      </c>
      <c r="B37" s="127" t="s">
        <v>397</v>
      </c>
      <c r="C37" s="130"/>
      <c r="D37" s="130"/>
      <c r="E37" s="130">
        <v>482600</v>
      </c>
      <c r="F37" s="126">
        <f t="shared" si="0"/>
        <v>482600</v>
      </c>
      <c r="G37" s="126"/>
    </row>
    <row r="38" spans="1:7" ht="15.75" x14ac:dyDescent="0.25">
      <c r="A38" s="356">
        <v>33</v>
      </c>
      <c r="B38" s="341" t="s">
        <v>398</v>
      </c>
      <c r="C38" s="130"/>
      <c r="D38" s="130"/>
      <c r="E38" s="130">
        <v>360000</v>
      </c>
      <c r="F38" s="126">
        <f t="shared" si="0"/>
        <v>360000</v>
      </c>
      <c r="G38" s="126"/>
    </row>
    <row r="39" spans="1:7" ht="15.75" x14ac:dyDescent="0.25">
      <c r="A39" s="356">
        <v>34</v>
      </c>
      <c r="B39" s="341"/>
      <c r="C39" s="130"/>
      <c r="D39" s="130"/>
      <c r="E39" s="130"/>
      <c r="F39" s="126">
        <f t="shared" si="0"/>
        <v>0</v>
      </c>
      <c r="G39" s="126"/>
    </row>
    <row r="40" spans="1:7" ht="15.75" x14ac:dyDescent="0.25">
      <c r="A40" s="356">
        <v>35</v>
      </c>
      <c r="B40" s="345"/>
      <c r="C40" s="130"/>
      <c r="D40" s="130"/>
      <c r="E40" s="130"/>
      <c r="F40" s="126">
        <f t="shared" si="0"/>
        <v>0</v>
      </c>
      <c r="G40" s="126">
        <f>SUM(E40:F40)</f>
        <v>0</v>
      </c>
    </row>
    <row r="41" spans="1:7" ht="15.75" x14ac:dyDescent="0.25">
      <c r="A41" s="356">
        <v>33</v>
      </c>
      <c r="B41" s="350" t="s">
        <v>38</v>
      </c>
      <c r="C41" s="133">
        <f>SUM(C6:C40)</f>
        <v>193244914</v>
      </c>
      <c r="D41" s="133">
        <f t="shared" ref="D41:E41" si="1">SUM(D6:D40)</f>
        <v>236002854</v>
      </c>
      <c r="E41" s="133">
        <f t="shared" si="1"/>
        <v>1488800</v>
      </c>
      <c r="F41" s="133">
        <f>SUM(F6:F40)</f>
        <v>237491654</v>
      </c>
      <c r="G41" s="133">
        <f>SUM(G6:G40)</f>
        <v>26509158</v>
      </c>
    </row>
    <row r="43" spans="1:7" x14ac:dyDescent="0.25">
      <c r="F43" s="355"/>
      <c r="G43" s="355"/>
    </row>
  </sheetData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selection activeCell="C1" sqref="C1"/>
    </sheetView>
  </sheetViews>
  <sheetFormatPr defaultColWidth="9.140625" defaultRowHeight="15" x14ac:dyDescent="0.25"/>
  <cols>
    <col min="1" max="1" width="5.7109375" style="359" customWidth="1"/>
    <col min="2" max="2" width="63.28515625" style="359" customWidth="1"/>
    <col min="3" max="3" width="18.5703125" style="359" customWidth="1"/>
    <col min="4" max="4" width="18.140625" style="359" customWidth="1"/>
    <col min="5" max="5" width="15.85546875" style="359" customWidth="1"/>
    <col min="6" max="6" width="18.5703125" style="359" customWidth="1"/>
    <col min="7" max="7" width="17" style="359" customWidth="1"/>
    <col min="8" max="8" width="16.28515625" style="359" customWidth="1"/>
    <col min="9" max="9" width="16" style="359" bestFit="1" customWidth="1"/>
    <col min="10" max="16384" width="9.140625" style="359"/>
  </cols>
  <sheetData>
    <row r="1" spans="1:9" ht="18.75" x14ac:dyDescent="0.3">
      <c r="A1" s="357"/>
      <c r="B1" s="358" t="s">
        <v>0</v>
      </c>
      <c r="C1" s="224" t="s">
        <v>421</v>
      </c>
      <c r="D1" s="224"/>
    </row>
    <row r="2" spans="1:9" ht="15.75" x14ac:dyDescent="0.25">
      <c r="A2" s="357"/>
      <c r="B2" s="10" t="s">
        <v>267</v>
      </c>
      <c r="C2" s="224" t="s">
        <v>301</v>
      </c>
      <c r="D2" s="224"/>
    </row>
    <row r="3" spans="1:9" ht="15.75" x14ac:dyDescent="0.25">
      <c r="A3" s="357"/>
      <c r="B3" s="357" t="s">
        <v>74</v>
      </c>
      <c r="C3" s="8" t="s">
        <v>83</v>
      </c>
      <c r="D3" s="8"/>
    </row>
    <row r="4" spans="1:9" ht="15.75" x14ac:dyDescent="0.25">
      <c r="A4" s="357"/>
      <c r="B4" s="357"/>
      <c r="C4" s="357"/>
      <c r="D4" s="357"/>
    </row>
    <row r="5" spans="1:9" ht="15.75" x14ac:dyDescent="0.25">
      <c r="A5" s="360" t="s">
        <v>81</v>
      </c>
      <c r="B5" s="361"/>
      <c r="C5" s="361" t="s">
        <v>80</v>
      </c>
      <c r="D5" s="361" t="s">
        <v>377</v>
      </c>
      <c r="E5" s="361" t="s">
        <v>290</v>
      </c>
      <c r="F5" s="361" t="s">
        <v>378</v>
      </c>
      <c r="G5" s="361" t="s">
        <v>393</v>
      </c>
    </row>
    <row r="6" spans="1:9" s="365" customFormat="1" ht="15.75" x14ac:dyDescent="0.25">
      <c r="A6" s="362">
        <v>1</v>
      </c>
      <c r="B6" s="362" t="s">
        <v>302</v>
      </c>
      <c r="C6" s="363">
        <v>190500</v>
      </c>
      <c r="D6" s="363">
        <v>190500</v>
      </c>
      <c r="E6" s="363"/>
      <c r="F6" s="363">
        <f t="shared" ref="F6:F56" si="0">SUM(D6:E6)</f>
        <v>190500</v>
      </c>
      <c r="G6" s="359"/>
      <c r="H6" s="364"/>
      <c r="I6" s="364"/>
    </row>
    <row r="7" spans="1:9" s="365" customFormat="1" ht="15.75" x14ac:dyDescent="0.25">
      <c r="A7" s="362">
        <v>2</v>
      </c>
      <c r="B7" s="362" t="s">
        <v>152</v>
      </c>
      <c r="C7" s="363">
        <v>4610100</v>
      </c>
      <c r="D7" s="363">
        <v>7815677</v>
      </c>
      <c r="E7" s="363"/>
      <c r="F7" s="363">
        <f t="shared" si="0"/>
        <v>7815677</v>
      </c>
      <c r="G7" s="363">
        <v>2153358</v>
      </c>
      <c r="H7" s="364"/>
      <c r="I7" s="364"/>
    </row>
    <row r="8" spans="1:9" s="365" customFormat="1" ht="15.75" x14ac:dyDescent="0.25">
      <c r="A8" s="362">
        <v>3</v>
      </c>
      <c r="B8" s="366" t="s">
        <v>303</v>
      </c>
      <c r="C8" s="363">
        <v>190500</v>
      </c>
      <c r="D8" s="363">
        <v>190500</v>
      </c>
      <c r="E8" s="363"/>
      <c r="F8" s="363">
        <f t="shared" si="0"/>
        <v>190500</v>
      </c>
      <c r="G8" s="363">
        <v>23370</v>
      </c>
      <c r="H8" s="364"/>
      <c r="I8" s="364"/>
    </row>
    <row r="9" spans="1:9" s="365" customFormat="1" ht="15.75" x14ac:dyDescent="0.25">
      <c r="A9" s="362">
        <v>4</v>
      </c>
      <c r="B9" s="367" t="s">
        <v>406</v>
      </c>
      <c r="C9" s="363">
        <v>3005818</v>
      </c>
      <c r="D9" s="363">
        <v>3640818</v>
      </c>
      <c r="E9" s="363">
        <v>316000</v>
      </c>
      <c r="F9" s="363">
        <f t="shared" si="0"/>
        <v>3956818</v>
      </c>
      <c r="G9" s="363">
        <v>811894</v>
      </c>
      <c r="H9" s="364"/>
    </row>
    <row r="10" spans="1:9" s="365" customFormat="1" ht="15.75" x14ac:dyDescent="0.25">
      <c r="A10" s="362">
        <v>5</v>
      </c>
      <c r="B10" s="362" t="s">
        <v>304</v>
      </c>
      <c r="C10" s="363">
        <v>203200</v>
      </c>
      <c r="D10" s="363">
        <v>553200</v>
      </c>
      <c r="E10" s="363"/>
      <c r="F10" s="363">
        <f t="shared" si="0"/>
        <v>553200</v>
      </c>
      <c r="G10" s="363"/>
      <c r="H10" s="364"/>
      <c r="I10" s="364"/>
    </row>
    <row r="11" spans="1:9" s="365" customFormat="1" ht="15.75" x14ac:dyDescent="0.25">
      <c r="A11" s="362">
        <v>6</v>
      </c>
      <c r="B11" s="362" t="s">
        <v>89</v>
      </c>
      <c r="C11" s="363">
        <v>717550</v>
      </c>
      <c r="D11" s="363">
        <v>867550</v>
      </c>
      <c r="E11" s="363">
        <v>95865</v>
      </c>
      <c r="F11" s="363">
        <f t="shared" si="0"/>
        <v>963415</v>
      </c>
      <c r="G11" s="363">
        <v>167291</v>
      </c>
    </row>
    <row r="12" spans="1:9" s="365" customFormat="1" ht="15.75" x14ac:dyDescent="0.25">
      <c r="A12" s="362">
        <v>7</v>
      </c>
      <c r="B12" s="362" t="s">
        <v>305</v>
      </c>
      <c r="C12" s="363">
        <v>1651000</v>
      </c>
      <c r="D12" s="363">
        <v>1651000</v>
      </c>
      <c r="E12" s="363"/>
      <c r="F12" s="363">
        <f t="shared" si="0"/>
        <v>1651000</v>
      </c>
      <c r="G12" s="363">
        <v>1002934</v>
      </c>
      <c r="H12" s="364"/>
      <c r="I12" s="364"/>
    </row>
    <row r="13" spans="1:9" s="365" customFormat="1" ht="15.75" x14ac:dyDescent="0.25">
      <c r="A13" s="362">
        <v>8</v>
      </c>
      <c r="B13" s="362" t="s">
        <v>82</v>
      </c>
      <c r="C13" s="363">
        <v>4445000</v>
      </c>
      <c r="D13" s="363">
        <v>7095000</v>
      </c>
      <c r="E13" s="363"/>
      <c r="F13" s="363">
        <f t="shared" si="0"/>
        <v>7095000</v>
      </c>
      <c r="G13" s="363">
        <v>392351</v>
      </c>
    </row>
    <row r="14" spans="1:9" s="365" customFormat="1" ht="15.75" x14ac:dyDescent="0.25">
      <c r="A14" s="362">
        <v>9</v>
      </c>
      <c r="B14" s="172" t="s">
        <v>85</v>
      </c>
      <c r="C14" s="363">
        <v>508000</v>
      </c>
      <c r="D14" s="363">
        <v>608000</v>
      </c>
      <c r="E14" s="363"/>
      <c r="F14" s="363">
        <f t="shared" si="0"/>
        <v>608000</v>
      </c>
      <c r="G14" s="363">
        <v>76302</v>
      </c>
      <c r="H14" s="364"/>
      <c r="I14" s="364"/>
    </row>
    <row r="15" spans="1:9" s="365" customFormat="1" ht="15.75" x14ac:dyDescent="0.25">
      <c r="A15" s="362">
        <v>10</v>
      </c>
      <c r="B15" s="131" t="s">
        <v>306</v>
      </c>
      <c r="C15" s="363">
        <v>230266627</v>
      </c>
      <c r="D15" s="363">
        <v>239642601</v>
      </c>
      <c r="E15" s="363"/>
      <c r="F15" s="363">
        <f t="shared" si="0"/>
        <v>239642601</v>
      </c>
      <c r="G15" s="363">
        <v>45716097</v>
      </c>
    </row>
    <row r="16" spans="1:9" s="365" customFormat="1" ht="15.75" x14ac:dyDescent="0.25">
      <c r="A16" s="362">
        <v>11</v>
      </c>
      <c r="B16" s="131" t="s">
        <v>307</v>
      </c>
      <c r="C16" s="368">
        <v>492974394</v>
      </c>
      <c r="D16" s="368">
        <v>492974394</v>
      </c>
      <c r="E16" s="368"/>
      <c r="F16" s="363">
        <f t="shared" si="0"/>
        <v>492974394</v>
      </c>
      <c r="G16" s="368"/>
    </row>
    <row r="17" spans="1:7" s="365" customFormat="1" ht="15.75" x14ac:dyDescent="0.25">
      <c r="A17" s="362">
        <v>12</v>
      </c>
      <c r="B17" s="131" t="s">
        <v>308</v>
      </c>
      <c r="C17" s="363">
        <v>212847140</v>
      </c>
      <c r="D17" s="363">
        <v>212847140</v>
      </c>
      <c r="E17" s="363"/>
      <c r="F17" s="363">
        <f t="shared" si="0"/>
        <v>212847140</v>
      </c>
      <c r="G17" s="363"/>
    </row>
    <row r="18" spans="1:7" s="365" customFormat="1" ht="15.75" x14ac:dyDescent="0.25">
      <c r="A18" s="362">
        <v>13</v>
      </c>
      <c r="B18" s="362" t="s">
        <v>309</v>
      </c>
      <c r="C18" s="363">
        <v>26859708</v>
      </c>
      <c r="D18" s="363">
        <v>26859708</v>
      </c>
      <c r="E18" s="363"/>
      <c r="F18" s="363">
        <f t="shared" si="0"/>
        <v>26859708</v>
      </c>
      <c r="G18" s="363"/>
    </row>
    <row r="19" spans="1:7" s="365" customFormat="1" ht="15.75" x14ac:dyDescent="0.25">
      <c r="A19" s="362">
        <v>14</v>
      </c>
      <c r="B19" s="131" t="s">
        <v>144</v>
      </c>
      <c r="C19" s="363">
        <v>2000000</v>
      </c>
      <c r="D19" s="363">
        <v>2000000</v>
      </c>
      <c r="E19" s="363"/>
      <c r="F19" s="363">
        <f t="shared" si="0"/>
        <v>2000000</v>
      </c>
      <c r="G19" s="363"/>
    </row>
    <row r="20" spans="1:7" s="365" customFormat="1" ht="31.5" x14ac:dyDescent="0.25">
      <c r="A20" s="362">
        <v>15</v>
      </c>
      <c r="B20" s="369" t="s">
        <v>396</v>
      </c>
      <c r="C20" s="363">
        <v>3000000</v>
      </c>
      <c r="D20" s="363">
        <v>3000000</v>
      </c>
      <c r="E20" s="363"/>
      <c r="F20" s="363">
        <f t="shared" si="0"/>
        <v>3000000</v>
      </c>
      <c r="G20" s="363"/>
    </row>
    <row r="21" spans="1:7" s="365" customFormat="1" ht="15.75" x14ac:dyDescent="0.25">
      <c r="A21" s="362">
        <v>16</v>
      </c>
      <c r="B21" s="370" t="s">
        <v>257</v>
      </c>
      <c r="C21" s="363">
        <v>2161600</v>
      </c>
      <c r="D21" s="363">
        <v>2161600</v>
      </c>
      <c r="E21" s="363"/>
      <c r="F21" s="363">
        <f t="shared" si="0"/>
        <v>2161600</v>
      </c>
      <c r="G21" s="363">
        <v>712353</v>
      </c>
    </row>
    <row r="22" spans="1:7" s="365" customFormat="1" ht="15.75" x14ac:dyDescent="0.25">
      <c r="A22" s="362">
        <v>17</v>
      </c>
      <c r="B22" s="371" t="s">
        <v>258</v>
      </c>
      <c r="C22" s="363">
        <v>2200000</v>
      </c>
      <c r="D22" s="363">
        <v>2200000</v>
      </c>
      <c r="E22" s="363">
        <v>1000000</v>
      </c>
      <c r="F22" s="363">
        <f t="shared" si="0"/>
        <v>3200000</v>
      </c>
      <c r="G22" s="363">
        <v>671200</v>
      </c>
    </row>
    <row r="23" spans="1:7" s="365" customFormat="1" ht="15.75" x14ac:dyDescent="0.25">
      <c r="A23" s="362">
        <v>18</v>
      </c>
      <c r="B23" s="372" t="s">
        <v>90</v>
      </c>
      <c r="C23" s="363">
        <v>1500000</v>
      </c>
      <c r="D23" s="363">
        <v>1500000</v>
      </c>
      <c r="E23" s="363"/>
      <c r="F23" s="363">
        <f t="shared" si="0"/>
        <v>1500000</v>
      </c>
      <c r="G23" s="363"/>
    </row>
    <row r="24" spans="1:7" s="365" customFormat="1" ht="15.75" x14ac:dyDescent="0.25">
      <c r="A24" s="362">
        <v>19</v>
      </c>
      <c r="B24" s="128" t="s">
        <v>310</v>
      </c>
      <c r="C24" s="363">
        <v>1940020</v>
      </c>
      <c r="D24" s="363">
        <v>1940020</v>
      </c>
      <c r="E24" s="363"/>
      <c r="F24" s="363">
        <f t="shared" si="0"/>
        <v>1940020</v>
      </c>
      <c r="G24" s="363">
        <v>90000</v>
      </c>
    </row>
    <row r="25" spans="1:7" s="365" customFormat="1" ht="15.75" x14ac:dyDescent="0.25">
      <c r="A25" s="362">
        <v>20</v>
      </c>
      <c r="B25" s="128" t="s">
        <v>311</v>
      </c>
      <c r="C25" s="363">
        <v>13578162</v>
      </c>
      <c r="D25" s="363">
        <v>13578162</v>
      </c>
      <c r="E25" s="363"/>
      <c r="F25" s="363">
        <f t="shared" si="0"/>
        <v>13578162</v>
      </c>
      <c r="G25" s="363"/>
    </row>
    <row r="26" spans="1:7" s="365" customFormat="1" ht="15.75" x14ac:dyDescent="0.25">
      <c r="A26" s="362">
        <v>21</v>
      </c>
      <c r="B26" s="128" t="s">
        <v>259</v>
      </c>
      <c r="C26" s="363">
        <v>892610</v>
      </c>
      <c r="D26" s="363">
        <v>892610</v>
      </c>
      <c r="E26" s="363">
        <v>-533400</v>
      </c>
      <c r="F26" s="363">
        <f t="shared" si="0"/>
        <v>359210</v>
      </c>
      <c r="G26" s="363"/>
    </row>
    <row r="27" spans="1:7" s="365" customFormat="1" ht="15.75" x14ac:dyDescent="0.25">
      <c r="A27" s="362">
        <v>22</v>
      </c>
      <c r="B27" s="132" t="s">
        <v>312</v>
      </c>
      <c r="C27" s="363">
        <v>18925488</v>
      </c>
      <c r="D27" s="363">
        <v>18925488</v>
      </c>
      <c r="E27" s="363"/>
      <c r="F27" s="363">
        <f t="shared" si="0"/>
        <v>18925488</v>
      </c>
      <c r="G27" s="363"/>
    </row>
    <row r="28" spans="1:7" s="365" customFormat="1" ht="15.75" x14ac:dyDescent="0.25">
      <c r="A28" s="362">
        <v>23</v>
      </c>
      <c r="B28" s="128" t="s">
        <v>313</v>
      </c>
      <c r="C28" s="363">
        <v>400000</v>
      </c>
      <c r="D28" s="363">
        <v>400000</v>
      </c>
      <c r="E28" s="363"/>
      <c r="F28" s="363">
        <f t="shared" si="0"/>
        <v>400000</v>
      </c>
      <c r="G28" s="363"/>
    </row>
    <row r="29" spans="1:7" s="365" customFormat="1" ht="15.75" x14ac:dyDescent="0.25">
      <c r="A29" s="362">
        <v>24</v>
      </c>
      <c r="B29" s="128" t="s">
        <v>314</v>
      </c>
      <c r="C29" s="363">
        <v>725170</v>
      </c>
      <c r="D29" s="363">
        <v>725170</v>
      </c>
      <c r="E29" s="363"/>
      <c r="F29" s="363">
        <f t="shared" si="0"/>
        <v>725170</v>
      </c>
      <c r="G29" s="363">
        <v>725170</v>
      </c>
    </row>
    <row r="30" spans="1:7" s="365" customFormat="1" ht="15.75" x14ac:dyDescent="0.25">
      <c r="A30" s="362">
        <v>25</v>
      </c>
      <c r="B30" s="128" t="s">
        <v>315</v>
      </c>
      <c r="C30" s="363">
        <v>444500</v>
      </c>
      <c r="D30" s="363">
        <v>444500</v>
      </c>
      <c r="E30" s="363"/>
      <c r="F30" s="363">
        <f t="shared" si="0"/>
        <v>444500</v>
      </c>
      <c r="G30" s="363">
        <v>240000</v>
      </c>
    </row>
    <row r="31" spans="1:7" s="365" customFormat="1" ht="15.75" x14ac:dyDescent="0.25">
      <c r="A31" s="362">
        <v>26</v>
      </c>
      <c r="B31" s="373" t="s">
        <v>153</v>
      </c>
      <c r="C31" s="363">
        <v>330200</v>
      </c>
      <c r="D31" s="363">
        <v>330200</v>
      </c>
      <c r="E31" s="363"/>
      <c r="F31" s="363">
        <f t="shared" si="0"/>
        <v>330200</v>
      </c>
      <c r="G31" s="363">
        <v>165100</v>
      </c>
    </row>
    <row r="32" spans="1:7" s="365" customFormat="1" ht="15.75" x14ac:dyDescent="0.25">
      <c r="A32" s="362">
        <v>27</v>
      </c>
      <c r="B32" s="374" t="s">
        <v>316</v>
      </c>
      <c r="C32" s="363">
        <v>2044700</v>
      </c>
      <c r="D32" s="363">
        <v>2044700</v>
      </c>
      <c r="E32" s="363"/>
      <c r="F32" s="363">
        <f t="shared" si="0"/>
        <v>2044700</v>
      </c>
      <c r="G32" s="363"/>
    </row>
    <row r="33" spans="1:7" s="365" customFormat="1" ht="15.75" x14ac:dyDescent="0.25">
      <c r="A33" s="362">
        <v>28</v>
      </c>
      <c r="B33" s="375" t="s">
        <v>248</v>
      </c>
      <c r="C33" s="363">
        <v>2794000</v>
      </c>
      <c r="D33" s="363">
        <v>2794000</v>
      </c>
      <c r="E33" s="363">
        <v>533400</v>
      </c>
      <c r="F33" s="363">
        <f t="shared" si="0"/>
        <v>3327400</v>
      </c>
      <c r="G33" s="363">
        <v>2794000</v>
      </c>
    </row>
    <row r="34" spans="1:7" s="365" customFormat="1" ht="15.75" x14ac:dyDescent="0.25">
      <c r="A34" s="362">
        <v>29</v>
      </c>
      <c r="B34" s="131" t="s">
        <v>250</v>
      </c>
      <c r="C34" s="363">
        <v>25400</v>
      </c>
      <c r="D34" s="363">
        <v>25400</v>
      </c>
      <c r="E34" s="363"/>
      <c r="F34" s="363">
        <f t="shared" si="0"/>
        <v>25400</v>
      </c>
      <c r="G34" s="363"/>
    </row>
    <row r="35" spans="1:7" s="365" customFormat="1" ht="15.75" x14ac:dyDescent="0.25">
      <c r="A35" s="362">
        <v>30</v>
      </c>
      <c r="B35" s="373" t="s">
        <v>260</v>
      </c>
      <c r="C35" s="363">
        <v>9000000</v>
      </c>
      <c r="D35" s="363">
        <v>9000000</v>
      </c>
      <c r="E35" s="363"/>
      <c r="F35" s="363">
        <f t="shared" si="0"/>
        <v>9000000</v>
      </c>
      <c r="G35" s="363"/>
    </row>
    <row r="36" spans="1:7" s="365" customFormat="1" ht="26.25" x14ac:dyDescent="0.25">
      <c r="A36" s="362">
        <v>31</v>
      </c>
      <c r="B36" s="308" t="s">
        <v>317</v>
      </c>
      <c r="C36" s="363"/>
      <c r="D36" s="363">
        <v>587617</v>
      </c>
      <c r="E36" s="363"/>
      <c r="F36" s="363">
        <f t="shared" si="0"/>
        <v>587617</v>
      </c>
      <c r="G36" s="363">
        <v>587616</v>
      </c>
    </row>
    <row r="37" spans="1:7" s="365" customFormat="1" ht="15.75" x14ac:dyDescent="0.25">
      <c r="A37" s="362">
        <v>32</v>
      </c>
      <c r="B37" s="309" t="s">
        <v>318</v>
      </c>
      <c r="C37" s="376"/>
      <c r="D37" s="376">
        <v>1364857</v>
      </c>
      <c r="E37" s="376"/>
      <c r="F37" s="363">
        <f t="shared" si="0"/>
        <v>1364857</v>
      </c>
      <c r="G37" s="376">
        <v>1364856</v>
      </c>
    </row>
    <row r="38" spans="1:7" s="365" customFormat="1" ht="15.75" x14ac:dyDescent="0.25">
      <c r="A38" s="362">
        <v>33</v>
      </c>
      <c r="B38" s="127" t="s">
        <v>399</v>
      </c>
      <c r="C38" s="376"/>
      <c r="D38" s="376">
        <v>529209</v>
      </c>
      <c r="E38" s="376">
        <v>400000</v>
      </c>
      <c r="F38" s="363">
        <f t="shared" si="0"/>
        <v>929209</v>
      </c>
      <c r="G38" s="378">
        <v>539676</v>
      </c>
    </row>
    <row r="39" spans="1:7" ht="15.75" x14ac:dyDescent="0.25">
      <c r="A39" s="362">
        <v>34</v>
      </c>
      <c r="B39" s="128" t="s">
        <v>319</v>
      </c>
      <c r="C39" s="376"/>
      <c r="D39" s="376">
        <v>170000</v>
      </c>
      <c r="E39" s="376"/>
      <c r="F39" s="363">
        <f t="shared" si="0"/>
        <v>170000</v>
      </c>
      <c r="G39" s="376">
        <v>170000</v>
      </c>
    </row>
    <row r="40" spans="1:7" ht="15.75" x14ac:dyDescent="0.25">
      <c r="A40" s="362">
        <v>35</v>
      </c>
      <c r="B40" s="128" t="s">
        <v>320</v>
      </c>
      <c r="C40" s="376"/>
      <c r="D40" s="376">
        <v>7302500</v>
      </c>
      <c r="E40" s="376"/>
      <c r="F40" s="363">
        <f t="shared" si="0"/>
        <v>7302500</v>
      </c>
      <c r="G40" s="376"/>
    </row>
    <row r="41" spans="1:7" ht="15.75" x14ac:dyDescent="0.25">
      <c r="A41" s="362">
        <v>36</v>
      </c>
      <c r="B41" s="380" t="s">
        <v>270</v>
      </c>
      <c r="C41" s="376"/>
      <c r="D41" s="376">
        <v>100000</v>
      </c>
      <c r="E41" s="376"/>
      <c r="F41" s="363">
        <f t="shared" si="0"/>
        <v>100000</v>
      </c>
      <c r="G41" s="376"/>
    </row>
    <row r="42" spans="1:7" ht="30" x14ac:dyDescent="0.25">
      <c r="A42" s="362">
        <v>37</v>
      </c>
      <c r="B42" s="379" t="s">
        <v>277</v>
      </c>
      <c r="C42" s="376"/>
      <c r="D42" s="376">
        <v>3900000</v>
      </c>
      <c r="E42" s="376"/>
      <c r="F42" s="363">
        <f t="shared" si="0"/>
        <v>3900000</v>
      </c>
      <c r="G42" s="376"/>
    </row>
    <row r="43" spans="1:7" ht="15.75" x14ac:dyDescent="0.25">
      <c r="A43" s="362">
        <v>38</v>
      </c>
      <c r="B43" s="380" t="s">
        <v>279</v>
      </c>
      <c r="C43" s="376"/>
      <c r="D43" s="376">
        <v>2100000</v>
      </c>
      <c r="E43" s="376">
        <v>-400000</v>
      </c>
      <c r="F43" s="363">
        <f t="shared" si="0"/>
        <v>1700000</v>
      </c>
      <c r="G43" s="376"/>
    </row>
    <row r="44" spans="1:7" ht="15.75" x14ac:dyDescent="0.25">
      <c r="A44" s="362">
        <v>39</v>
      </c>
      <c r="B44" s="132" t="s">
        <v>379</v>
      </c>
      <c r="C44" s="376"/>
      <c r="D44" s="376">
        <v>800000</v>
      </c>
      <c r="E44" s="376">
        <v>-800000</v>
      </c>
      <c r="F44" s="363">
        <f t="shared" si="0"/>
        <v>0</v>
      </c>
      <c r="G44" s="376"/>
    </row>
    <row r="45" spans="1:7" ht="15.75" x14ac:dyDescent="0.25">
      <c r="A45" s="362">
        <v>40</v>
      </c>
      <c r="B45" s="379" t="s">
        <v>275</v>
      </c>
      <c r="C45" s="376"/>
      <c r="D45" s="376">
        <v>6900000</v>
      </c>
      <c r="E45" s="376">
        <v>-853000</v>
      </c>
      <c r="F45" s="363">
        <f t="shared" si="0"/>
        <v>6047000</v>
      </c>
      <c r="G45" s="376"/>
    </row>
    <row r="46" spans="1:7" ht="15.75" x14ac:dyDescent="0.25">
      <c r="A46" s="362">
        <v>41</v>
      </c>
      <c r="B46" s="379" t="s">
        <v>282</v>
      </c>
      <c r="C46" s="376"/>
      <c r="D46" s="376">
        <v>8500000</v>
      </c>
      <c r="E46" s="376">
        <v>-8500000</v>
      </c>
      <c r="F46" s="363">
        <f t="shared" si="0"/>
        <v>0</v>
      </c>
      <c r="G46" s="376"/>
    </row>
    <row r="47" spans="1:7" ht="15.75" x14ac:dyDescent="0.25">
      <c r="A47" s="362">
        <v>42</v>
      </c>
      <c r="B47" s="380" t="s">
        <v>271</v>
      </c>
      <c r="C47" s="376"/>
      <c r="D47" s="376">
        <v>1000000</v>
      </c>
      <c r="E47" s="376"/>
      <c r="F47" s="363">
        <f t="shared" si="0"/>
        <v>1000000</v>
      </c>
      <c r="G47" s="376"/>
    </row>
    <row r="48" spans="1:7" ht="15.75" x14ac:dyDescent="0.25">
      <c r="A48" s="362">
        <v>43</v>
      </c>
      <c r="B48" s="132" t="s">
        <v>280</v>
      </c>
      <c r="C48" s="376"/>
      <c r="D48" s="376">
        <v>1300000</v>
      </c>
      <c r="E48" s="376"/>
      <c r="F48" s="363">
        <f t="shared" si="0"/>
        <v>1300000</v>
      </c>
      <c r="G48" s="376"/>
    </row>
    <row r="49" spans="1:7" ht="15.75" x14ac:dyDescent="0.25">
      <c r="A49" s="362">
        <v>44</v>
      </c>
      <c r="B49" s="132" t="s">
        <v>400</v>
      </c>
      <c r="C49" s="376"/>
      <c r="D49" s="376"/>
      <c r="E49" s="376">
        <v>1200000</v>
      </c>
      <c r="F49" s="363">
        <f t="shared" si="0"/>
        <v>1200000</v>
      </c>
      <c r="G49" s="376"/>
    </row>
    <row r="50" spans="1:7" ht="15.75" x14ac:dyDescent="0.25">
      <c r="A50" s="362">
        <v>45</v>
      </c>
      <c r="B50" s="132" t="s">
        <v>401</v>
      </c>
      <c r="C50" s="376"/>
      <c r="D50" s="376"/>
      <c r="E50" s="376">
        <v>500000</v>
      </c>
      <c r="F50" s="363">
        <f t="shared" si="0"/>
        <v>500000</v>
      </c>
      <c r="G50" s="376"/>
    </row>
    <row r="51" spans="1:7" ht="15.75" x14ac:dyDescent="0.25">
      <c r="A51" s="362">
        <v>46</v>
      </c>
      <c r="B51" s="132" t="s">
        <v>402</v>
      </c>
      <c r="C51" s="376"/>
      <c r="D51" s="376"/>
      <c r="E51" s="376">
        <v>1900000</v>
      </c>
      <c r="F51" s="363">
        <f t="shared" si="0"/>
        <v>1900000</v>
      </c>
      <c r="G51" s="376"/>
    </row>
    <row r="52" spans="1:7" ht="15.75" x14ac:dyDescent="0.25">
      <c r="A52" s="362">
        <v>47</v>
      </c>
      <c r="B52" s="132" t="s">
        <v>403</v>
      </c>
      <c r="C52" s="376"/>
      <c r="D52" s="376"/>
      <c r="E52" s="376">
        <v>187500</v>
      </c>
      <c r="F52" s="363">
        <f t="shared" si="0"/>
        <v>187500</v>
      </c>
      <c r="G52" s="376"/>
    </row>
    <row r="53" spans="1:7" ht="15.75" x14ac:dyDescent="0.25">
      <c r="A53" s="362">
        <v>48</v>
      </c>
      <c r="B53" s="132" t="s">
        <v>404</v>
      </c>
      <c r="C53" s="376"/>
      <c r="D53" s="376"/>
      <c r="E53" s="376">
        <v>2283205</v>
      </c>
      <c r="F53" s="363">
        <f t="shared" si="0"/>
        <v>2283205</v>
      </c>
      <c r="G53" s="376"/>
    </row>
    <row r="54" spans="1:7" ht="15.75" x14ac:dyDescent="0.25">
      <c r="A54" s="362">
        <v>50</v>
      </c>
      <c r="B54" s="128" t="s">
        <v>405</v>
      </c>
      <c r="C54" s="376"/>
      <c r="D54" s="376"/>
      <c r="E54" s="376">
        <v>843298</v>
      </c>
      <c r="F54" s="363">
        <f t="shared" si="0"/>
        <v>843298</v>
      </c>
      <c r="G54" s="376"/>
    </row>
    <row r="55" spans="1:7" ht="15.75" x14ac:dyDescent="0.25">
      <c r="A55" s="362">
        <v>51</v>
      </c>
      <c r="B55" s="128" t="s">
        <v>407</v>
      </c>
      <c r="C55" s="376"/>
      <c r="D55" s="376"/>
      <c r="E55" s="376">
        <v>335240</v>
      </c>
      <c r="F55" s="363">
        <f t="shared" si="0"/>
        <v>335240</v>
      </c>
      <c r="G55" s="376"/>
    </row>
    <row r="56" spans="1:7" ht="15.75" x14ac:dyDescent="0.25">
      <c r="A56" s="362">
        <v>52</v>
      </c>
      <c r="B56" s="172" t="s">
        <v>412</v>
      </c>
      <c r="C56" s="130"/>
      <c r="D56" s="130"/>
      <c r="E56" s="130">
        <v>3683000</v>
      </c>
      <c r="F56" s="126">
        <f t="shared" si="0"/>
        <v>3683000</v>
      </c>
      <c r="G56" s="130"/>
    </row>
    <row r="57" spans="1:7" ht="15.75" x14ac:dyDescent="0.25">
      <c r="A57" s="362">
        <v>53</v>
      </c>
      <c r="B57" s="360" t="s">
        <v>38</v>
      </c>
      <c r="C57" s="133">
        <f>SUM(C6:C56)</f>
        <v>1040431387</v>
      </c>
      <c r="D57" s="133">
        <f>SUM(D6:D56)</f>
        <v>1091452121</v>
      </c>
      <c r="E57" s="133">
        <f>SUM(E6:E56)</f>
        <v>2191108</v>
      </c>
      <c r="F57" s="133">
        <f>SUM(F6:F56)</f>
        <v>1093643229</v>
      </c>
      <c r="G57" s="133">
        <f>SUM(G7:G56)</f>
        <v>58403568</v>
      </c>
    </row>
  </sheetData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pane ySplit="5" topLeftCell="A39" activePane="bottomLeft" state="frozen"/>
      <selection activeCell="H1" sqref="H1:K1048576"/>
      <selection pane="bottomLeft" activeCell="E1" sqref="E1"/>
    </sheetView>
  </sheetViews>
  <sheetFormatPr defaultRowHeight="12.75" x14ac:dyDescent="0.2"/>
  <cols>
    <col min="1" max="1" width="6.42578125" style="224" customWidth="1"/>
    <col min="2" max="2" width="46.5703125" style="224" customWidth="1"/>
    <col min="3" max="3" width="14.7109375" style="224" customWidth="1"/>
    <col min="4" max="4" width="14.5703125" style="224" customWidth="1"/>
    <col min="5" max="8" width="12.7109375" style="224" customWidth="1"/>
    <col min="9" max="250" width="9.140625" style="224"/>
    <col min="251" max="251" width="6.42578125" style="224" customWidth="1"/>
    <col min="252" max="252" width="46.5703125" style="224" customWidth="1"/>
    <col min="253" max="253" width="29.42578125" style="224" customWidth="1"/>
    <col min="254" max="506" width="9.140625" style="224"/>
    <col min="507" max="507" width="6.42578125" style="224" customWidth="1"/>
    <col min="508" max="508" width="46.5703125" style="224" customWidth="1"/>
    <col min="509" max="509" width="29.42578125" style="224" customWidth="1"/>
    <col min="510" max="762" width="9.140625" style="224"/>
    <col min="763" max="763" width="6.42578125" style="224" customWidth="1"/>
    <col min="764" max="764" width="46.5703125" style="224" customWidth="1"/>
    <col min="765" max="765" width="29.42578125" style="224" customWidth="1"/>
    <col min="766" max="1018" width="9.140625" style="224"/>
    <col min="1019" max="1019" width="6.42578125" style="224" customWidth="1"/>
    <col min="1020" max="1020" width="46.5703125" style="224" customWidth="1"/>
    <col min="1021" max="1021" width="29.42578125" style="224" customWidth="1"/>
    <col min="1022" max="1274" width="9.140625" style="224"/>
    <col min="1275" max="1275" width="6.42578125" style="224" customWidth="1"/>
    <col min="1276" max="1276" width="46.5703125" style="224" customWidth="1"/>
    <col min="1277" max="1277" width="29.42578125" style="224" customWidth="1"/>
    <col min="1278" max="1530" width="9.140625" style="224"/>
    <col min="1531" max="1531" width="6.42578125" style="224" customWidth="1"/>
    <col min="1532" max="1532" width="46.5703125" style="224" customWidth="1"/>
    <col min="1533" max="1533" width="29.42578125" style="224" customWidth="1"/>
    <col min="1534" max="1786" width="9.140625" style="224"/>
    <col min="1787" max="1787" width="6.42578125" style="224" customWidth="1"/>
    <col min="1788" max="1788" width="46.5703125" style="224" customWidth="1"/>
    <col min="1789" max="1789" width="29.42578125" style="224" customWidth="1"/>
    <col min="1790" max="2042" width="9.140625" style="224"/>
    <col min="2043" max="2043" width="6.42578125" style="224" customWidth="1"/>
    <col min="2044" max="2044" width="46.5703125" style="224" customWidth="1"/>
    <col min="2045" max="2045" width="29.42578125" style="224" customWidth="1"/>
    <col min="2046" max="2298" width="9.140625" style="224"/>
    <col min="2299" max="2299" width="6.42578125" style="224" customWidth="1"/>
    <col min="2300" max="2300" width="46.5703125" style="224" customWidth="1"/>
    <col min="2301" max="2301" width="29.42578125" style="224" customWidth="1"/>
    <col min="2302" max="2554" width="9.140625" style="224"/>
    <col min="2555" max="2555" width="6.42578125" style="224" customWidth="1"/>
    <col min="2556" max="2556" width="46.5703125" style="224" customWidth="1"/>
    <col min="2557" max="2557" width="29.42578125" style="224" customWidth="1"/>
    <col min="2558" max="2810" width="9.140625" style="224"/>
    <col min="2811" max="2811" width="6.42578125" style="224" customWidth="1"/>
    <col min="2812" max="2812" width="46.5703125" style="224" customWidth="1"/>
    <col min="2813" max="2813" width="29.42578125" style="224" customWidth="1"/>
    <col min="2814" max="3066" width="9.140625" style="224"/>
    <col min="3067" max="3067" width="6.42578125" style="224" customWidth="1"/>
    <col min="3068" max="3068" width="46.5703125" style="224" customWidth="1"/>
    <col min="3069" max="3069" width="29.42578125" style="224" customWidth="1"/>
    <col min="3070" max="3322" width="9.140625" style="224"/>
    <col min="3323" max="3323" width="6.42578125" style="224" customWidth="1"/>
    <col min="3324" max="3324" width="46.5703125" style="224" customWidth="1"/>
    <col min="3325" max="3325" width="29.42578125" style="224" customWidth="1"/>
    <col min="3326" max="3578" width="9.140625" style="224"/>
    <col min="3579" max="3579" width="6.42578125" style="224" customWidth="1"/>
    <col min="3580" max="3580" width="46.5703125" style="224" customWidth="1"/>
    <col min="3581" max="3581" width="29.42578125" style="224" customWidth="1"/>
    <col min="3582" max="3834" width="9.140625" style="224"/>
    <col min="3835" max="3835" width="6.42578125" style="224" customWidth="1"/>
    <col min="3836" max="3836" width="46.5703125" style="224" customWidth="1"/>
    <col min="3837" max="3837" width="29.42578125" style="224" customWidth="1"/>
    <col min="3838" max="4090" width="9.140625" style="224"/>
    <col min="4091" max="4091" width="6.42578125" style="224" customWidth="1"/>
    <col min="4092" max="4092" width="46.5703125" style="224" customWidth="1"/>
    <col min="4093" max="4093" width="29.42578125" style="224" customWidth="1"/>
    <col min="4094" max="4346" width="9.140625" style="224"/>
    <col min="4347" max="4347" width="6.42578125" style="224" customWidth="1"/>
    <col min="4348" max="4348" width="46.5703125" style="224" customWidth="1"/>
    <col min="4349" max="4349" width="29.42578125" style="224" customWidth="1"/>
    <col min="4350" max="4602" width="9.140625" style="224"/>
    <col min="4603" max="4603" width="6.42578125" style="224" customWidth="1"/>
    <col min="4604" max="4604" width="46.5703125" style="224" customWidth="1"/>
    <col min="4605" max="4605" width="29.42578125" style="224" customWidth="1"/>
    <col min="4606" max="4858" width="9.140625" style="224"/>
    <col min="4859" max="4859" width="6.42578125" style="224" customWidth="1"/>
    <col min="4860" max="4860" width="46.5703125" style="224" customWidth="1"/>
    <col min="4861" max="4861" width="29.42578125" style="224" customWidth="1"/>
    <col min="4862" max="5114" width="9.140625" style="224"/>
    <col min="5115" max="5115" width="6.42578125" style="224" customWidth="1"/>
    <col min="5116" max="5116" width="46.5703125" style="224" customWidth="1"/>
    <col min="5117" max="5117" width="29.42578125" style="224" customWidth="1"/>
    <col min="5118" max="5370" width="9.140625" style="224"/>
    <col min="5371" max="5371" width="6.42578125" style="224" customWidth="1"/>
    <col min="5372" max="5372" width="46.5703125" style="224" customWidth="1"/>
    <col min="5373" max="5373" width="29.42578125" style="224" customWidth="1"/>
    <col min="5374" max="5626" width="9.140625" style="224"/>
    <col min="5627" max="5627" width="6.42578125" style="224" customWidth="1"/>
    <col min="5628" max="5628" width="46.5703125" style="224" customWidth="1"/>
    <col min="5629" max="5629" width="29.42578125" style="224" customWidth="1"/>
    <col min="5630" max="5882" width="9.140625" style="224"/>
    <col min="5883" max="5883" width="6.42578125" style="224" customWidth="1"/>
    <col min="5884" max="5884" width="46.5703125" style="224" customWidth="1"/>
    <col min="5885" max="5885" width="29.42578125" style="224" customWidth="1"/>
    <col min="5886" max="6138" width="9.140625" style="224"/>
    <col min="6139" max="6139" width="6.42578125" style="224" customWidth="1"/>
    <col min="6140" max="6140" width="46.5703125" style="224" customWidth="1"/>
    <col min="6141" max="6141" width="29.42578125" style="224" customWidth="1"/>
    <col min="6142" max="6394" width="9.140625" style="224"/>
    <col min="6395" max="6395" width="6.42578125" style="224" customWidth="1"/>
    <col min="6396" max="6396" width="46.5703125" style="224" customWidth="1"/>
    <col min="6397" max="6397" width="29.42578125" style="224" customWidth="1"/>
    <col min="6398" max="6650" width="9.140625" style="224"/>
    <col min="6651" max="6651" width="6.42578125" style="224" customWidth="1"/>
    <col min="6652" max="6652" width="46.5703125" style="224" customWidth="1"/>
    <col min="6653" max="6653" width="29.42578125" style="224" customWidth="1"/>
    <col min="6654" max="6906" width="9.140625" style="224"/>
    <col min="6907" max="6907" width="6.42578125" style="224" customWidth="1"/>
    <col min="6908" max="6908" width="46.5703125" style="224" customWidth="1"/>
    <col min="6909" max="6909" width="29.42578125" style="224" customWidth="1"/>
    <col min="6910" max="7162" width="9.140625" style="224"/>
    <col min="7163" max="7163" width="6.42578125" style="224" customWidth="1"/>
    <col min="7164" max="7164" width="46.5703125" style="224" customWidth="1"/>
    <col min="7165" max="7165" width="29.42578125" style="224" customWidth="1"/>
    <col min="7166" max="7418" width="9.140625" style="224"/>
    <col min="7419" max="7419" width="6.42578125" style="224" customWidth="1"/>
    <col min="7420" max="7420" width="46.5703125" style="224" customWidth="1"/>
    <col min="7421" max="7421" width="29.42578125" style="224" customWidth="1"/>
    <col min="7422" max="7674" width="9.140625" style="224"/>
    <col min="7675" max="7675" width="6.42578125" style="224" customWidth="1"/>
    <col min="7676" max="7676" width="46.5703125" style="224" customWidth="1"/>
    <col min="7677" max="7677" width="29.42578125" style="224" customWidth="1"/>
    <col min="7678" max="7930" width="9.140625" style="224"/>
    <col min="7931" max="7931" width="6.42578125" style="224" customWidth="1"/>
    <col min="7932" max="7932" width="46.5703125" style="224" customWidth="1"/>
    <col min="7933" max="7933" width="29.42578125" style="224" customWidth="1"/>
    <col min="7934" max="8186" width="9.140625" style="224"/>
    <col min="8187" max="8187" width="6.42578125" style="224" customWidth="1"/>
    <col min="8188" max="8188" width="46.5703125" style="224" customWidth="1"/>
    <col min="8189" max="8189" width="29.42578125" style="224" customWidth="1"/>
    <col min="8190" max="8442" width="9.140625" style="224"/>
    <col min="8443" max="8443" width="6.42578125" style="224" customWidth="1"/>
    <col min="8444" max="8444" width="46.5703125" style="224" customWidth="1"/>
    <col min="8445" max="8445" width="29.42578125" style="224" customWidth="1"/>
    <col min="8446" max="8698" width="9.140625" style="224"/>
    <col min="8699" max="8699" width="6.42578125" style="224" customWidth="1"/>
    <col min="8700" max="8700" width="46.5703125" style="224" customWidth="1"/>
    <col min="8701" max="8701" width="29.42578125" style="224" customWidth="1"/>
    <col min="8702" max="8954" width="9.140625" style="224"/>
    <col min="8955" max="8955" width="6.42578125" style="224" customWidth="1"/>
    <col min="8956" max="8956" width="46.5703125" style="224" customWidth="1"/>
    <col min="8957" max="8957" width="29.42578125" style="224" customWidth="1"/>
    <col min="8958" max="9210" width="9.140625" style="224"/>
    <col min="9211" max="9211" width="6.42578125" style="224" customWidth="1"/>
    <col min="9212" max="9212" width="46.5703125" style="224" customWidth="1"/>
    <col min="9213" max="9213" width="29.42578125" style="224" customWidth="1"/>
    <col min="9214" max="9466" width="9.140625" style="224"/>
    <col min="9467" max="9467" width="6.42578125" style="224" customWidth="1"/>
    <col min="9468" max="9468" width="46.5703125" style="224" customWidth="1"/>
    <col min="9469" max="9469" width="29.42578125" style="224" customWidth="1"/>
    <col min="9470" max="9722" width="9.140625" style="224"/>
    <col min="9723" max="9723" width="6.42578125" style="224" customWidth="1"/>
    <col min="9724" max="9724" width="46.5703125" style="224" customWidth="1"/>
    <col min="9725" max="9725" width="29.42578125" style="224" customWidth="1"/>
    <col min="9726" max="9978" width="9.140625" style="224"/>
    <col min="9979" max="9979" width="6.42578125" style="224" customWidth="1"/>
    <col min="9980" max="9980" width="46.5703125" style="224" customWidth="1"/>
    <col min="9981" max="9981" width="29.42578125" style="224" customWidth="1"/>
    <col min="9982" max="10234" width="9.140625" style="224"/>
    <col min="10235" max="10235" width="6.42578125" style="224" customWidth="1"/>
    <col min="10236" max="10236" width="46.5703125" style="224" customWidth="1"/>
    <col min="10237" max="10237" width="29.42578125" style="224" customWidth="1"/>
    <col min="10238" max="10490" width="9.140625" style="224"/>
    <col min="10491" max="10491" width="6.42578125" style="224" customWidth="1"/>
    <col min="10492" max="10492" width="46.5703125" style="224" customWidth="1"/>
    <col min="10493" max="10493" width="29.42578125" style="224" customWidth="1"/>
    <col min="10494" max="10746" width="9.140625" style="224"/>
    <col min="10747" max="10747" width="6.42578125" style="224" customWidth="1"/>
    <col min="10748" max="10748" width="46.5703125" style="224" customWidth="1"/>
    <col min="10749" max="10749" width="29.42578125" style="224" customWidth="1"/>
    <col min="10750" max="11002" width="9.140625" style="224"/>
    <col min="11003" max="11003" width="6.42578125" style="224" customWidth="1"/>
    <col min="11004" max="11004" width="46.5703125" style="224" customWidth="1"/>
    <col min="11005" max="11005" width="29.42578125" style="224" customWidth="1"/>
    <col min="11006" max="11258" width="9.140625" style="224"/>
    <col min="11259" max="11259" width="6.42578125" style="224" customWidth="1"/>
    <col min="11260" max="11260" width="46.5703125" style="224" customWidth="1"/>
    <col min="11261" max="11261" width="29.42578125" style="224" customWidth="1"/>
    <col min="11262" max="11514" width="9.140625" style="224"/>
    <col min="11515" max="11515" width="6.42578125" style="224" customWidth="1"/>
    <col min="11516" max="11516" width="46.5703125" style="224" customWidth="1"/>
    <col min="11517" max="11517" width="29.42578125" style="224" customWidth="1"/>
    <col min="11518" max="11770" width="9.140625" style="224"/>
    <col min="11771" max="11771" width="6.42578125" style="224" customWidth="1"/>
    <col min="11772" max="11772" width="46.5703125" style="224" customWidth="1"/>
    <col min="11773" max="11773" width="29.42578125" style="224" customWidth="1"/>
    <col min="11774" max="12026" width="9.140625" style="224"/>
    <col min="12027" max="12027" width="6.42578125" style="224" customWidth="1"/>
    <col min="12028" max="12028" width="46.5703125" style="224" customWidth="1"/>
    <col min="12029" max="12029" width="29.42578125" style="224" customWidth="1"/>
    <col min="12030" max="12282" width="9.140625" style="224"/>
    <col min="12283" max="12283" width="6.42578125" style="224" customWidth="1"/>
    <col min="12284" max="12284" width="46.5703125" style="224" customWidth="1"/>
    <col min="12285" max="12285" width="29.42578125" style="224" customWidth="1"/>
    <col min="12286" max="12538" width="9.140625" style="224"/>
    <col min="12539" max="12539" width="6.42578125" style="224" customWidth="1"/>
    <col min="12540" max="12540" width="46.5703125" style="224" customWidth="1"/>
    <col min="12541" max="12541" width="29.42578125" style="224" customWidth="1"/>
    <col min="12542" max="12794" width="9.140625" style="224"/>
    <col min="12795" max="12795" width="6.42578125" style="224" customWidth="1"/>
    <col min="12796" max="12796" width="46.5703125" style="224" customWidth="1"/>
    <col min="12797" max="12797" width="29.42578125" style="224" customWidth="1"/>
    <col min="12798" max="13050" width="9.140625" style="224"/>
    <col min="13051" max="13051" width="6.42578125" style="224" customWidth="1"/>
    <col min="13052" max="13052" width="46.5703125" style="224" customWidth="1"/>
    <col min="13053" max="13053" width="29.42578125" style="224" customWidth="1"/>
    <col min="13054" max="13306" width="9.140625" style="224"/>
    <col min="13307" max="13307" width="6.42578125" style="224" customWidth="1"/>
    <col min="13308" max="13308" width="46.5703125" style="224" customWidth="1"/>
    <col min="13309" max="13309" width="29.42578125" style="224" customWidth="1"/>
    <col min="13310" max="13562" width="9.140625" style="224"/>
    <col min="13563" max="13563" width="6.42578125" style="224" customWidth="1"/>
    <col min="13564" max="13564" width="46.5703125" style="224" customWidth="1"/>
    <col min="13565" max="13565" width="29.42578125" style="224" customWidth="1"/>
    <col min="13566" max="13818" width="9.140625" style="224"/>
    <col min="13819" max="13819" width="6.42578125" style="224" customWidth="1"/>
    <col min="13820" max="13820" width="46.5703125" style="224" customWidth="1"/>
    <col min="13821" max="13821" width="29.42578125" style="224" customWidth="1"/>
    <col min="13822" max="14074" width="9.140625" style="224"/>
    <col min="14075" max="14075" width="6.42578125" style="224" customWidth="1"/>
    <col min="14076" max="14076" width="46.5703125" style="224" customWidth="1"/>
    <col min="14077" max="14077" width="29.42578125" style="224" customWidth="1"/>
    <col min="14078" max="14330" width="9.140625" style="224"/>
    <col min="14331" max="14331" width="6.42578125" style="224" customWidth="1"/>
    <col min="14332" max="14332" width="46.5703125" style="224" customWidth="1"/>
    <col min="14333" max="14333" width="29.42578125" style="224" customWidth="1"/>
    <col min="14334" max="14586" width="9.140625" style="224"/>
    <col min="14587" max="14587" width="6.42578125" style="224" customWidth="1"/>
    <col min="14588" max="14588" width="46.5703125" style="224" customWidth="1"/>
    <col min="14589" max="14589" width="29.42578125" style="224" customWidth="1"/>
    <col min="14590" max="14842" width="9.140625" style="224"/>
    <col min="14843" max="14843" width="6.42578125" style="224" customWidth="1"/>
    <col min="14844" max="14844" width="46.5703125" style="224" customWidth="1"/>
    <col min="14845" max="14845" width="29.42578125" style="224" customWidth="1"/>
    <col min="14846" max="15098" width="9.140625" style="224"/>
    <col min="15099" max="15099" width="6.42578125" style="224" customWidth="1"/>
    <col min="15100" max="15100" width="46.5703125" style="224" customWidth="1"/>
    <col min="15101" max="15101" width="29.42578125" style="224" customWidth="1"/>
    <col min="15102" max="15354" width="9.140625" style="224"/>
    <col min="15355" max="15355" width="6.42578125" style="224" customWidth="1"/>
    <col min="15356" max="15356" width="46.5703125" style="224" customWidth="1"/>
    <col min="15357" max="15357" width="29.42578125" style="224" customWidth="1"/>
    <col min="15358" max="15610" width="9.140625" style="224"/>
    <col min="15611" max="15611" width="6.42578125" style="224" customWidth="1"/>
    <col min="15612" max="15612" width="46.5703125" style="224" customWidth="1"/>
    <col min="15613" max="15613" width="29.42578125" style="224" customWidth="1"/>
    <col min="15614" max="15866" width="9.140625" style="224"/>
    <col min="15867" max="15867" width="6.42578125" style="224" customWidth="1"/>
    <col min="15868" max="15868" width="46.5703125" style="224" customWidth="1"/>
    <col min="15869" max="15869" width="29.42578125" style="224" customWidth="1"/>
    <col min="15870" max="16122" width="9.140625" style="224"/>
    <col min="16123" max="16123" width="6.42578125" style="224" customWidth="1"/>
    <col min="16124" max="16124" width="46.5703125" style="224" customWidth="1"/>
    <col min="16125" max="16125" width="29.42578125" style="224" customWidth="1"/>
    <col min="16126" max="16384" width="9.140625" style="224"/>
  </cols>
  <sheetData>
    <row r="1" spans="1:8" x14ac:dyDescent="0.2">
      <c r="B1" s="10" t="s">
        <v>93</v>
      </c>
      <c r="E1" s="224" t="s">
        <v>422</v>
      </c>
    </row>
    <row r="2" spans="1:8" x14ac:dyDescent="0.2">
      <c r="B2" s="10" t="s">
        <v>267</v>
      </c>
      <c r="E2" s="224" t="s">
        <v>321</v>
      </c>
    </row>
    <row r="3" spans="1:8" x14ac:dyDescent="0.2">
      <c r="B3" s="10"/>
      <c r="C3" s="10" t="s">
        <v>133</v>
      </c>
      <c r="E3" s="224" t="s">
        <v>75</v>
      </c>
    </row>
    <row r="4" spans="1:8" ht="13.5" thickBot="1" x14ac:dyDescent="0.25">
      <c r="B4" s="10"/>
    </row>
    <row r="5" spans="1:8" ht="38.25" x14ac:dyDescent="0.2">
      <c r="A5" s="136" t="s">
        <v>1</v>
      </c>
      <c r="B5" s="173" t="s">
        <v>134</v>
      </c>
      <c r="C5" s="15" t="s">
        <v>268</v>
      </c>
      <c r="D5" s="174" t="s">
        <v>39</v>
      </c>
      <c r="E5" s="175" t="s">
        <v>96</v>
      </c>
      <c r="F5" s="175" t="s">
        <v>40</v>
      </c>
      <c r="G5" s="175" t="s">
        <v>91</v>
      </c>
      <c r="H5" s="175" t="s">
        <v>41</v>
      </c>
    </row>
    <row r="6" spans="1:8" x14ac:dyDescent="0.2">
      <c r="A6" s="139">
        <v>27</v>
      </c>
      <c r="B6" s="163" t="s">
        <v>3</v>
      </c>
      <c r="C6" s="141">
        <f t="shared" ref="C6:C48" si="0">SUM(D6:H6)</f>
        <v>441531919</v>
      </c>
      <c r="D6" s="164">
        <v>52822571</v>
      </c>
      <c r="E6" s="164">
        <v>160189004</v>
      </c>
      <c r="F6" s="164">
        <v>100512900</v>
      </c>
      <c r="G6" s="164">
        <v>31922749</v>
      </c>
      <c r="H6" s="164">
        <v>96084695</v>
      </c>
    </row>
    <row r="7" spans="1:8" ht="25.5" x14ac:dyDescent="0.2">
      <c r="A7" s="139">
        <v>28</v>
      </c>
      <c r="B7" s="163" t="s">
        <v>4</v>
      </c>
      <c r="C7" s="141">
        <f t="shared" si="0"/>
        <v>77912716</v>
      </c>
      <c r="D7" s="164">
        <v>10441113</v>
      </c>
      <c r="E7" s="164">
        <v>31250154</v>
      </c>
      <c r="F7" s="164">
        <v>13822409</v>
      </c>
      <c r="G7" s="164">
        <v>5579413</v>
      </c>
      <c r="H7" s="164">
        <v>16819627</v>
      </c>
    </row>
    <row r="8" spans="1:8" x14ac:dyDescent="0.2">
      <c r="A8" s="139">
        <v>87</v>
      </c>
      <c r="B8" s="163" t="s">
        <v>5</v>
      </c>
      <c r="C8" s="141">
        <f t="shared" si="0"/>
        <v>527901866</v>
      </c>
      <c r="D8" s="164">
        <v>325384743</v>
      </c>
      <c r="E8" s="164">
        <v>39090984</v>
      </c>
      <c r="F8" s="164">
        <v>80597443</v>
      </c>
      <c r="G8" s="164">
        <v>37520916</v>
      </c>
      <c r="H8" s="164">
        <v>45307780</v>
      </c>
    </row>
    <row r="9" spans="1:8" x14ac:dyDescent="0.2">
      <c r="A9" s="139">
        <v>88</v>
      </c>
      <c r="B9" s="319" t="s">
        <v>6</v>
      </c>
      <c r="C9" s="16">
        <f t="shared" si="0"/>
        <v>0</v>
      </c>
      <c r="D9" s="320">
        <f>D10</f>
        <v>0</v>
      </c>
      <c r="E9" s="155">
        <f>E10</f>
        <v>0</v>
      </c>
      <c r="F9" s="155">
        <f>F10</f>
        <v>0</v>
      </c>
      <c r="G9" s="155">
        <f>G10</f>
        <v>0</v>
      </c>
      <c r="H9" s="155">
        <f>H10</f>
        <v>0</v>
      </c>
    </row>
    <row r="10" spans="1:8" ht="25.5" x14ac:dyDescent="0.2">
      <c r="A10" s="139">
        <v>89</v>
      </c>
      <c r="B10" s="319" t="s">
        <v>7</v>
      </c>
      <c r="C10" s="16">
        <f t="shared" si="0"/>
        <v>0</v>
      </c>
      <c r="D10" s="321"/>
      <c r="E10" s="142"/>
      <c r="F10" s="142"/>
      <c r="G10" s="142"/>
      <c r="H10" s="142"/>
    </row>
    <row r="11" spans="1:8" x14ac:dyDescent="0.2">
      <c r="A11" s="139">
        <v>90</v>
      </c>
      <c r="B11" s="319" t="s">
        <v>8</v>
      </c>
      <c r="C11" s="16">
        <f t="shared" si="0"/>
        <v>800000</v>
      </c>
      <c r="D11" s="320">
        <f>D12</f>
        <v>800000</v>
      </c>
      <c r="E11" s="155">
        <f>E12</f>
        <v>0</v>
      </c>
      <c r="F11" s="155">
        <f>F12</f>
        <v>0</v>
      </c>
      <c r="G11" s="155">
        <f>G12</f>
        <v>0</v>
      </c>
      <c r="H11" s="155">
        <f>H12</f>
        <v>0</v>
      </c>
    </row>
    <row r="12" spans="1:8" ht="25.5" x14ac:dyDescent="0.2">
      <c r="A12" s="139">
        <v>91</v>
      </c>
      <c r="B12" s="319" t="s">
        <v>9</v>
      </c>
      <c r="C12" s="16">
        <f t="shared" si="0"/>
        <v>800000</v>
      </c>
      <c r="D12" s="320">
        <v>800000</v>
      </c>
      <c r="E12" s="155"/>
      <c r="F12" s="155"/>
      <c r="G12" s="155"/>
      <c r="H12" s="155"/>
    </row>
    <row r="13" spans="1:8" x14ac:dyDescent="0.2">
      <c r="A13" s="139">
        <v>92</v>
      </c>
      <c r="B13" s="319" t="s">
        <v>10</v>
      </c>
      <c r="C13" s="16">
        <f t="shared" si="0"/>
        <v>10700000</v>
      </c>
      <c r="D13" s="320">
        <f>SUM(D14:D15)</f>
        <v>10700000</v>
      </c>
      <c r="E13" s="155">
        <f>SUM(E14:E15)</f>
        <v>0</v>
      </c>
      <c r="F13" s="155">
        <f>SUM(F14:F15)</f>
        <v>0</v>
      </c>
      <c r="G13" s="155">
        <f>SUM(G14:G15)</f>
        <v>0</v>
      </c>
      <c r="H13" s="155">
        <f>SUM(H14:H15)</f>
        <v>0</v>
      </c>
    </row>
    <row r="14" spans="1:8" x14ac:dyDescent="0.2">
      <c r="A14" s="139">
        <v>93</v>
      </c>
      <c r="B14" s="319" t="s">
        <v>11</v>
      </c>
      <c r="C14" s="16">
        <f t="shared" si="0"/>
        <v>900000</v>
      </c>
      <c r="D14" s="321">
        <v>900000</v>
      </c>
      <c r="E14" s="142"/>
      <c r="F14" s="142"/>
      <c r="G14" s="142"/>
      <c r="H14" s="142"/>
    </row>
    <row r="15" spans="1:8" x14ac:dyDescent="0.2">
      <c r="A15" s="139">
        <v>94</v>
      </c>
      <c r="B15" s="319" t="s">
        <v>12</v>
      </c>
      <c r="C15" s="16">
        <f t="shared" si="0"/>
        <v>9800000</v>
      </c>
      <c r="D15" s="321">
        <v>9800000</v>
      </c>
      <c r="E15" s="142"/>
      <c r="F15" s="142"/>
      <c r="G15" s="142"/>
      <c r="H15" s="142"/>
    </row>
    <row r="16" spans="1:8" x14ac:dyDescent="0.2">
      <c r="A16" s="139">
        <v>96</v>
      </c>
      <c r="B16" s="322" t="s">
        <v>13</v>
      </c>
      <c r="C16" s="16">
        <f t="shared" si="0"/>
        <v>11500000</v>
      </c>
      <c r="D16" s="323">
        <f>D9+D11+D13</f>
        <v>11500000</v>
      </c>
      <c r="E16" s="160">
        <f>E9+E11+E13</f>
        <v>0</v>
      </c>
      <c r="F16" s="160">
        <f>F9+F11+F13</f>
        <v>0</v>
      </c>
      <c r="G16" s="160">
        <f>G9+G11+G13</f>
        <v>0</v>
      </c>
      <c r="H16" s="160">
        <f>H9+H11+H13</f>
        <v>0</v>
      </c>
    </row>
    <row r="17" spans="1:8" ht="18.75" customHeight="1" x14ac:dyDescent="0.2">
      <c r="A17" s="139">
        <v>97</v>
      </c>
      <c r="B17" s="319" t="s">
        <v>14</v>
      </c>
      <c r="C17" s="16">
        <f t="shared" si="0"/>
        <v>0</v>
      </c>
      <c r="D17" s="321"/>
      <c r="E17" s="142"/>
      <c r="F17" s="142"/>
      <c r="G17" s="142"/>
      <c r="H17" s="142"/>
    </row>
    <row r="18" spans="1:8" ht="25.5" x14ac:dyDescent="0.2">
      <c r="A18" s="139">
        <v>98</v>
      </c>
      <c r="B18" s="319" t="s">
        <v>15</v>
      </c>
      <c r="C18" s="16">
        <f t="shared" si="0"/>
        <v>190462748</v>
      </c>
      <c r="D18" s="324">
        <f>SUM(D19:D22)</f>
        <v>190462748</v>
      </c>
      <c r="E18" s="147">
        <f>SUM(E19:E22)</f>
        <v>0</v>
      </c>
      <c r="F18" s="147">
        <f>SUM(F19:F22)</f>
        <v>0</v>
      </c>
      <c r="G18" s="147">
        <f>SUM(G19:G22)</f>
        <v>0</v>
      </c>
      <c r="H18" s="147">
        <f>SUM(H19:H22)</f>
        <v>0</v>
      </c>
    </row>
    <row r="19" spans="1:8" x14ac:dyDescent="0.2">
      <c r="A19" s="139">
        <v>99</v>
      </c>
      <c r="B19" s="319" t="s">
        <v>135</v>
      </c>
      <c r="C19" s="16">
        <f t="shared" si="0"/>
        <v>3000000</v>
      </c>
      <c r="D19" s="321">
        <v>3000000</v>
      </c>
      <c r="E19" s="142"/>
      <c r="F19" s="142"/>
      <c r="G19" s="142"/>
      <c r="H19" s="142"/>
    </row>
    <row r="20" spans="1:8" x14ac:dyDescent="0.2">
      <c r="A20" s="139">
        <v>100</v>
      </c>
      <c r="B20" s="319" t="s">
        <v>16</v>
      </c>
      <c r="C20" s="16">
        <f t="shared" si="0"/>
        <v>0</v>
      </c>
      <c r="D20" s="321"/>
      <c r="E20" s="142"/>
      <c r="F20" s="142"/>
      <c r="G20" s="142"/>
      <c r="H20" s="142"/>
    </row>
    <row r="21" spans="1:8" ht="25.5" x14ac:dyDescent="0.2">
      <c r="A21" s="139">
        <v>101</v>
      </c>
      <c r="B21" s="319" t="s">
        <v>17</v>
      </c>
      <c r="C21" s="16">
        <f t="shared" si="0"/>
        <v>0</v>
      </c>
      <c r="D21" s="321"/>
      <c r="E21" s="142"/>
      <c r="F21" s="142"/>
      <c r="G21" s="142"/>
      <c r="H21" s="142"/>
    </row>
    <row r="22" spans="1:8" x14ac:dyDescent="0.2">
      <c r="A22" s="139">
        <v>102</v>
      </c>
      <c r="B22" s="319" t="s">
        <v>18</v>
      </c>
      <c r="C22" s="16">
        <f t="shared" si="0"/>
        <v>187462748</v>
      </c>
      <c r="D22" s="321">
        <v>187462748</v>
      </c>
      <c r="E22" s="142"/>
      <c r="F22" s="142"/>
      <c r="G22" s="142"/>
      <c r="H22" s="142"/>
    </row>
    <row r="23" spans="1:8" ht="25.5" x14ac:dyDescent="0.2">
      <c r="A23" s="139">
        <v>103</v>
      </c>
      <c r="B23" s="319" t="s">
        <v>145</v>
      </c>
      <c r="C23" s="16">
        <f t="shared" si="0"/>
        <v>22265599</v>
      </c>
      <c r="D23" s="321">
        <v>22265599</v>
      </c>
      <c r="E23" s="142"/>
      <c r="F23" s="142"/>
      <c r="G23" s="142"/>
      <c r="H23" s="142"/>
    </row>
    <row r="24" spans="1:8" ht="16.5" customHeight="1" x14ac:dyDescent="0.2">
      <c r="A24" s="139"/>
      <c r="B24" s="319" t="s">
        <v>137</v>
      </c>
      <c r="C24" s="16">
        <f t="shared" si="0"/>
        <v>0</v>
      </c>
      <c r="D24" s="321"/>
      <c r="E24" s="142"/>
      <c r="F24" s="142"/>
      <c r="G24" s="142"/>
      <c r="H24" s="142"/>
    </row>
    <row r="25" spans="1:8" ht="16.5" customHeight="1" x14ac:dyDescent="0.2">
      <c r="A25" s="139">
        <v>104</v>
      </c>
      <c r="B25" s="319" t="s">
        <v>19</v>
      </c>
      <c r="C25" s="16">
        <f t="shared" si="0"/>
        <v>79089960</v>
      </c>
      <c r="D25" s="321">
        <v>79089960</v>
      </c>
      <c r="E25" s="142"/>
      <c r="F25" s="142"/>
      <c r="G25" s="142"/>
      <c r="H25" s="142"/>
    </row>
    <row r="26" spans="1:8" ht="18" customHeight="1" x14ac:dyDescent="0.2">
      <c r="A26" s="139">
        <v>105</v>
      </c>
      <c r="B26" s="322" t="s">
        <v>20</v>
      </c>
      <c r="C26" s="16">
        <f t="shared" si="0"/>
        <v>291818307</v>
      </c>
      <c r="D26" s="323">
        <f>D17+D18+D23+D24+D25</f>
        <v>291818307</v>
      </c>
      <c r="E26" s="160">
        <f>E17+E18+E23+E24+E25</f>
        <v>0</v>
      </c>
      <c r="F26" s="160">
        <f>F17+F18+F23+F24+F25</f>
        <v>0</v>
      </c>
      <c r="G26" s="160">
        <f>G17+G18+G23+G24+G25</f>
        <v>0</v>
      </c>
      <c r="H26" s="160">
        <f>H17+H18+H23+H24+H25</f>
        <v>0</v>
      </c>
    </row>
    <row r="27" spans="1:8" x14ac:dyDescent="0.2">
      <c r="A27" s="139">
        <v>106</v>
      </c>
      <c r="B27" s="319" t="s">
        <v>21</v>
      </c>
      <c r="C27" s="16">
        <f t="shared" si="0"/>
        <v>440000</v>
      </c>
      <c r="D27" s="321">
        <v>260000</v>
      </c>
      <c r="E27" s="142"/>
      <c r="F27" s="142"/>
      <c r="G27" s="142">
        <v>150000</v>
      </c>
      <c r="H27" s="142">
        <v>30000</v>
      </c>
    </row>
    <row r="28" spans="1:8" x14ac:dyDescent="0.2">
      <c r="A28" s="139">
        <v>107</v>
      </c>
      <c r="B28" s="319" t="s">
        <v>22</v>
      </c>
      <c r="C28" s="16">
        <f t="shared" si="0"/>
        <v>998478861</v>
      </c>
      <c r="D28" s="321">
        <v>998478861</v>
      </c>
      <c r="E28" s="142"/>
      <c r="F28" s="142"/>
      <c r="G28" s="142"/>
      <c r="H28" s="142"/>
    </row>
    <row r="29" spans="1:8" x14ac:dyDescent="0.2">
      <c r="A29" s="139">
        <v>108</v>
      </c>
      <c r="B29" s="319" t="s">
        <v>23</v>
      </c>
      <c r="C29" s="16">
        <f t="shared" si="0"/>
        <v>1855590</v>
      </c>
      <c r="D29" s="321"/>
      <c r="E29" s="142">
        <v>1300000</v>
      </c>
      <c r="F29" s="142">
        <v>150000</v>
      </c>
      <c r="G29" s="142"/>
      <c r="H29" s="142">
        <v>405590</v>
      </c>
    </row>
    <row r="30" spans="1:8" x14ac:dyDescent="0.2">
      <c r="A30" s="139">
        <v>109</v>
      </c>
      <c r="B30" s="319" t="s">
        <v>24</v>
      </c>
      <c r="C30" s="16">
        <f t="shared" si="0"/>
        <v>51910680</v>
      </c>
      <c r="D30" s="321">
        <v>32836698</v>
      </c>
      <c r="E30" s="142">
        <v>5586614</v>
      </c>
      <c r="F30" s="142">
        <v>9187934</v>
      </c>
      <c r="G30" s="142">
        <v>3540840</v>
      </c>
      <c r="H30" s="142">
        <v>758594</v>
      </c>
    </row>
    <row r="31" spans="1:8" ht="25.5" x14ac:dyDescent="0.2">
      <c r="A31" s="139">
        <v>110</v>
      </c>
      <c r="B31" s="319" t="s">
        <v>25</v>
      </c>
      <c r="C31" s="16">
        <f t="shared" si="0"/>
        <v>40958098</v>
      </c>
      <c r="D31" s="321">
        <v>35463320</v>
      </c>
      <c r="E31" s="142">
        <v>1859386</v>
      </c>
      <c r="F31" s="142">
        <v>2521243</v>
      </c>
      <c r="G31" s="142">
        <v>791718</v>
      </c>
      <c r="H31" s="142">
        <v>322431</v>
      </c>
    </row>
    <row r="32" spans="1:8" x14ac:dyDescent="0.2">
      <c r="A32" s="139">
        <v>111</v>
      </c>
      <c r="B32" s="322" t="s">
        <v>26</v>
      </c>
      <c r="C32" s="16">
        <f t="shared" si="0"/>
        <v>1093643229</v>
      </c>
      <c r="D32" s="323">
        <f>SUM(D27:D31)</f>
        <v>1067038879</v>
      </c>
      <c r="E32" s="323">
        <f t="shared" ref="E32:H32" si="1">SUM(E27:E31)</f>
        <v>8746000</v>
      </c>
      <c r="F32" s="323">
        <f t="shared" si="1"/>
        <v>11859177</v>
      </c>
      <c r="G32" s="323">
        <f t="shared" si="1"/>
        <v>4482558</v>
      </c>
      <c r="H32" s="323">
        <f t="shared" si="1"/>
        <v>1516615</v>
      </c>
    </row>
    <row r="33" spans="1:8" x14ac:dyDescent="0.2">
      <c r="A33" s="139">
        <v>112</v>
      </c>
      <c r="B33" s="319" t="s">
        <v>27</v>
      </c>
      <c r="C33" s="16">
        <f t="shared" si="0"/>
        <v>186801301</v>
      </c>
      <c r="D33" s="321">
        <v>186801301</v>
      </c>
      <c r="E33" s="142"/>
      <c r="F33" s="142"/>
      <c r="G33" s="142"/>
      <c r="H33" s="142"/>
    </row>
    <row r="34" spans="1:8" x14ac:dyDescent="0.2">
      <c r="A34" s="139"/>
      <c r="B34" s="319" t="s">
        <v>138</v>
      </c>
      <c r="C34" s="16">
        <f t="shared" si="0"/>
        <v>200000</v>
      </c>
      <c r="D34" s="321"/>
      <c r="E34" s="142">
        <v>200000</v>
      </c>
      <c r="F34" s="142"/>
      <c r="G34" s="142"/>
      <c r="H34" s="142"/>
    </row>
    <row r="35" spans="1:8" x14ac:dyDescent="0.2">
      <c r="A35" s="139">
        <v>113</v>
      </c>
      <c r="B35" s="319" t="s">
        <v>28</v>
      </c>
      <c r="C35" s="16">
        <f t="shared" si="0"/>
        <v>0</v>
      </c>
      <c r="D35" s="321"/>
      <c r="E35" s="142"/>
      <c r="F35" s="142"/>
      <c r="G35" s="142"/>
      <c r="H35" s="142"/>
    </row>
    <row r="36" spans="1:8" ht="25.5" x14ac:dyDescent="0.2">
      <c r="A36" s="139">
        <v>114</v>
      </c>
      <c r="B36" s="319" t="s">
        <v>29</v>
      </c>
      <c r="C36" s="16">
        <f t="shared" si="0"/>
        <v>50490353</v>
      </c>
      <c r="D36" s="321">
        <v>50436353</v>
      </c>
      <c r="E36" s="142">
        <v>54000</v>
      </c>
      <c r="F36" s="142"/>
      <c r="G36" s="142"/>
      <c r="H36" s="142"/>
    </row>
    <row r="37" spans="1:8" x14ac:dyDescent="0.2">
      <c r="A37" s="139">
        <v>115</v>
      </c>
      <c r="B37" s="322" t="s">
        <v>30</v>
      </c>
      <c r="C37" s="16">
        <f t="shared" si="0"/>
        <v>237491654</v>
      </c>
      <c r="D37" s="323">
        <f>SUM(D33:D36)</f>
        <v>237237654</v>
      </c>
      <c r="E37" s="160">
        <f>SUM(E33:E36)</f>
        <v>254000</v>
      </c>
      <c r="F37" s="160">
        <f>SUM(F33:F36)</f>
        <v>0</v>
      </c>
      <c r="G37" s="160">
        <f>SUM(G33:G36)</f>
        <v>0</v>
      </c>
      <c r="H37" s="160">
        <f>SUM(H33:H36)</f>
        <v>0</v>
      </c>
    </row>
    <row r="38" spans="1:8" ht="25.5" x14ac:dyDescent="0.2">
      <c r="A38" s="139">
        <v>116</v>
      </c>
      <c r="B38" s="319" t="s">
        <v>150</v>
      </c>
      <c r="C38" s="16">
        <f t="shared" si="0"/>
        <v>7516495</v>
      </c>
      <c r="D38" s="320">
        <v>7516495</v>
      </c>
      <c r="E38" s="155">
        <f>SUM(E39:E41)</f>
        <v>0</v>
      </c>
      <c r="F38" s="155">
        <f>SUM(F39:F41)</f>
        <v>0</v>
      </c>
      <c r="G38" s="155">
        <f>SUM(G39:G41)</f>
        <v>0</v>
      </c>
      <c r="H38" s="155">
        <f>SUM(H39:H41)</f>
        <v>0</v>
      </c>
    </row>
    <row r="39" spans="1:8" ht="25.5" x14ac:dyDescent="0.2">
      <c r="A39" s="139">
        <v>119</v>
      </c>
      <c r="B39" s="319" t="s">
        <v>151</v>
      </c>
      <c r="C39" s="16">
        <f t="shared" si="0"/>
        <v>7420251</v>
      </c>
      <c r="D39" s="321">
        <v>7420251</v>
      </c>
      <c r="E39" s="142"/>
      <c r="F39" s="142"/>
      <c r="G39" s="142"/>
      <c r="H39" s="142"/>
    </row>
    <row r="40" spans="1:8" ht="25.5" x14ac:dyDescent="0.2">
      <c r="A40" s="139">
        <v>118</v>
      </c>
      <c r="B40" s="319" t="s">
        <v>139</v>
      </c>
      <c r="C40" s="16">
        <f t="shared" si="0"/>
        <v>0</v>
      </c>
      <c r="D40" s="321"/>
      <c r="E40" s="142"/>
      <c r="F40" s="142"/>
      <c r="G40" s="142"/>
      <c r="H40" s="142"/>
    </row>
    <row r="41" spans="1:8" x14ac:dyDescent="0.2">
      <c r="A41" s="139">
        <v>117</v>
      </c>
      <c r="B41" s="319" t="s">
        <v>140</v>
      </c>
      <c r="C41" s="16">
        <f t="shared" si="0"/>
        <v>6500000</v>
      </c>
      <c r="D41" s="321">
        <v>6500000</v>
      </c>
      <c r="E41" s="142"/>
      <c r="F41" s="142"/>
      <c r="G41" s="142"/>
      <c r="H41" s="142"/>
    </row>
    <row r="42" spans="1:8" x14ac:dyDescent="0.2">
      <c r="A42" s="139">
        <v>120</v>
      </c>
      <c r="B42" s="322" t="s">
        <v>31</v>
      </c>
      <c r="C42" s="16">
        <f t="shared" si="0"/>
        <v>14936746</v>
      </c>
      <c r="D42" s="323">
        <f>D38+D39</f>
        <v>14936746</v>
      </c>
      <c r="E42" s="323">
        <f>E38+E39</f>
        <v>0</v>
      </c>
      <c r="F42" s="323">
        <f>F38+F39</f>
        <v>0</v>
      </c>
      <c r="G42" s="323">
        <f>G38+G39</f>
        <v>0</v>
      </c>
      <c r="H42" s="323">
        <f>H38+H39</f>
        <v>0</v>
      </c>
    </row>
    <row r="43" spans="1:8" x14ac:dyDescent="0.2">
      <c r="A43" s="139">
        <v>121</v>
      </c>
      <c r="B43" s="325" t="s">
        <v>32</v>
      </c>
      <c r="C43" s="16">
        <f t="shared" si="0"/>
        <v>2696736437</v>
      </c>
      <c r="D43" s="326">
        <f>D6+D7+D8+D16+D26+D32+D37+D42</f>
        <v>2011180013</v>
      </c>
      <c r="E43" s="161">
        <f>E6+E7+E8+E16+E26+E32+E37+E42</f>
        <v>239530142</v>
      </c>
      <c r="F43" s="161">
        <f>F6+F7+F8+F16+F26+F32+F37+F42</f>
        <v>206791929</v>
      </c>
      <c r="G43" s="161">
        <f>G6+G7+G8+G16+G26+G32+G37+G42</f>
        <v>79505636</v>
      </c>
      <c r="H43" s="161">
        <f>H6+H7+H8+H16+H26+H32+H37+H42</f>
        <v>159728717</v>
      </c>
    </row>
    <row r="44" spans="1:8" ht="25.5" x14ac:dyDescent="0.2">
      <c r="A44" s="139">
        <v>122</v>
      </c>
      <c r="B44" s="319" t="s">
        <v>33</v>
      </c>
      <c r="C44" s="16">
        <f t="shared" si="0"/>
        <v>21883504</v>
      </c>
      <c r="D44" s="321">
        <v>21883504</v>
      </c>
      <c r="E44" s="142"/>
      <c r="F44" s="142"/>
      <c r="G44" s="142"/>
      <c r="H44" s="142"/>
    </row>
    <row r="45" spans="1:8" ht="25.5" x14ac:dyDescent="0.2">
      <c r="A45" s="139">
        <v>123</v>
      </c>
      <c r="B45" s="319" t="s">
        <v>34</v>
      </c>
      <c r="C45" s="16">
        <f t="shared" si="0"/>
        <v>581342540</v>
      </c>
      <c r="D45" s="346">
        <v>581342540</v>
      </c>
      <c r="E45" s="142"/>
      <c r="F45" s="142"/>
      <c r="G45" s="142"/>
      <c r="H45" s="142"/>
    </row>
    <row r="46" spans="1:8" x14ac:dyDescent="0.2">
      <c r="A46" s="139">
        <v>124</v>
      </c>
      <c r="B46" s="319" t="s">
        <v>35</v>
      </c>
      <c r="C46" s="16">
        <f t="shared" si="0"/>
        <v>603226044</v>
      </c>
      <c r="D46" s="320">
        <f>SUM(D44:D45)</f>
        <v>603226044</v>
      </c>
      <c r="E46" s="155">
        <f>SUM(E44:E45)</f>
        <v>0</v>
      </c>
      <c r="F46" s="155">
        <f>SUM(F44:F45)</f>
        <v>0</v>
      </c>
      <c r="G46" s="155">
        <f>SUM(G44:G45)</f>
        <v>0</v>
      </c>
      <c r="H46" s="155">
        <f>SUM(H44:H45)</f>
        <v>0</v>
      </c>
    </row>
    <row r="47" spans="1:8" ht="13.5" thickBot="1" x14ac:dyDescent="0.25">
      <c r="A47" s="139">
        <v>125</v>
      </c>
      <c r="B47" s="176" t="s">
        <v>36</v>
      </c>
      <c r="C47" s="16">
        <f t="shared" si="0"/>
        <v>603226044</v>
      </c>
      <c r="D47" s="177">
        <f>D46</f>
        <v>603226044</v>
      </c>
      <c r="E47" s="178">
        <f>E46</f>
        <v>0</v>
      </c>
      <c r="F47" s="178">
        <f>F46</f>
        <v>0</v>
      </c>
      <c r="G47" s="178">
        <f>G46</f>
        <v>0</v>
      </c>
      <c r="H47" s="178">
        <f>H46</f>
        <v>0</v>
      </c>
    </row>
    <row r="48" spans="1:8" ht="14.25" thickTop="1" thickBot="1" x14ac:dyDescent="0.25">
      <c r="A48" s="139">
        <v>126</v>
      </c>
      <c r="B48" s="6" t="s">
        <v>37</v>
      </c>
      <c r="C48" s="16">
        <f t="shared" si="0"/>
        <v>3299962481</v>
      </c>
      <c r="D48" s="2">
        <f>D43+D47</f>
        <v>2614406057</v>
      </c>
      <c r="E48" s="1">
        <f>E43+E47</f>
        <v>239530142</v>
      </c>
      <c r="F48" s="1">
        <f>F43+F47</f>
        <v>206791929</v>
      </c>
      <c r="G48" s="1">
        <f>G43+G47</f>
        <v>79505636</v>
      </c>
      <c r="H48" s="1">
        <f>H43+H47</f>
        <v>159728717</v>
      </c>
    </row>
    <row r="49" spans="3:8" ht="13.5" thickTop="1" x14ac:dyDescent="0.2">
      <c r="C49" s="9">
        <f>'2'!C79</f>
        <v>3299962481</v>
      </c>
      <c r="D49" s="9">
        <f>D48-'2'!D79</f>
        <v>0</v>
      </c>
      <c r="E49" s="9">
        <f>E48-'2'!E79</f>
        <v>0</v>
      </c>
      <c r="F49" s="9">
        <f>F48-'2'!F79</f>
        <v>0</v>
      </c>
      <c r="G49" s="9">
        <f>G48-'2'!G79</f>
        <v>0</v>
      </c>
      <c r="H49" s="9">
        <f>H48-'2'!H79</f>
        <v>0</v>
      </c>
    </row>
    <row r="50" spans="3:8" x14ac:dyDescent="0.2">
      <c r="C50" s="9">
        <f>C49-C48</f>
        <v>0</v>
      </c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5" topLeftCell="A6" activePane="bottomLeft" state="frozen"/>
      <selection activeCell="F1" sqref="F1"/>
      <selection pane="bottomLeft" activeCell="E1" sqref="E1"/>
    </sheetView>
  </sheetViews>
  <sheetFormatPr defaultRowHeight="12.75" x14ac:dyDescent="0.2"/>
  <cols>
    <col min="1" max="1" width="6.42578125" style="224" customWidth="1"/>
    <col min="2" max="2" width="46.5703125" style="224" customWidth="1"/>
    <col min="3" max="3" width="14.7109375" style="224" customWidth="1"/>
    <col min="4" max="4" width="14.5703125" style="224" customWidth="1"/>
    <col min="5" max="8" width="12.7109375" style="224" customWidth="1"/>
    <col min="9" max="250" width="9.140625" style="224"/>
    <col min="251" max="251" width="6.42578125" style="224" customWidth="1"/>
    <col min="252" max="252" width="46.5703125" style="224" customWidth="1"/>
    <col min="253" max="253" width="29.42578125" style="224" customWidth="1"/>
    <col min="254" max="506" width="9.140625" style="224"/>
    <col min="507" max="507" width="6.42578125" style="224" customWidth="1"/>
    <col min="508" max="508" width="46.5703125" style="224" customWidth="1"/>
    <col min="509" max="509" width="29.42578125" style="224" customWidth="1"/>
    <col min="510" max="762" width="9.140625" style="224"/>
    <col min="763" max="763" width="6.42578125" style="224" customWidth="1"/>
    <col min="764" max="764" width="46.5703125" style="224" customWidth="1"/>
    <col min="765" max="765" width="29.42578125" style="224" customWidth="1"/>
    <col min="766" max="1018" width="9.140625" style="224"/>
    <col min="1019" max="1019" width="6.42578125" style="224" customWidth="1"/>
    <col min="1020" max="1020" width="46.5703125" style="224" customWidth="1"/>
    <col min="1021" max="1021" width="29.42578125" style="224" customWidth="1"/>
    <col min="1022" max="1274" width="9.140625" style="224"/>
    <col min="1275" max="1275" width="6.42578125" style="224" customWidth="1"/>
    <col min="1276" max="1276" width="46.5703125" style="224" customWidth="1"/>
    <col min="1277" max="1277" width="29.42578125" style="224" customWidth="1"/>
    <col min="1278" max="1530" width="9.140625" style="224"/>
    <col min="1531" max="1531" width="6.42578125" style="224" customWidth="1"/>
    <col min="1532" max="1532" width="46.5703125" style="224" customWidth="1"/>
    <col min="1533" max="1533" width="29.42578125" style="224" customWidth="1"/>
    <col min="1534" max="1786" width="9.140625" style="224"/>
    <col min="1787" max="1787" width="6.42578125" style="224" customWidth="1"/>
    <col min="1788" max="1788" width="46.5703125" style="224" customWidth="1"/>
    <col min="1789" max="1789" width="29.42578125" style="224" customWidth="1"/>
    <col min="1790" max="2042" width="9.140625" style="224"/>
    <col min="2043" max="2043" width="6.42578125" style="224" customWidth="1"/>
    <col min="2044" max="2044" width="46.5703125" style="224" customWidth="1"/>
    <col min="2045" max="2045" width="29.42578125" style="224" customWidth="1"/>
    <col min="2046" max="2298" width="9.140625" style="224"/>
    <col min="2299" max="2299" width="6.42578125" style="224" customWidth="1"/>
    <col min="2300" max="2300" width="46.5703125" style="224" customWidth="1"/>
    <col min="2301" max="2301" width="29.42578125" style="224" customWidth="1"/>
    <col min="2302" max="2554" width="9.140625" style="224"/>
    <col min="2555" max="2555" width="6.42578125" style="224" customWidth="1"/>
    <col min="2556" max="2556" width="46.5703125" style="224" customWidth="1"/>
    <col min="2557" max="2557" width="29.42578125" style="224" customWidth="1"/>
    <col min="2558" max="2810" width="9.140625" style="224"/>
    <col min="2811" max="2811" width="6.42578125" style="224" customWidth="1"/>
    <col min="2812" max="2812" width="46.5703125" style="224" customWidth="1"/>
    <col min="2813" max="2813" width="29.42578125" style="224" customWidth="1"/>
    <col min="2814" max="3066" width="9.140625" style="224"/>
    <col min="3067" max="3067" width="6.42578125" style="224" customWidth="1"/>
    <col min="3068" max="3068" width="46.5703125" style="224" customWidth="1"/>
    <col min="3069" max="3069" width="29.42578125" style="224" customWidth="1"/>
    <col min="3070" max="3322" width="9.140625" style="224"/>
    <col min="3323" max="3323" width="6.42578125" style="224" customWidth="1"/>
    <col min="3324" max="3324" width="46.5703125" style="224" customWidth="1"/>
    <col min="3325" max="3325" width="29.42578125" style="224" customWidth="1"/>
    <col min="3326" max="3578" width="9.140625" style="224"/>
    <col min="3579" max="3579" width="6.42578125" style="224" customWidth="1"/>
    <col min="3580" max="3580" width="46.5703125" style="224" customWidth="1"/>
    <col min="3581" max="3581" width="29.42578125" style="224" customWidth="1"/>
    <col min="3582" max="3834" width="9.140625" style="224"/>
    <col min="3835" max="3835" width="6.42578125" style="224" customWidth="1"/>
    <col min="3836" max="3836" width="46.5703125" style="224" customWidth="1"/>
    <col min="3837" max="3837" width="29.42578125" style="224" customWidth="1"/>
    <col min="3838" max="4090" width="9.140625" style="224"/>
    <col min="4091" max="4091" width="6.42578125" style="224" customWidth="1"/>
    <col min="4092" max="4092" width="46.5703125" style="224" customWidth="1"/>
    <col min="4093" max="4093" width="29.42578125" style="224" customWidth="1"/>
    <col min="4094" max="4346" width="9.140625" style="224"/>
    <col min="4347" max="4347" width="6.42578125" style="224" customWidth="1"/>
    <col min="4348" max="4348" width="46.5703125" style="224" customWidth="1"/>
    <col min="4349" max="4349" width="29.42578125" style="224" customWidth="1"/>
    <col min="4350" max="4602" width="9.140625" style="224"/>
    <col min="4603" max="4603" width="6.42578125" style="224" customWidth="1"/>
    <col min="4604" max="4604" width="46.5703125" style="224" customWidth="1"/>
    <col min="4605" max="4605" width="29.42578125" style="224" customWidth="1"/>
    <col min="4606" max="4858" width="9.140625" style="224"/>
    <col min="4859" max="4859" width="6.42578125" style="224" customWidth="1"/>
    <col min="4860" max="4860" width="46.5703125" style="224" customWidth="1"/>
    <col min="4861" max="4861" width="29.42578125" style="224" customWidth="1"/>
    <col min="4862" max="5114" width="9.140625" style="224"/>
    <col min="5115" max="5115" width="6.42578125" style="224" customWidth="1"/>
    <col min="5116" max="5116" width="46.5703125" style="224" customWidth="1"/>
    <col min="5117" max="5117" width="29.42578125" style="224" customWidth="1"/>
    <col min="5118" max="5370" width="9.140625" style="224"/>
    <col min="5371" max="5371" width="6.42578125" style="224" customWidth="1"/>
    <col min="5372" max="5372" width="46.5703125" style="224" customWidth="1"/>
    <col min="5373" max="5373" width="29.42578125" style="224" customWidth="1"/>
    <col min="5374" max="5626" width="9.140625" style="224"/>
    <col min="5627" max="5627" width="6.42578125" style="224" customWidth="1"/>
    <col min="5628" max="5628" width="46.5703125" style="224" customWidth="1"/>
    <col min="5629" max="5629" width="29.42578125" style="224" customWidth="1"/>
    <col min="5630" max="5882" width="9.140625" style="224"/>
    <col min="5883" max="5883" width="6.42578125" style="224" customWidth="1"/>
    <col min="5884" max="5884" width="46.5703125" style="224" customWidth="1"/>
    <col min="5885" max="5885" width="29.42578125" style="224" customWidth="1"/>
    <col min="5886" max="6138" width="9.140625" style="224"/>
    <col min="6139" max="6139" width="6.42578125" style="224" customWidth="1"/>
    <col min="6140" max="6140" width="46.5703125" style="224" customWidth="1"/>
    <col min="6141" max="6141" width="29.42578125" style="224" customWidth="1"/>
    <col min="6142" max="6394" width="9.140625" style="224"/>
    <col min="6395" max="6395" width="6.42578125" style="224" customWidth="1"/>
    <col min="6396" max="6396" width="46.5703125" style="224" customWidth="1"/>
    <col min="6397" max="6397" width="29.42578125" style="224" customWidth="1"/>
    <col min="6398" max="6650" width="9.140625" style="224"/>
    <col min="6651" max="6651" width="6.42578125" style="224" customWidth="1"/>
    <col min="6652" max="6652" width="46.5703125" style="224" customWidth="1"/>
    <col min="6653" max="6653" width="29.42578125" style="224" customWidth="1"/>
    <col min="6654" max="6906" width="9.140625" style="224"/>
    <col min="6907" max="6907" width="6.42578125" style="224" customWidth="1"/>
    <col min="6908" max="6908" width="46.5703125" style="224" customWidth="1"/>
    <col min="6909" max="6909" width="29.42578125" style="224" customWidth="1"/>
    <col min="6910" max="7162" width="9.140625" style="224"/>
    <col min="7163" max="7163" width="6.42578125" style="224" customWidth="1"/>
    <col min="7164" max="7164" width="46.5703125" style="224" customWidth="1"/>
    <col min="7165" max="7165" width="29.42578125" style="224" customWidth="1"/>
    <col min="7166" max="7418" width="9.140625" style="224"/>
    <col min="7419" max="7419" width="6.42578125" style="224" customWidth="1"/>
    <col min="7420" max="7420" width="46.5703125" style="224" customWidth="1"/>
    <col min="7421" max="7421" width="29.42578125" style="224" customWidth="1"/>
    <col min="7422" max="7674" width="9.140625" style="224"/>
    <col min="7675" max="7675" width="6.42578125" style="224" customWidth="1"/>
    <col min="7676" max="7676" width="46.5703125" style="224" customWidth="1"/>
    <col min="7677" max="7677" width="29.42578125" style="224" customWidth="1"/>
    <col min="7678" max="7930" width="9.140625" style="224"/>
    <col min="7931" max="7931" width="6.42578125" style="224" customWidth="1"/>
    <col min="7932" max="7932" width="46.5703125" style="224" customWidth="1"/>
    <col min="7933" max="7933" width="29.42578125" style="224" customWidth="1"/>
    <col min="7934" max="8186" width="9.140625" style="224"/>
    <col min="8187" max="8187" width="6.42578125" style="224" customWidth="1"/>
    <col min="8188" max="8188" width="46.5703125" style="224" customWidth="1"/>
    <col min="8189" max="8189" width="29.42578125" style="224" customWidth="1"/>
    <col min="8190" max="8442" width="9.140625" style="224"/>
    <col min="8443" max="8443" width="6.42578125" style="224" customWidth="1"/>
    <col min="8444" max="8444" width="46.5703125" style="224" customWidth="1"/>
    <col min="8445" max="8445" width="29.42578125" style="224" customWidth="1"/>
    <col min="8446" max="8698" width="9.140625" style="224"/>
    <col min="8699" max="8699" width="6.42578125" style="224" customWidth="1"/>
    <col min="8700" max="8700" width="46.5703125" style="224" customWidth="1"/>
    <col min="8701" max="8701" width="29.42578125" style="224" customWidth="1"/>
    <col min="8702" max="8954" width="9.140625" style="224"/>
    <col min="8955" max="8955" width="6.42578125" style="224" customWidth="1"/>
    <col min="8956" max="8956" width="46.5703125" style="224" customWidth="1"/>
    <col min="8957" max="8957" width="29.42578125" style="224" customWidth="1"/>
    <col min="8958" max="9210" width="9.140625" style="224"/>
    <col min="9211" max="9211" width="6.42578125" style="224" customWidth="1"/>
    <col min="9212" max="9212" width="46.5703125" style="224" customWidth="1"/>
    <col min="9213" max="9213" width="29.42578125" style="224" customWidth="1"/>
    <col min="9214" max="9466" width="9.140625" style="224"/>
    <col min="9467" max="9467" width="6.42578125" style="224" customWidth="1"/>
    <col min="9468" max="9468" width="46.5703125" style="224" customWidth="1"/>
    <col min="9469" max="9469" width="29.42578125" style="224" customWidth="1"/>
    <col min="9470" max="9722" width="9.140625" style="224"/>
    <col min="9723" max="9723" width="6.42578125" style="224" customWidth="1"/>
    <col min="9724" max="9724" width="46.5703125" style="224" customWidth="1"/>
    <col min="9725" max="9725" width="29.42578125" style="224" customWidth="1"/>
    <col min="9726" max="9978" width="9.140625" style="224"/>
    <col min="9979" max="9979" width="6.42578125" style="224" customWidth="1"/>
    <col min="9980" max="9980" width="46.5703125" style="224" customWidth="1"/>
    <col min="9981" max="9981" width="29.42578125" style="224" customWidth="1"/>
    <col min="9982" max="10234" width="9.140625" style="224"/>
    <col min="10235" max="10235" width="6.42578125" style="224" customWidth="1"/>
    <col min="10236" max="10236" width="46.5703125" style="224" customWidth="1"/>
    <col min="10237" max="10237" width="29.42578125" style="224" customWidth="1"/>
    <col min="10238" max="10490" width="9.140625" style="224"/>
    <col min="10491" max="10491" width="6.42578125" style="224" customWidth="1"/>
    <col min="10492" max="10492" width="46.5703125" style="224" customWidth="1"/>
    <col min="10493" max="10493" width="29.42578125" style="224" customWidth="1"/>
    <col min="10494" max="10746" width="9.140625" style="224"/>
    <col min="10747" max="10747" width="6.42578125" style="224" customWidth="1"/>
    <col min="10748" max="10748" width="46.5703125" style="224" customWidth="1"/>
    <col min="10749" max="10749" width="29.42578125" style="224" customWidth="1"/>
    <col min="10750" max="11002" width="9.140625" style="224"/>
    <col min="11003" max="11003" width="6.42578125" style="224" customWidth="1"/>
    <col min="11004" max="11004" width="46.5703125" style="224" customWidth="1"/>
    <col min="11005" max="11005" width="29.42578125" style="224" customWidth="1"/>
    <col min="11006" max="11258" width="9.140625" style="224"/>
    <col min="11259" max="11259" width="6.42578125" style="224" customWidth="1"/>
    <col min="11260" max="11260" width="46.5703125" style="224" customWidth="1"/>
    <col min="11261" max="11261" width="29.42578125" style="224" customWidth="1"/>
    <col min="11262" max="11514" width="9.140625" style="224"/>
    <col min="11515" max="11515" width="6.42578125" style="224" customWidth="1"/>
    <col min="11516" max="11516" width="46.5703125" style="224" customWidth="1"/>
    <col min="11517" max="11517" width="29.42578125" style="224" customWidth="1"/>
    <col min="11518" max="11770" width="9.140625" style="224"/>
    <col min="11771" max="11771" width="6.42578125" style="224" customWidth="1"/>
    <col min="11772" max="11772" width="46.5703125" style="224" customWidth="1"/>
    <col min="11773" max="11773" width="29.42578125" style="224" customWidth="1"/>
    <col min="11774" max="12026" width="9.140625" style="224"/>
    <col min="12027" max="12027" width="6.42578125" style="224" customWidth="1"/>
    <col min="12028" max="12028" width="46.5703125" style="224" customWidth="1"/>
    <col min="12029" max="12029" width="29.42578125" style="224" customWidth="1"/>
    <col min="12030" max="12282" width="9.140625" style="224"/>
    <col min="12283" max="12283" width="6.42578125" style="224" customWidth="1"/>
    <col min="12284" max="12284" width="46.5703125" style="224" customWidth="1"/>
    <col min="12285" max="12285" width="29.42578125" style="224" customWidth="1"/>
    <col min="12286" max="12538" width="9.140625" style="224"/>
    <col min="12539" max="12539" width="6.42578125" style="224" customWidth="1"/>
    <col min="12540" max="12540" width="46.5703125" style="224" customWidth="1"/>
    <col min="12541" max="12541" width="29.42578125" style="224" customWidth="1"/>
    <col min="12542" max="12794" width="9.140625" style="224"/>
    <col min="12795" max="12795" width="6.42578125" style="224" customWidth="1"/>
    <col min="12796" max="12796" width="46.5703125" style="224" customWidth="1"/>
    <col min="12797" max="12797" width="29.42578125" style="224" customWidth="1"/>
    <col min="12798" max="13050" width="9.140625" style="224"/>
    <col min="13051" max="13051" width="6.42578125" style="224" customWidth="1"/>
    <col min="13052" max="13052" width="46.5703125" style="224" customWidth="1"/>
    <col min="13053" max="13053" width="29.42578125" style="224" customWidth="1"/>
    <col min="13054" max="13306" width="9.140625" style="224"/>
    <col min="13307" max="13307" width="6.42578125" style="224" customWidth="1"/>
    <col min="13308" max="13308" width="46.5703125" style="224" customWidth="1"/>
    <col min="13309" max="13309" width="29.42578125" style="224" customWidth="1"/>
    <col min="13310" max="13562" width="9.140625" style="224"/>
    <col min="13563" max="13563" width="6.42578125" style="224" customWidth="1"/>
    <col min="13564" max="13564" width="46.5703125" style="224" customWidth="1"/>
    <col min="13565" max="13565" width="29.42578125" style="224" customWidth="1"/>
    <col min="13566" max="13818" width="9.140625" style="224"/>
    <col min="13819" max="13819" width="6.42578125" style="224" customWidth="1"/>
    <col min="13820" max="13820" width="46.5703125" style="224" customWidth="1"/>
    <col min="13821" max="13821" width="29.42578125" style="224" customWidth="1"/>
    <col min="13822" max="14074" width="9.140625" style="224"/>
    <col min="14075" max="14075" width="6.42578125" style="224" customWidth="1"/>
    <col min="14076" max="14076" width="46.5703125" style="224" customWidth="1"/>
    <col min="14077" max="14077" width="29.42578125" style="224" customWidth="1"/>
    <col min="14078" max="14330" width="9.140625" style="224"/>
    <col min="14331" max="14331" width="6.42578125" style="224" customWidth="1"/>
    <col min="14332" max="14332" width="46.5703125" style="224" customWidth="1"/>
    <col min="14333" max="14333" width="29.42578125" style="224" customWidth="1"/>
    <col min="14334" max="14586" width="9.140625" style="224"/>
    <col min="14587" max="14587" width="6.42578125" style="224" customWidth="1"/>
    <col min="14588" max="14588" width="46.5703125" style="224" customWidth="1"/>
    <col min="14589" max="14589" width="29.42578125" style="224" customWidth="1"/>
    <col min="14590" max="14842" width="9.140625" style="224"/>
    <col min="14843" max="14843" width="6.42578125" style="224" customWidth="1"/>
    <col min="14844" max="14844" width="46.5703125" style="224" customWidth="1"/>
    <col min="14845" max="14845" width="29.42578125" style="224" customWidth="1"/>
    <col min="14846" max="15098" width="9.140625" style="224"/>
    <col min="15099" max="15099" width="6.42578125" style="224" customWidth="1"/>
    <col min="15100" max="15100" width="46.5703125" style="224" customWidth="1"/>
    <col min="15101" max="15101" width="29.42578125" style="224" customWidth="1"/>
    <col min="15102" max="15354" width="9.140625" style="224"/>
    <col min="15355" max="15355" width="6.42578125" style="224" customWidth="1"/>
    <col min="15356" max="15356" width="46.5703125" style="224" customWidth="1"/>
    <col min="15357" max="15357" width="29.42578125" style="224" customWidth="1"/>
    <col min="15358" max="15610" width="9.140625" style="224"/>
    <col min="15611" max="15611" width="6.42578125" style="224" customWidth="1"/>
    <col min="15612" max="15612" width="46.5703125" style="224" customWidth="1"/>
    <col min="15613" max="15613" width="29.42578125" style="224" customWidth="1"/>
    <col min="15614" max="15866" width="9.140625" style="224"/>
    <col min="15867" max="15867" width="6.42578125" style="224" customWidth="1"/>
    <col min="15868" max="15868" width="46.5703125" style="224" customWidth="1"/>
    <col min="15869" max="15869" width="29.42578125" style="224" customWidth="1"/>
    <col min="15870" max="16122" width="9.140625" style="224"/>
    <col min="16123" max="16123" width="6.42578125" style="224" customWidth="1"/>
    <col min="16124" max="16124" width="46.5703125" style="224" customWidth="1"/>
    <col min="16125" max="16125" width="29.42578125" style="224" customWidth="1"/>
    <col min="16126" max="16384" width="9.140625" style="224"/>
  </cols>
  <sheetData>
    <row r="1" spans="1:9" x14ac:dyDescent="0.2">
      <c r="B1" s="10" t="s">
        <v>93</v>
      </c>
      <c r="E1" s="224" t="s">
        <v>423</v>
      </c>
    </row>
    <row r="2" spans="1:9" x14ac:dyDescent="0.2">
      <c r="B2" s="10" t="s">
        <v>267</v>
      </c>
      <c r="E2" s="224" t="s">
        <v>394</v>
      </c>
    </row>
    <row r="3" spans="1:9" x14ac:dyDescent="0.2">
      <c r="B3" s="10"/>
      <c r="C3" s="10" t="s">
        <v>133</v>
      </c>
      <c r="E3" s="224" t="s">
        <v>75</v>
      </c>
    </row>
    <row r="4" spans="1:9" ht="13.5" thickBot="1" x14ac:dyDescent="0.25">
      <c r="B4" s="10"/>
    </row>
    <row r="5" spans="1:9" ht="25.5" x14ac:dyDescent="0.2">
      <c r="A5" s="136" t="s">
        <v>1</v>
      </c>
      <c r="B5" s="173" t="s">
        <v>134</v>
      </c>
      <c r="C5" s="15" t="s">
        <v>393</v>
      </c>
      <c r="D5" s="174" t="s">
        <v>39</v>
      </c>
      <c r="E5" s="175" t="s">
        <v>96</v>
      </c>
      <c r="F5" s="175" t="s">
        <v>40</v>
      </c>
      <c r="G5" s="175" t="s">
        <v>91</v>
      </c>
      <c r="H5" s="175" t="s">
        <v>41</v>
      </c>
    </row>
    <row r="6" spans="1:9" x14ac:dyDescent="0.2">
      <c r="A6" s="139">
        <v>27</v>
      </c>
      <c r="B6" s="163" t="s">
        <v>3</v>
      </c>
      <c r="C6" s="141">
        <f t="shared" ref="C6:C37" si="0">SUM(D6:H6)</f>
        <v>167988891</v>
      </c>
      <c r="D6" s="164">
        <v>18087312</v>
      </c>
      <c r="E6" s="164">
        <v>64766723</v>
      </c>
      <c r="F6" s="164">
        <v>37651946</v>
      </c>
      <c r="G6" s="164">
        <v>11695562</v>
      </c>
      <c r="H6" s="164">
        <v>35787348</v>
      </c>
      <c r="I6" s="377">
        <f>C6/'6'!C6*100</f>
        <v>38.046828274718685</v>
      </c>
    </row>
    <row r="7" spans="1:9" ht="25.5" x14ac:dyDescent="0.2">
      <c r="A7" s="139">
        <v>28</v>
      </c>
      <c r="B7" s="163" t="s">
        <v>4</v>
      </c>
      <c r="C7" s="141">
        <f t="shared" si="0"/>
        <v>30225524</v>
      </c>
      <c r="D7" s="164">
        <v>3065029</v>
      </c>
      <c r="E7" s="164">
        <v>13043777</v>
      </c>
      <c r="F7" s="164">
        <v>5367503</v>
      </c>
      <c r="G7" s="164">
        <v>2023466</v>
      </c>
      <c r="H7" s="164">
        <v>6725749</v>
      </c>
      <c r="I7" s="377">
        <f>C7/'6'!C7*100</f>
        <v>38.794083368881658</v>
      </c>
    </row>
    <row r="8" spans="1:9" x14ac:dyDescent="0.2">
      <c r="A8" s="139">
        <v>87</v>
      </c>
      <c r="B8" s="163" t="s">
        <v>5</v>
      </c>
      <c r="C8" s="141">
        <f t="shared" si="0"/>
        <v>156423068</v>
      </c>
      <c r="D8" s="164">
        <v>93304339</v>
      </c>
      <c r="E8" s="164">
        <v>13843600</v>
      </c>
      <c r="F8" s="164">
        <v>23786208</v>
      </c>
      <c r="G8" s="164">
        <v>9936831</v>
      </c>
      <c r="H8" s="164">
        <v>15552090</v>
      </c>
      <c r="I8" s="377">
        <f>C8/'6'!C8*100</f>
        <v>29.631088290186113</v>
      </c>
    </row>
    <row r="9" spans="1:9" x14ac:dyDescent="0.2">
      <c r="A9" s="139">
        <v>88</v>
      </c>
      <c r="B9" s="3" t="s">
        <v>6</v>
      </c>
      <c r="C9" s="16">
        <f t="shared" si="0"/>
        <v>0</v>
      </c>
      <c r="D9" s="27">
        <f>D10</f>
        <v>0</v>
      </c>
      <c r="E9" s="155"/>
      <c r="F9" s="155">
        <f>F10</f>
        <v>0</v>
      </c>
      <c r="G9" s="155">
        <f>G10</f>
        <v>0</v>
      </c>
      <c r="H9" s="155">
        <f>H10</f>
        <v>0</v>
      </c>
      <c r="I9" s="377" t="e">
        <f>C9/'6'!C9*100</f>
        <v>#DIV/0!</v>
      </c>
    </row>
    <row r="10" spans="1:9" ht="25.5" x14ac:dyDescent="0.2">
      <c r="A10" s="139">
        <v>89</v>
      </c>
      <c r="B10" s="3" t="s">
        <v>7</v>
      </c>
      <c r="C10" s="16">
        <f t="shared" si="0"/>
        <v>0</v>
      </c>
      <c r="D10" s="28"/>
      <c r="E10" s="142"/>
      <c r="F10" s="142"/>
      <c r="G10" s="142"/>
      <c r="H10" s="142"/>
      <c r="I10" s="377" t="e">
        <f>C10/'6'!C10*100</f>
        <v>#DIV/0!</v>
      </c>
    </row>
    <row r="11" spans="1:9" x14ac:dyDescent="0.2">
      <c r="A11" s="139">
        <v>90</v>
      </c>
      <c r="B11" s="3" t="s">
        <v>8</v>
      </c>
      <c r="C11" s="16">
        <f t="shared" si="0"/>
        <v>0</v>
      </c>
      <c r="D11" s="27">
        <f>D12</f>
        <v>0</v>
      </c>
      <c r="E11" s="155">
        <f>E12</f>
        <v>0</v>
      </c>
      <c r="F11" s="155">
        <f>F12</f>
        <v>0</v>
      </c>
      <c r="G11" s="155">
        <f>G12</f>
        <v>0</v>
      </c>
      <c r="H11" s="155">
        <f>H12</f>
        <v>0</v>
      </c>
      <c r="I11" s="377">
        <f>C11/'6'!C11*100</f>
        <v>0</v>
      </c>
    </row>
    <row r="12" spans="1:9" ht="25.5" x14ac:dyDescent="0.2">
      <c r="A12" s="139">
        <v>91</v>
      </c>
      <c r="B12" s="3" t="s">
        <v>9</v>
      </c>
      <c r="C12" s="16">
        <f t="shared" si="0"/>
        <v>0</v>
      </c>
      <c r="D12" s="27"/>
      <c r="E12" s="155"/>
      <c r="F12" s="155"/>
      <c r="G12" s="155"/>
      <c r="H12" s="155"/>
      <c r="I12" s="377">
        <f>C12/'6'!C12*100</f>
        <v>0</v>
      </c>
    </row>
    <row r="13" spans="1:9" x14ac:dyDescent="0.2">
      <c r="A13" s="139">
        <v>92</v>
      </c>
      <c r="B13" s="3" t="s">
        <v>10</v>
      </c>
      <c r="C13" s="16">
        <f t="shared" si="0"/>
        <v>1972296</v>
      </c>
      <c r="D13" s="27">
        <v>1972296</v>
      </c>
      <c r="E13" s="155">
        <f>SUM(E14:E15)</f>
        <v>0</v>
      </c>
      <c r="F13" s="155">
        <f>SUM(F14:F15)</f>
        <v>0</v>
      </c>
      <c r="G13" s="155">
        <f>SUM(G14:G15)</f>
        <v>0</v>
      </c>
      <c r="H13" s="155">
        <f>SUM(H14:H15)</f>
        <v>0</v>
      </c>
      <c r="I13" s="377">
        <f>C13/'6'!C13*100</f>
        <v>18.432672897196262</v>
      </c>
    </row>
    <row r="14" spans="1:9" x14ac:dyDescent="0.2">
      <c r="A14" s="139">
        <v>93</v>
      </c>
      <c r="B14" s="3" t="s">
        <v>11</v>
      </c>
      <c r="C14" s="16">
        <f t="shared" si="0"/>
        <v>280399</v>
      </c>
      <c r="D14" s="28">
        <v>280399</v>
      </c>
      <c r="E14" s="142"/>
      <c r="F14" s="142"/>
      <c r="G14" s="142"/>
      <c r="H14" s="142"/>
      <c r="I14" s="377">
        <f>C14/'6'!C14*100</f>
        <v>31.155444444444448</v>
      </c>
    </row>
    <row r="15" spans="1:9" x14ac:dyDescent="0.2">
      <c r="A15" s="139">
        <v>94</v>
      </c>
      <c r="B15" s="3" t="s">
        <v>12</v>
      </c>
      <c r="C15" s="16">
        <f t="shared" si="0"/>
        <v>1195500</v>
      </c>
      <c r="D15" s="28">
        <v>1195500</v>
      </c>
      <c r="E15" s="142"/>
      <c r="F15" s="142"/>
      <c r="G15" s="142"/>
      <c r="H15" s="142"/>
      <c r="I15" s="377">
        <f>C15/'6'!C15*100</f>
        <v>12.198979591836736</v>
      </c>
    </row>
    <row r="16" spans="1:9" x14ac:dyDescent="0.2">
      <c r="A16" s="139">
        <v>96</v>
      </c>
      <c r="B16" s="5" t="s">
        <v>13</v>
      </c>
      <c r="C16" s="16">
        <f t="shared" si="0"/>
        <v>1972296</v>
      </c>
      <c r="D16" s="26">
        <f>D9+D11+D13</f>
        <v>1972296</v>
      </c>
      <c r="E16" s="160">
        <f>E9+E11+E13</f>
        <v>0</v>
      </c>
      <c r="F16" s="160">
        <f>F9+F11+F13</f>
        <v>0</v>
      </c>
      <c r="G16" s="160">
        <f>G9+G11+G13</f>
        <v>0</v>
      </c>
      <c r="H16" s="160">
        <f>H9+H11+H13</f>
        <v>0</v>
      </c>
      <c r="I16" s="377">
        <f>C16/'6'!C16*100</f>
        <v>17.150399999999998</v>
      </c>
    </row>
    <row r="17" spans="1:9" ht="18.75" customHeight="1" x14ac:dyDescent="0.2">
      <c r="A17" s="139">
        <v>97</v>
      </c>
      <c r="B17" s="3" t="s">
        <v>14</v>
      </c>
      <c r="C17" s="16">
        <f t="shared" si="0"/>
        <v>0</v>
      </c>
      <c r="D17" s="28"/>
      <c r="E17" s="142"/>
      <c r="F17" s="142"/>
      <c r="G17" s="142"/>
      <c r="H17" s="142"/>
      <c r="I17" s="377" t="e">
        <f>C17/'6'!C17*100</f>
        <v>#DIV/0!</v>
      </c>
    </row>
    <row r="18" spans="1:9" ht="25.5" x14ac:dyDescent="0.2">
      <c r="A18" s="139">
        <v>98</v>
      </c>
      <c r="B18" s="3" t="s">
        <v>15</v>
      </c>
      <c r="C18" s="16">
        <f t="shared" si="0"/>
        <v>68064775</v>
      </c>
      <c r="D18" s="29">
        <f>SUM(D19:D22)</f>
        <v>68064775</v>
      </c>
      <c r="E18" s="147">
        <f>SUM(E19:E22)</f>
        <v>0</v>
      </c>
      <c r="F18" s="147">
        <f>SUM(F19:F22)</f>
        <v>0</v>
      </c>
      <c r="G18" s="147">
        <f>SUM(G19:G22)</f>
        <v>0</v>
      </c>
      <c r="H18" s="147">
        <f>SUM(H19:H22)</f>
        <v>0</v>
      </c>
      <c r="I18" s="377">
        <f>C18/'6'!C18*100</f>
        <v>35.736528909054698</v>
      </c>
    </row>
    <row r="19" spans="1:9" x14ac:dyDescent="0.2">
      <c r="A19" s="139">
        <v>99</v>
      </c>
      <c r="B19" s="3" t="s">
        <v>135</v>
      </c>
      <c r="C19" s="16">
        <f t="shared" si="0"/>
        <v>517000</v>
      </c>
      <c r="D19" s="28">
        <v>517000</v>
      </c>
      <c r="E19" s="142"/>
      <c r="F19" s="142"/>
      <c r="G19" s="142"/>
      <c r="H19" s="142"/>
      <c r="I19" s="377">
        <f>C19/'6'!C19*100</f>
        <v>17.233333333333334</v>
      </c>
    </row>
    <row r="20" spans="1:9" x14ac:dyDescent="0.2">
      <c r="A20" s="139">
        <v>100</v>
      </c>
      <c r="B20" s="3" t="s">
        <v>16</v>
      </c>
      <c r="C20" s="16">
        <f t="shared" si="0"/>
        <v>0</v>
      </c>
      <c r="D20" s="28"/>
      <c r="E20" s="142"/>
      <c r="F20" s="142"/>
      <c r="G20" s="142"/>
      <c r="H20" s="142"/>
      <c r="I20" s="377" t="e">
        <f>C20/'6'!C20*100</f>
        <v>#DIV/0!</v>
      </c>
    </row>
    <row r="21" spans="1:9" ht="25.5" x14ac:dyDescent="0.2">
      <c r="A21" s="139">
        <v>101</v>
      </c>
      <c r="B21" s="3" t="s">
        <v>17</v>
      </c>
      <c r="C21" s="16">
        <f t="shared" si="0"/>
        <v>0</v>
      </c>
      <c r="D21" s="28"/>
      <c r="E21" s="142"/>
      <c r="F21" s="142"/>
      <c r="G21" s="142"/>
      <c r="H21" s="142"/>
      <c r="I21" s="377" t="e">
        <f>C21/'6'!C21*100</f>
        <v>#DIV/0!</v>
      </c>
    </row>
    <row r="22" spans="1:9" x14ac:dyDescent="0.2">
      <c r="A22" s="139">
        <v>102</v>
      </c>
      <c r="B22" s="3" t="s">
        <v>18</v>
      </c>
      <c r="C22" s="16">
        <f t="shared" si="0"/>
        <v>67547775</v>
      </c>
      <c r="D22" s="28">
        <v>67547775</v>
      </c>
      <c r="E22" s="142"/>
      <c r="F22" s="142"/>
      <c r="G22" s="142"/>
      <c r="H22" s="142"/>
      <c r="I22" s="377">
        <f>C22/'6'!C22*100</f>
        <v>36.032638868603378</v>
      </c>
    </row>
    <row r="23" spans="1:9" ht="25.5" x14ac:dyDescent="0.2">
      <c r="A23" s="139">
        <v>103</v>
      </c>
      <c r="B23" s="3" t="s">
        <v>145</v>
      </c>
      <c r="C23" s="16">
        <f t="shared" si="0"/>
        <v>10847772</v>
      </c>
      <c r="D23" s="28">
        <v>10847772</v>
      </c>
      <c r="E23" s="142"/>
      <c r="F23" s="142"/>
      <c r="G23" s="142"/>
      <c r="H23" s="142"/>
      <c r="I23" s="377">
        <f>C23/'6'!C23*100</f>
        <v>48.719874996401394</v>
      </c>
    </row>
    <row r="24" spans="1:9" ht="16.5" customHeight="1" x14ac:dyDescent="0.2">
      <c r="A24" s="139"/>
      <c r="B24" s="3" t="s">
        <v>137</v>
      </c>
      <c r="C24" s="16">
        <f t="shared" si="0"/>
        <v>0</v>
      </c>
      <c r="D24" s="28"/>
      <c r="E24" s="142"/>
      <c r="F24" s="142"/>
      <c r="G24" s="142"/>
      <c r="H24" s="142"/>
      <c r="I24" s="377" t="e">
        <f>C24/'6'!C24*100</f>
        <v>#DIV/0!</v>
      </c>
    </row>
    <row r="25" spans="1:9" ht="16.5" customHeight="1" x14ac:dyDescent="0.2">
      <c r="A25" s="139">
        <v>104</v>
      </c>
      <c r="B25" s="3" t="s">
        <v>19</v>
      </c>
      <c r="C25" s="16">
        <f t="shared" si="0"/>
        <v>0</v>
      </c>
      <c r="D25" s="28"/>
      <c r="E25" s="142"/>
      <c r="F25" s="142"/>
      <c r="G25" s="142"/>
      <c r="H25" s="142"/>
      <c r="I25" s="377">
        <f>C25/'6'!C25*100</f>
        <v>0</v>
      </c>
    </row>
    <row r="26" spans="1:9" ht="18" customHeight="1" x14ac:dyDescent="0.2">
      <c r="A26" s="139">
        <v>105</v>
      </c>
      <c r="B26" s="5" t="s">
        <v>20</v>
      </c>
      <c r="C26" s="16">
        <f t="shared" si="0"/>
        <v>78912547</v>
      </c>
      <c r="D26" s="26">
        <f>D17+D18+D23+D24+D25</f>
        <v>78912547</v>
      </c>
      <c r="E26" s="160">
        <f>E17+E18+E23+E24+E25</f>
        <v>0</v>
      </c>
      <c r="F26" s="160">
        <f>F17+F18+F23+F24+F25</f>
        <v>0</v>
      </c>
      <c r="G26" s="160">
        <f>G17+G18+G23+G24+G25</f>
        <v>0</v>
      </c>
      <c r="H26" s="160">
        <f>H17+H18+H23+H24+H25</f>
        <v>0</v>
      </c>
      <c r="I26" s="377">
        <f>C26/'6'!C26*100</f>
        <v>27.041671172466913</v>
      </c>
    </row>
    <row r="27" spans="1:9" x14ac:dyDescent="0.2">
      <c r="A27" s="139">
        <v>106</v>
      </c>
      <c r="B27" s="3" t="s">
        <v>21</v>
      </c>
      <c r="C27" s="16">
        <f t="shared" si="0"/>
        <v>938115</v>
      </c>
      <c r="D27" s="28">
        <v>130000</v>
      </c>
      <c r="E27" s="142">
        <v>789713</v>
      </c>
      <c r="F27" s="142"/>
      <c r="G27" s="142">
        <v>18402</v>
      </c>
      <c r="H27" s="142"/>
      <c r="I27" s="377">
        <f>C27/'6'!C27*100</f>
        <v>213.20795454545456</v>
      </c>
    </row>
    <row r="28" spans="1:9" x14ac:dyDescent="0.2">
      <c r="A28" s="139">
        <v>107</v>
      </c>
      <c r="B28" s="3" t="s">
        <v>22</v>
      </c>
      <c r="C28" s="16">
        <f t="shared" si="0"/>
        <v>51025677</v>
      </c>
      <c r="D28" s="28">
        <v>51025677</v>
      </c>
      <c r="E28" s="142"/>
      <c r="F28" s="142"/>
      <c r="G28" s="142"/>
      <c r="H28" s="142"/>
      <c r="I28" s="377">
        <f>C28/'6'!C28*100</f>
        <v>5.1103412393625032</v>
      </c>
    </row>
    <row r="29" spans="1:9" x14ac:dyDescent="0.2">
      <c r="A29" s="139">
        <v>108</v>
      </c>
      <c r="B29" s="3" t="s">
        <v>23</v>
      </c>
      <c r="C29" s="16">
        <f t="shared" si="0"/>
        <v>0</v>
      </c>
      <c r="D29" s="28"/>
      <c r="E29" s="142"/>
      <c r="F29" s="142"/>
      <c r="G29" s="142"/>
      <c r="H29" s="142"/>
      <c r="I29" s="377">
        <f>C29/'6'!C29*100</f>
        <v>0</v>
      </c>
    </row>
    <row r="30" spans="1:9" x14ac:dyDescent="0.2">
      <c r="A30" s="139">
        <v>109</v>
      </c>
      <c r="B30" s="3" t="s">
        <v>24</v>
      </c>
      <c r="C30" s="16">
        <f t="shared" si="0"/>
        <v>3991752</v>
      </c>
      <c r="D30" s="28">
        <v>1045930</v>
      </c>
      <c r="E30" s="142">
        <v>308938</v>
      </c>
      <c r="F30" s="142">
        <v>1829416</v>
      </c>
      <c r="G30" s="142">
        <v>675743</v>
      </c>
      <c r="H30" s="142">
        <v>131725</v>
      </c>
      <c r="I30" s="377">
        <f>C30/'6'!C30*100</f>
        <v>7.6896546144261642</v>
      </c>
    </row>
    <row r="31" spans="1:9" ht="25.5" x14ac:dyDescent="0.2">
      <c r="A31" s="139">
        <v>110</v>
      </c>
      <c r="B31" s="3" t="s">
        <v>25</v>
      </c>
      <c r="C31" s="16">
        <f t="shared" si="0"/>
        <v>2448024</v>
      </c>
      <c r="D31" s="28">
        <v>1480763</v>
      </c>
      <c r="E31" s="142">
        <v>296634</v>
      </c>
      <c r="F31" s="142">
        <v>493942</v>
      </c>
      <c r="G31" s="142">
        <v>141119</v>
      </c>
      <c r="H31" s="142">
        <v>35566</v>
      </c>
      <c r="I31" s="377">
        <f>C31/'6'!C31*100</f>
        <v>5.9768986343066999</v>
      </c>
    </row>
    <row r="32" spans="1:9" x14ac:dyDescent="0.2">
      <c r="A32" s="139">
        <v>111</v>
      </c>
      <c r="B32" s="5" t="s">
        <v>26</v>
      </c>
      <c r="C32" s="16">
        <f t="shared" si="0"/>
        <v>58403568</v>
      </c>
      <c r="D32" s="26">
        <f>SUM(D27:D31)</f>
        <v>53682370</v>
      </c>
      <c r="E32" s="160">
        <f>SUM(E27:E31)</f>
        <v>1395285</v>
      </c>
      <c r="F32" s="160">
        <f>SUM(F27:F31)</f>
        <v>2323358</v>
      </c>
      <c r="G32" s="160">
        <f>SUM(G27:G31)</f>
        <v>835264</v>
      </c>
      <c r="H32" s="160">
        <f>SUM(H27:H31)</f>
        <v>167291</v>
      </c>
      <c r="I32" s="377">
        <f>C32/'6'!C32*100</f>
        <v>5.3402761020522904</v>
      </c>
    </row>
    <row r="33" spans="1:9" x14ac:dyDescent="0.2">
      <c r="A33" s="139">
        <v>112</v>
      </c>
      <c r="B33" s="3" t="s">
        <v>27</v>
      </c>
      <c r="C33" s="16">
        <f t="shared" si="0"/>
        <v>21662376</v>
      </c>
      <c r="D33" s="28">
        <v>21662376</v>
      </c>
      <c r="E33" s="142"/>
      <c r="F33" s="142"/>
      <c r="G33" s="142"/>
      <c r="H33" s="142"/>
      <c r="I33" s="377">
        <f>C33/'6'!C33*100</f>
        <v>11.596480262201171</v>
      </c>
    </row>
    <row r="34" spans="1:9" x14ac:dyDescent="0.2">
      <c r="A34" s="139"/>
      <c r="B34" s="3" t="s">
        <v>138</v>
      </c>
      <c r="C34" s="16">
        <f t="shared" si="0"/>
        <v>35433</v>
      </c>
      <c r="D34" s="28"/>
      <c r="E34" s="142">
        <v>35433</v>
      </c>
      <c r="F34" s="142"/>
      <c r="G34" s="142"/>
      <c r="H34" s="142"/>
      <c r="I34" s="377">
        <f>C34/'6'!C34*100</f>
        <v>17.7165</v>
      </c>
    </row>
    <row r="35" spans="1:9" x14ac:dyDescent="0.2">
      <c r="A35" s="139">
        <v>113</v>
      </c>
      <c r="B35" s="3" t="s">
        <v>28</v>
      </c>
      <c r="C35" s="16">
        <f t="shared" si="0"/>
        <v>0</v>
      </c>
      <c r="D35" s="28"/>
      <c r="E35" s="142"/>
      <c r="F35" s="142"/>
      <c r="G35" s="142"/>
      <c r="H35" s="142"/>
      <c r="I35" s="377" t="e">
        <f>C35/'6'!C35*100</f>
        <v>#DIV/0!</v>
      </c>
    </row>
    <row r="36" spans="1:9" ht="25.5" x14ac:dyDescent="0.2">
      <c r="A36" s="139">
        <v>114</v>
      </c>
      <c r="B36" s="3" t="s">
        <v>29</v>
      </c>
      <c r="C36" s="16">
        <f t="shared" si="0"/>
        <v>4811349</v>
      </c>
      <c r="D36" s="28">
        <v>4801782</v>
      </c>
      <c r="E36" s="142">
        <v>9567</v>
      </c>
      <c r="F36" s="142"/>
      <c r="G36" s="142"/>
      <c r="H36" s="142"/>
      <c r="I36" s="377">
        <f>C36/'6'!C36*100</f>
        <v>9.5292441310521241</v>
      </c>
    </row>
    <row r="37" spans="1:9" x14ac:dyDescent="0.2">
      <c r="A37" s="139">
        <v>115</v>
      </c>
      <c r="B37" s="5" t="s">
        <v>30</v>
      </c>
      <c r="C37" s="16">
        <f t="shared" si="0"/>
        <v>26509158</v>
      </c>
      <c r="D37" s="26">
        <f>SUM(D33:D36)</f>
        <v>26464158</v>
      </c>
      <c r="E37" s="160">
        <f>SUM(E33:E36)</f>
        <v>45000</v>
      </c>
      <c r="F37" s="160">
        <f>SUM(F33:F36)</f>
        <v>0</v>
      </c>
      <c r="G37" s="160">
        <f>SUM(G33:G36)</f>
        <v>0</v>
      </c>
      <c r="H37" s="160">
        <f>SUM(H33:H36)</f>
        <v>0</v>
      </c>
      <c r="I37" s="377">
        <f>C37/'6'!C37*100</f>
        <v>11.162142986296269</v>
      </c>
    </row>
    <row r="38" spans="1:9" ht="25.5" x14ac:dyDescent="0.2">
      <c r="A38" s="139">
        <v>116</v>
      </c>
      <c r="B38" s="3" t="s">
        <v>150</v>
      </c>
      <c r="C38" s="16">
        <f>SUM(D38:H38)</f>
        <v>0</v>
      </c>
      <c r="D38" s="27"/>
      <c r="E38" s="155">
        <f>SUM(E39:E41)</f>
        <v>0</v>
      </c>
      <c r="F38" s="155">
        <f>SUM(F39:F41)</f>
        <v>0</v>
      </c>
      <c r="G38" s="155">
        <f>SUM(G39:G41)</f>
        <v>0</v>
      </c>
      <c r="H38" s="155">
        <f>SUM(H39:H41)</f>
        <v>0</v>
      </c>
      <c r="I38" s="377">
        <f>C38/'6'!C38*100</f>
        <v>0</v>
      </c>
    </row>
    <row r="39" spans="1:9" ht="25.5" x14ac:dyDescent="0.2">
      <c r="A39" s="139">
        <v>119</v>
      </c>
      <c r="B39" s="3" t="s">
        <v>151</v>
      </c>
      <c r="C39" s="16">
        <f t="shared" ref="C39:C48" si="1">SUM(D39:H39)</f>
        <v>5200000</v>
      </c>
      <c r="D39" s="28">
        <v>5200000</v>
      </c>
      <c r="E39" s="142"/>
      <c r="F39" s="142"/>
      <c r="G39" s="142"/>
      <c r="H39" s="142"/>
      <c r="I39" s="377">
        <f>C39/'6'!C39*100</f>
        <v>70.078491953978371</v>
      </c>
    </row>
    <row r="40" spans="1:9" ht="25.5" x14ac:dyDescent="0.2">
      <c r="A40" s="139">
        <v>118</v>
      </c>
      <c r="B40" s="3" t="s">
        <v>139</v>
      </c>
      <c r="C40" s="16">
        <f t="shared" si="1"/>
        <v>0</v>
      </c>
      <c r="D40" s="28"/>
      <c r="E40" s="142"/>
      <c r="F40" s="142"/>
      <c r="G40" s="142"/>
      <c r="H40" s="142"/>
      <c r="I40" s="377" t="e">
        <f>C40/'6'!C40*100</f>
        <v>#DIV/0!</v>
      </c>
    </row>
    <row r="41" spans="1:9" x14ac:dyDescent="0.2">
      <c r="A41" s="139">
        <v>117</v>
      </c>
      <c r="B41" s="3" t="s">
        <v>140</v>
      </c>
      <c r="C41" s="16">
        <f t="shared" si="1"/>
        <v>5050000</v>
      </c>
      <c r="D41" s="28">
        <v>5050000</v>
      </c>
      <c r="E41" s="142"/>
      <c r="F41" s="142"/>
      <c r="G41" s="142"/>
      <c r="H41" s="142"/>
      <c r="I41" s="377">
        <f>C41/'6'!C41*100</f>
        <v>77.692307692307693</v>
      </c>
    </row>
    <row r="42" spans="1:9" x14ac:dyDescent="0.2">
      <c r="A42" s="139">
        <v>120</v>
      </c>
      <c r="B42" s="5" t="s">
        <v>31</v>
      </c>
      <c r="C42" s="16">
        <f t="shared" si="1"/>
        <v>5200000</v>
      </c>
      <c r="D42" s="26">
        <f>D38+D39</f>
        <v>5200000</v>
      </c>
      <c r="E42" s="26">
        <f t="shared" ref="E42:H42" si="2">E38+E39</f>
        <v>0</v>
      </c>
      <c r="F42" s="26">
        <f t="shared" si="2"/>
        <v>0</v>
      </c>
      <c r="G42" s="26">
        <f t="shared" si="2"/>
        <v>0</v>
      </c>
      <c r="H42" s="26">
        <f t="shared" si="2"/>
        <v>0</v>
      </c>
      <c r="I42" s="377">
        <f>C42/'6'!C42*100</f>
        <v>34.813472760399087</v>
      </c>
    </row>
    <row r="43" spans="1:9" x14ac:dyDescent="0.2">
      <c r="A43" s="139">
        <v>121</v>
      </c>
      <c r="B43" s="4" t="s">
        <v>32</v>
      </c>
      <c r="C43" s="16">
        <f t="shared" si="1"/>
        <v>525635052</v>
      </c>
      <c r="D43" s="30">
        <f>D6+D7+D8+D16+D26+D32+D37+D42</f>
        <v>280688051</v>
      </c>
      <c r="E43" s="161">
        <f>E6+E7+E8+E16+E26+E32+E37+E42</f>
        <v>93094385</v>
      </c>
      <c r="F43" s="161">
        <f>F6+F7+F8+F16+F26+F32+F37+F42</f>
        <v>69129015</v>
      </c>
      <c r="G43" s="161">
        <f>G6+G7+G8+G16+G26+G32+G37+G42</f>
        <v>24491123</v>
      </c>
      <c r="H43" s="161">
        <f>H6+H7+H8+H16+H26+H32+H37+H42</f>
        <v>58232478</v>
      </c>
      <c r="I43" s="377">
        <f>C43/'6'!C43*100</f>
        <v>19.491524821934238</v>
      </c>
    </row>
    <row r="44" spans="1:9" ht="25.5" x14ac:dyDescent="0.2">
      <c r="A44" s="139">
        <v>122</v>
      </c>
      <c r="B44" s="3" t="s">
        <v>33</v>
      </c>
      <c r="C44" s="16">
        <f t="shared" si="1"/>
        <v>21883504</v>
      </c>
      <c r="D44" s="28">
        <v>21883504</v>
      </c>
      <c r="E44" s="142"/>
      <c r="F44" s="142"/>
      <c r="G44" s="142"/>
      <c r="H44" s="142"/>
      <c r="I44" s="377">
        <f>C44/'6'!C44*100</f>
        <v>100</v>
      </c>
    </row>
    <row r="45" spans="1:9" ht="25.5" x14ac:dyDescent="0.2">
      <c r="A45" s="139">
        <v>123</v>
      </c>
      <c r="B45" s="3" t="s">
        <v>34</v>
      </c>
      <c r="C45" s="16">
        <f>SUM(D45:H45)</f>
        <v>192864105</v>
      </c>
      <c r="D45" s="33">
        <v>192864105</v>
      </c>
      <c r="E45" s="142"/>
      <c r="F45" s="142"/>
      <c r="G45" s="142"/>
      <c r="H45" s="142"/>
      <c r="I45" s="377">
        <f>C45/'6'!C45*100</f>
        <v>33.175639443141385</v>
      </c>
    </row>
    <row r="46" spans="1:9" x14ac:dyDescent="0.2">
      <c r="A46" s="139">
        <v>124</v>
      </c>
      <c r="B46" s="3" t="s">
        <v>35</v>
      </c>
      <c r="C46" s="16">
        <f t="shared" si="1"/>
        <v>214747609</v>
      </c>
      <c r="D46" s="27">
        <f>SUM(D44:D45)</f>
        <v>214747609</v>
      </c>
      <c r="E46" s="155">
        <f>SUM(E44:E45)</f>
        <v>0</v>
      </c>
      <c r="F46" s="155">
        <f>SUM(F44:F45)</f>
        <v>0</v>
      </c>
      <c r="G46" s="155">
        <f>SUM(G44:G45)</f>
        <v>0</v>
      </c>
      <c r="H46" s="155">
        <f>SUM(H44:H45)</f>
        <v>0</v>
      </c>
      <c r="I46" s="377">
        <f>C46/'6'!C46*100</f>
        <v>35.599856991585725</v>
      </c>
    </row>
    <row r="47" spans="1:9" ht="13.5" thickBot="1" x14ac:dyDescent="0.25">
      <c r="A47" s="139">
        <v>125</v>
      </c>
      <c r="B47" s="176" t="s">
        <v>36</v>
      </c>
      <c r="C47" s="16">
        <f t="shared" si="1"/>
        <v>214747609</v>
      </c>
      <c r="D47" s="177">
        <f>D46</f>
        <v>214747609</v>
      </c>
      <c r="E47" s="178">
        <f>E46</f>
        <v>0</v>
      </c>
      <c r="F47" s="178">
        <f>F46</f>
        <v>0</v>
      </c>
      <c r="G47" s="178">
        <f>G46</f>
        <v>0</v>
      </c>
      <c r="H47" s="178">
        <f>H46</f>
        <v>0</v>
      </c>
      <c r="I47" s="377">
        <f>C47/'6'!C47*100</f>
        <v>35.599856991585725</v>
      </c>
    </row>
    <row r="48" spans="1:9" ht="14.25" thickTop="1" thickBot="1" x14ac:dyDescent="0.25">
      <c r="A48" s="139">
        <v>126</v>
      </c>
      <c r="B48" s="6" t="s">
        <v>37</v>
      </c>
      <c r="C48" s="16">
        <f t="shared" si="1"/>
        <v>740382661</v>
      </c>
      <c r="D48" s="2">
        <f>D43+D47</f>
        <v>495435660</v>
      </c>
      <c r="E48" s="1">
        <f>E43+E47</f>
        <v>93094385</v>
      </c>
      <c r="F48" s="1">
        <f>F43+F47</f>
        <v>69129015</v>
      </c>
      <c r="G48" s="1">
        <f>G43+G47</f>
        <v>24491123</v>
      </c>
      <c r="H48" s="1">
        <f>H43+H47</f>
        <v>58232478</v>
      </c>
      <c r="I48" s="377">
        <f>C48/'6'!C48*100</f>
        <v>22.436093296904367</v>
      </c>
    </row>
    <row r="49" spans="3:8" ht="13.5" thickTop="1" x14ac:dyDescent="0.2">
      <c r="C49" s="9"/>
      <c r="D49" s="9"/>
      <c r="E49" s="9"/>
      <c r="F49" s="9"/>
      <c r="G49" s="9"/>
      <c r="H49" s="9"/>
    </row>
    <row r="50" spans="3:8" x14ac:dyDescent="0.2">
      <c r="C50" s="9"/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1" sqref="G1"/>
    </sheetView>
  </sheetViews>
  <sheetFormatPr defaultColWidth="9.140625" defaultRowHeight="12.75" x14ac:dyDescent="0.2"/>
  <cols>
    <col min="1" max="1" width="5.7109375" style="35" customWidth="1"/>
    <col min="2" max="2" width="4.5703125" style="35" customWidth="1"/>
    <col min="3" max="3" width="27.28515625" style="35" customWidth="1"/>
    <col min="4" max="4" width="18.28515625" style="35" customWidth="1"/>
    <col min="5" max="5" width="7.42578125" style="35" customWidth="1"/>
    <col min="6" max="6" width="26.5703125" style="35" customWidth="1"/>
    <col min="7" max="7" width="16.7109375" style="35" customWidth="1"/>
    <col min="8" max="8" width="19.28515625" style="35" customWidth="1"/>
    <col min="9" max="16384" width="9.140625" style="35"/>
  </cols>
  <sheetData>
    <row r="1" spans="1:8" x14ac:dyDescent="0.2">
      <c r="C1" s="36" t="s">
        <v>154</v>
      </c>
      <c r="D1" s="36"/>
      <c r="E1" s="37"/>
      <c r="F1" s="37"/>
      <c r="G1" s="224" t="s">
        <v>424</v>
      </c>
    </row>
    <row r="2" spans="1:8" x14ac:dyDescent="0.2">
      <c r="C2" s="37"/>
      <c r="D2" s="37" t="s">
        <v>322</v>
      </c>
      <c r="E2" s="37"/>
      <c r="F2" s="37"/>
      <c r="G2" s="165" t="s">
        <v>323</v>
      </c>
      <c r="H2" s="38"/>
    </row>
    <row r="3" spans="1:8" x14ac:dyDescent="0.2">
      <c r="C3" s="35" t="s">
        <v>324</v>
      </c>
      <c r="G3" s="7" t="s">
        <v>83</v>
      </c>
      <c r="H3" s="38"/>
    </row>
    <row r="4" spans="1:8" x14ac:dyDescent="0.2">
      <c r="G4" s="7"/>
      <c r="H4" s="38"/>
    </row>
    <row r="5" spans="1:8" x14ac:dyDescent="0.2">
      <c r="B5" s="35" t="s">
        <v>147</v>
      </c>
      <c r="C5" s="35" t="s">
        <v>76</v>
      </c>
      <c r="D5" s="35" t="s">
        <v>77</v>
      </c>
      <c r="E5" s="35" t="s">
        <v>149</v>
      </c>
      <c r="F5" s="35" t="s">
        <v>148</v>
      </c>
      <c r="G5" s="7" t="s">
        <v>78</v>
      </c>
      <c r="H5" s="38"/>
    </row>
    <row r="6" spans="1:8" x14ac:dyDescent="0.2">
      <c r="A6" s="47">
        <v>1</v>
      </c>
      <c r="B6" s="394" t="s">
        <v>155</v>
      </c>
      <c r="C6" s="394"/>
      <c r="D6" s="394"/>
      <c r="E6" s="394" t="s">
        <v>156</v>
      </c>
      <c r="F6" s="394"/>
      <c r="G6" s="394"/>
    </row>
    <row r="7" spans="1:8" x14ac:dyDescent="0.2">
      <c r="A7" s="47">
        <v>2</v>
      </c>
      <c r="B7" s="39" t="s">
        <v>157</v>
      </c>
      <c r="C7" s="39" t="s">
        <v>158</v>
      </c>
      <c r="D7" s="39"/>
      <c r="E7" s="39" t="s">
        <v>157</v>
      </c>
      <c r="F7" s="39" t="s">
        <v>159</v>
      </c>
      <c r="G7" s="39"/>
    </row>
    <row r="8" spans="1:8" x14ac:dyDescent="0.2">
      <c r="A8" s="47">
        <v>3</v>
      </c>
      <c r="B8" s="40" t="s">
        <v>160</v>
      </c>
      <c r="C8" s="40" t="s">
        <v>161</v>
      </c>
      <c r="D8" s="34">
        <f>'2'!C21</f>
        <v>691780164</v>
      </c>
      <c r="E8" s="40" t="s">
        <v>160</v>
      </c>
      <c r="F8" s="40" t="s">
        <v>162</v>
      </c>
      <c r="G8" s="34">
        <f>'6'!C6</f>
        <v>441531919</v>
      </c>
    </row>
    <row r="9" spans="1:8" x14ac:dyDescent="0.2">
      <c r="A9" s="47">
        <v>4</v>
      </c>
      <c r="B9" s="40" t="s">
        <v>163</v>
      </c>
      <c r="C9" s="40" t="s">
        <v>164</v>
      </c>
      <c r="D9" s="34">
        <f>'2'!C40</f>
        <v>335946610</v>
      </c>
      <c r="E9" s="40" t="s">
        <v>163</v>
      </c>
      <c r="F9" s="40" t="s">
        <v>165</v>
      </c>
      <c r="G9" s="34">
        <f>'6'!C7</f>
        <v>77912716</v>
      </c>
    </row>
    <row r="10" spans="1:8" x14ac:dyDescent="0.2">
      <c r="A10" s="47">
        <v>5</v>
      </c>
      <c r="B10" s="40" t="s">
        <v>166</v>
      </c>
      <c r="C10" s="40" t="s">
        <v>84</v>
      </c>
      <c r="D10" s="34">
        <f>'2'!C62</f>
        <v>37915928</v>
      </c>
      <c r="E10" s="40" t="s">
        <v>166</v>
      </c>
      <c r="F10" s="40" t="s">
        <v>167</v>
      </c>
      <c r="G10" s="34">
        <f>'6'!C8</f>
        <v>527901866</v>
      </c>
    </row>
    <row r="11" spans="1:8" x14ac:dyDescent="0.2">
      <c r="A11" s="47">
        <v>6</v>
      </c>
      <c r="B11" s="40" t="s">
        <v>168</v>
      </c>
      <c r="C11" s="40" t="s">
        <v>169</v>
      </c>
      <c r="D11" s="34"/>
      <c r="E11" s="40" t="s">
        <v>168</v>
      </c>
      <c r="F11" s="40" t="s">
        <v>170</v>
      </c>
      <c r="G11" s="34">
        <f>'6'!C16</f>
        <v>11500000</v>
      </c>
    </row>
    <row r="12" spans="1:8" x14ac:dyDescent="0.2">
      <c r="A12" s="47">
        <v>7</v>
      </c>
      <c r="B12" s="40" t="s">
        <v>171</v>
      </c>
      <c r="C12" s="40"/>
      <c r="D12" s="34"/>
      <c r="E12" s="40" t="s">
        <v>171</v>
      </c>
      <c r="F12" s="40" t="s">
        <v>172</v>
      </c>
      <c r="G12" s="41">
        <f>'6'!C26</f>
        <v>291818307</v>
      </c>
    </row>
    <row r="13" spans="1:8" x14ac:dyDescent="0.2">
      <c r="A13" s="47">
        <v>8</v>
      </c>
      <c r="B13" s="40" t="s">
        <v>173</v>
      </c>
      <c r="C13" s="40"/>
      <c r="D13" s="34"/>
      <c r="E13" s="40" t="s">
        <v>173</v>
      </c>
      <c r="F13" s="40"/>
      <c r="G13" s="34"/>
    </row>
    <row r="14" spans="1:8" x14ac:dyDescent="0.2">
      <c r="A14" s="47">
        <v>9</v>
      </c>
      <c r="B14" s="40"/>
      <c r="C14" s="40"/>
      <c r="D14" s="34"/>
      <c r="E14" s="40" t="s">
        <v>174</v>
      </c>
      <c r="F14" s="40"/>
      <c r="G14" s="34"/>
    </row>
    <row r="15" spans="1:8" x14ac:dyDescent="0.2">
      <c r="A15" s="47">
        <v>10</v>
      </c>
      <c r="B15" s="40"/>
      <c r="C15" s="40"/>
      <c r="D15" s="34"/>
      <c r="E15" s="40"/>
      <c r="F15" s="40"/>
      <c r="G15" s="34"/>
    </row>
    <row r="16" spans="1:8" x14ac:dyDescent="0.2">
      <c r="A16" s="47">
        <v>11</v>
      </c>
      <c r="B16" s="179"/>
      <c r="C16" s="179" t="s">
        <v>175</v>
      </c>
      <c r="D16" s="180">
        <f>SUM(D8:D15)</f>
        <v>1065642702</v>
      </c>
      <c r="E16" s="179"/>
      <c r="F16" s="179" t="s">
        <v>176</v>
      </c>
      <c r="G16" s="180">
        <f>SUM(G8:G14)</f>
        <v>1350664808</v>
      </c>
      <c r="H16" s="42">
        <f>D16-G16</f>
        <v>-285022106</v>
      </c>
    </row>
    <row r="17" spans="1:8" x14ac:dyDescent="0.2">
      <c r="A17" s="47">
        <v>12</v>
      </c>
      <c r="B17" s="40"/>
      <c r="C17" s="40"/>
      <c r="D17" s="34"/>
      <c r="E17" s="40"/>
      <c r="F17" s="40" t="s">
        <v>177</v>
      </c>
      <c r="G17" s="34">
        <f>D16</f>
        <v>1065642702</v>
      </c>
    </row>
    <row r="18" spans="1:8" x14ac:dyDescent="0.2">
      <c r="A18" s="47">
        <v>13</v>
      </c>
      <c r="B18" s="40"/>
      <c r="C18" s="40"/>
      <c r="D18" s="34"/>
      <c r="E18" s="40"/>
      <c r="F18" s="40" t="s">
        <v>178</v>
      </c>
      <c r="G18" s="34">
        <f>G16-G17</f>
        <v>285022106</v>
      </c>
    </row>
    <row r="19" spans="1:8" x14ac:dyDescent="0.2">
      <c r="A19" s="47">
        <v>14</v>
      </c>
      <c r="B19" s="40"/>
      <c r="C19" s="43"/>
      <c r="D19" s="34"/>
      <c r="E19" s="40"/>
      <c r="F19" s="40"/>
      <c r="G19" s="34"/>
    </row>
    <row r="20" spans="1:8" x14ac:dyDescent="0.2">
      <c r="A20" s="47">
        <v>15</v>
      </c>
      <c r="B20" s="179" t="s">
        <v>179</v>
      </c>
      <c r="C20" s="179" t="s">
        <v>180</v>
      </c>
      <c r="D20" s="180"/>
      <c r="E20" s="179" t="s">
        <v>179</v>
      </c>
      <c r="F20" s="179" t="s">
        <v>181</v>
      </c>
      <c r="G20" s="180"/>
    </row>
    <row r="21" spans="1:8" x14ac:dyDescent="0.2">
      <c r="A21" s="47">
        <v>16</v>
      </c>
      <c r="B21" s="40" t="s">
        <v>182</v>
      </c>
      <c r="C21" s="40" t="s">
        <v>183</v>
      </c>
      <c r="D21" s="34">
        <f>'2'!C29</f>
        <v>604046307</v>
      </c>
      <c r="E21" s="40" t="s">
        <v>182</v>
      </c>
      <c r="F21" s="40" t="s">
        <v>81</v>
      </c>
      <c r="G21" s="34">
        <f>'6'!C32</f>
        <v>1093643229</v>
      </c>
    </row>
    <row r="22" spans="1:8" x14ac:dyDescent="0.2">
      <c r="A22" s="47">
        <v>17</v>
      </c>
      <c r="B22" s="40" t="s">
        <v>184</v>
      </c>
      <c r="C22" s="40" t="s">
        <v>185</v>
      </c>
      <c r="D22" s="34">
        <f>'2'!C65</f>
        <v>3000000</v>
      </c>
      <c r="E22" s="40" t="s">
        <v>184</v>
      </c>
      <c r="F22" s="40" t="s">
        <v>79</v>
      </c>
      <c r="G22" s="34">
        <f>'6'!C37</f>
        <v>237491654</v>
      </c>
    </row>
    <row r="23" spans="1:8" x14ac:dyDescent="0.2">
      <c r="A23" s="47">
        <v>18</v>
      </c>
      <c r="B23" s="40" t="s">
        <v>186</v>
      </c>
      <c r="C23" s="40" t="s">
        <v>187</v>
      </c>
      <c r="D23" s="34">
        <f>'2'!C71</f>
        <v>1755000</v>
      </c>
      <c r="E23" s="40" t="s">
        <v>186</v>
      </c>
      <c r="F23" s="40" t="s">
        <v>188</v>
      </c>
      <c r="G23" s="34">
        <f>'6'!C42</f>
        <v>14936746</v>
      </c>
    </row>
    <row r="24" spans="1:8" x14ac:dyDescent="0.2">
      <c r="A24" s="47">
        <v>19</v>
      </c>
      <c r="B24" s="40" t="s">
        <v>189</v>
      </c>
      <c r="C24" s="40"/>
      <c r="D24" s="34"/>
      <c r="E24" s="40" t="s">
        <v>189</v>
      </c>
      <c r="F24" s="40"/>
      <c r="G24" s="34"/>
    </row>
    <row r="25" spans="1:8" x14ac:dyDescent="0.2">
      <c r="A25" s="47">
        <v>20</v>
      </c>
      <c r="B25" s="40" t="s">
        <v>190</v>
      </c>
      <c r="C25" s="40"/>
      <c r="D25" s="34"/>
      <c r="E25" s="40" t="s">
        <v>190</v>
      </c>
      <c r="F25" s="40"/>
      <c r="G25" s="34"/>
    </row>
    <row r="26" spans="1:8" x14ac:dyDescent="0.2">
      <c r="A26" s="47">
        <v>21</v>
      </c>
      <c r="B26" s="40" t="s">
        <v>191</v>
      </c>
      <c r="C26" s="40"/>
      <c r="D26" s="34"/>
      <c r="E26" s="40"/>
      <c r="F26" s="40"/>
      <c r="G26" s="34"/>
    </row>
    <row r="27" spans="1:8" x14ac:dyDescent="0.2">
      <c r="A27" s="47">
        <v>22</v>
      </c>
      <c r="B27" s="40" t="s">
        <v>192</v>
      </c>
      <c r="C27" s="40"/>
      <c r="D27" s="34"/>
      <c r="E27" s="40"/>
      <c r="F27" s="40"/>
      <c r="G27" s="34"/>
    </row>
    <row r="28" spans="1:8" x14ac:dyDescent="0.2">
      <c r="A28" s="47">
        <v>23</v>
      </c>
      <c r="B28" s="40" t="s">
        <v>193</v>
      </c>
      <c r="C28" s="40"/>
      <c r="D28" s="34"/>
      <c r="E28" s="40"/>
      <c r="F28" s="40"/>
      <c r="G28" s="34"/>
    </row>
    <row r="29" spans="1:8" x14ac:dyDescent="0.2">
      <c r="A29" s="47">
        <v>24</v>
      </c>
      <c r="B29" s="179"/>
      <c r="C29" s="179" t="s">
        <v>194</v>
      </c>
      <c r="D29" s="180">
        <f>SUM(D21:D28)</f>
        <v>608801307</v>
      </c>
      <c r="E29" s="179"/>
      <c r="F29" s="179" t="s">
        <v>195</v>
      </c>
      <c r="G29" s="180">
        <f>SUM(G21:G26)</f>
        <v>1346071629</v>
      </c>
      <c r="H29" s="42">
        <f>D29-G29</f>
        <v>-737270322</v>
      </c>
    </row>
    <row r="30" spans="1:8" x14ac:dyDescent="0.2">
      <c r="A30" s="47">
        <v>25</v>
      </c>
      <c r="B30" s="40"/>
      <c r="C30" s="40"/>
      <c r="D30" s="34"/>
      <c r="E30" s="40"/>
      <c r="F30" s="40" t="s">
        <v>196</v>
      </c>
      <c r="G30" s="34">
        <f>D29</f>
        <v>608801307</v>
      </c>
    </row>
    <row r="31" spans="1:8" x14ac:dyDescent="0.2">
      <c r="A31" s="47">
        <v>26</v>
      </c>
      <c r="B31" s="40"/>
      <c r="C31" s="40"/>
      <c r="D31" s="34"/>
      <c r="E31" s="40"/>
      <c r="F31" s="40" t="s">
        <v>197</v>
      </c>
      <c r="G31" s="34">
        <f>G29-G30</f>
        <v>737270322</v>
      </c>
    </row>
    <row r="32" spans="1:8" x14ac:dyDescent="0.2">
      <c r="A32" s="47">
        <v>27</v>
      </c>
      <c r="B32" s="40"/>
      <c r="D32" s="34"/>
      <c r="E32" s="40"/>
      <c r="F32" s="40"/>
      <c r="G32" s="34"/>
    </row>
    <row r="33" spans="1:8" ht="13.5" thickBot="1" x14ac:dyDescent="0.25">
      <c r="A33" s="47">
        <v>28</v>
      </c>
      <c r="B33" s="181"/>
      <c r="C33" s="181" t="s">
        <v>415</v>
      </c>
      <c r="D33" s="182">
        <f>D16+D29</f>
        <v>1674444009</v>
      </c>
      <c r="E33" s="181"/>
      <c r="F33" s="181" t="s">
        <v>416</v>
      </c>
      <c r="G33" s="182">
        <f>SUM(G16+G29)</f>
        <v>2696736437</v>
      </c>
      <c r="H33" s="44">
        <f>D33-G33</f>
        <v>-1022292428</v>
      </c>
    </row>
    <row r="34" spans="1:8" x14ac:dyDescent="0.2">
      <c r="C34" s="35" t="s">
        <v>198</v>
      </c>
      <c r="D34" s="45">
        <f>'2'!C76</f>
        <v>581342540</v>
      </c>
      <c r="F34" s="35" t="s">
        <v>199</v>
      </c>
      <c r="G34" s="46">
        <f>'6'!C45</f>
        <v>581342540</v>
      </c>
      <c r="H34" s="42">
        <f>D34+D35+D37-G34-G35</f>
        <v>1016764656</v>
      </c>
    </row>
    <row r="35" spans="1:8" x14ac:dyDescent="0.2">
      <c r="C35" s="35" t="s">
        <v>200</v>
      </c>
      <c r="D35" s="45">
        <f>'2'!C74</f>
        <v>978648160</v>
      </c>
      <c r="F35" s="35" t="s">
        <v>201</v>
      </c>
      <c r="G35" s="46">
        <f>'6'!C44</f>
        <v>21883504</v>
      </c>
    </row>
    <row r="36" spans="1:8" x14ac:dyDescent="0.2">
      <c r="C36" s="35" t="s">
        <v>204</v>
      </c>
      <c r="D36" s="45">
        <f>'2'!C75</f>
        <v>5527772</v>
      </c>
      <c r="G36" s="46"/>
    </row>
    <row r="37" spans="1:8" x14ac:dyDescent="0.2">
      <c r="C37" s="35" t="s">
        <v>325</v>
      </c>
      <c r="D37" s="45">
        <f>'2'!C73</f>
        <v>60000000</v>
      </c>
      <c r="G37" s="46"/>
    </row>
    <row r="38" spans="1:8" x14ac:dyDescent="0.2">
      <c r="C38" s="35" t="s">
        <v>413</v>
      </c>
      <c r="D38" s="45">
        <f>SUM(D34:D37)</f>
        <v>1625518472</v>
      </c>
      <c r="E38" s="45">
        <f t="shared" ref="E38:G38" si="0">SUM(E34:E37)</f>
        <v>0</v>
      </c>
      <c r="F38" s="35" t="s">
        <v>414</v>
      </c>
      <c r="G38" s="45">
        <f t="shared" si="0"/>
        <v>603226044</v>
      </c>
    </row>
    <row r="39" spans="1:8" x14ac:dyDescent="0.2">
      <c r="C39" s="183" t="s">
        <v>202</v>
      </c>
      <c r="D39" s="184">
        <f>D33+D38</f>
        <v>3299962481</v>
      </c>
      <c r="E39" s="183"/>
      <c r="F39" s="183" t="s">
        <v>203</v>
      </c>
      <c r="G39" s="184">
        <f>G33+G38</f>
        <v>3299962481</v>
      </c>
    </row>
    <row r="40" spans="1:8" x14ac:dyDescent="0.2">
      <c r="D40" s="45"/>
      <c r="G40" s="46"/>
    </row>
    <row r="41" spans="1:8" x14ac:dyDescent="0.2">
      <c r="D41" s="45"/>
      <c r="F41" s="42"/>
      <c r="G41" s="46"/>
    </row>
    <row r="42" spans="1:8" x14ac:dyDescent="0.2">
      <c r="D42" s="45"/>
    </row>
  </sheetData>
  <mergeCells count="2">
    <mergeCell ref="B6:D6"/>
    <mergeCell ref="E6:G6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" sqref="C2"/>
    </sheetView>
  </sheetViews>
  <sheetFormatPr defaultColWidth="9.140625" defaultRowHeight="12.75" x14ac:dyDescent="0.2"/>
  <cols>
    <col min="1" max="1" width="5" style="35" customWidth="1"/>
    <col min="2" max="2" width="48.5703125" style="35" customWidth="1"/>
    <col min="3" max="3" width="17.28515625" style="35" customWidth="1"/>
    <col min="4" max="4" width="16" style="35" customWidth="1"/>
    <col min="5" max="16384" width="9.140625" style="35"/>
  </cols>
  <sheetData>
    <row r="1" spans="1:4" x14ac:dyDescent="0.2">
      <c r="B1" s="10" t="s">
        <v>267</v>
      </c>
    </row>
    <row r="2" spans="1:4" x14ac:dyDescent="0.2">
      <c r="B2" s="25" t="s">
        <v>0</v>
      </c>
      <c r="C2" s="224" t="s">
        <v>425</v>
      </c>
    </row>
    <row r="3" spans="1:4" x14ac:dyDescent="0.2">
      <c r="B3" s="37" t="s">
        <v>382</v>
      </c>
      <c r="C3" s="224" t="s">
        <v>383</v>
      </c>
    </row>
    <row r="5" spans="1:4" x14ac:dyDescent="0.2">
      <c r="B5" s="35" t="s">
        <v>147</v>
      </c>
      <c r="C5" s="35" t="s">
        <v>76</v>
      </c>
      <c r="D5" s="327" t="s">
        <v>83</v>
      </c>
    </row>
    <row r="6" spans="1:4" x14ac:dyDescent="0.2">
      <c r="A6" s="47">
        <v>1</v>
      </c>
      <c r="B6" s="181" t="s">
        <v>384</v>
      </c>
      <c r="C6" s="181" t="s">
        <v>385</v>
      </c>
      <c r="D6" s="181" t="s">
        <v>386</v>
      </c>
    </row>
    <row r="7" spans="1:4" x14ac:dyDescent="0.2">
      <c r="A7" s="47">
        <v>2</v>
      </c>
      <c r="B7" s="40"/>
      <c r="C7" s="40"/>
      <c r="D7" s="40"/>
    </row>
    <row r="8" spans="1:4" x14ac:dyDescent="0.2">
      <c r="A8" s="47">
        <v>3</v>
      </c>
      <c r="B8" s="40"/>
      <c r="C8" s="40"/>
      <c r="D8" s="40"/>
    </row>
    <row r="9" spans="1:4" ht="13.5" thickBot="1" x14ac:dyDescent="0.25">
      <c r="A9" s="47">
        <v>4</v>
      </c>
      <c r="B9" s="328" t="s">
        <v>387</v>
      </c>
      <c r="C9" s="329">
        <v>2000000</v>
      </c>
      <c r="D9" s="329">
        <v>2000000</v>
      </c>
    </row>
    <row r="10" spans="1:4" x14ac:dyDescent="0.2">
      <c r="A10" s="47">
        <v>5</v>
      </c>
      <c r="B10" s="330" t="s">
        <v>388</v>
      </c>
      <c r="C10" s="331">
        <v>1600000</v>
      </c>
      <c r="D10" s="331">
        <v>2089699</v>
      </c>
    </row>
    <row r="11" spans="1:4" ht="13.5" thickBot="1" x14ac:dyDescent="0.25">
      <c r="A11" s="47">
        <v>6</v>
      </c>
      <c r="B11" s="40"/>
      <c r="C11" s="34"/>
      <c r="D11" s="34"/>
    </row>
    <row r="12" spans="1:4" ht="13.5" thickBot="1" x14ac:dyDescent="0.25">
      <c r="A12" s="47">
        <v>7</v>
      </c>
      <c r="B12" s="332" t="s">
        <v>389</v>
      </c>
      <c r="C12" s="333">
        <v>500000</v>
      </c>
      <c r="D12" s="333">
        <v>500000</v>
      </c>
    </row>
    <row r="13" spans="1:4" x14ac:dyDescent="0.2">
      <c r="A13" s="47">
        <v>8</v>
      </c>
      <c r="B13" s="334" t="s">
        <v>390</v>
      </c>
      <c r="C13" s="335">
        <f>SUM(C9+C10+C12)</f>
        <v>4100000</v>
      </c>
      <c r="D13" s="335">
        <f>SUM(D9+D10+D12)</f>
        <v>4589699</v>
      </c>
    </row>
    <row r="14" spans="1:4" s="384" customFormat="1" x14ac:dyDescent="0.2">
      <c r="A14" s="381"/>
      <c r="B14" s="382" t="s">
        <v>408</v>
      </c>
      <c r="C14" s="383"/>
      <c r="D14" s="383">
        <v>920251</v>
      </c>
    </row>
    <row r="15" spans="1:4" ht="25.5" x14ac:dyDescent="0.2">
      <c r="A15" s="35">
        <v>9</v>
      </c>
      <c r="B15" s="336" t="s">
        <v>392</v>
      </c>
      <c r="C15" s="337"/>
      <c r="D15" s="129">
        <v>2000000</v>
      </c>
    </row>
    <row r="16" spans="1:4" x14ac:dyDescent="0.2">
      <c r="A16" s="35">
        <v>10</v>
      </c>
      <c r="B16" s="338" t="s">
        <v>261</v>
      </c>
      <c r="C16" s="338"/>
      <c r="D16" s="339">
        <f>SUM(D13:D15)</f>
        <v>7509950</v>
      </c>
    </row>
    <row r="19" spans="2:2" x14ac:dyDescent="0.2">
      <c r="B19" s="35" t="s">
        <v>391</v>
      </c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Berhida</dc:creator>
  <cp:lastModifiedBy>User</cp:lastModifiedBy>
  <cp:lastPrinted>2020-09-27T17:58:32Z</cp:lastPrinted>
  <dcterms:created xsi:type="dcterms:W3CDTF">2017-02-09T14:59:06Z</dcterms:created>
  <dcterms:modified xsi:type="dcterms:W3CDTF">2020-09-27T17:59:16Z</dcterms:modified>
</cp:coreProperties>
</file>