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9075" activeTab="15"/>
  </bookViews>
  <sheets>
    <sheet name="1a" sheetId="78" r:id="rId1"/>
    <sheet name="1b" sheetId="2" r:id="rId2"/>
    <sheet name="1c" sheetId="71" r:id="rId3"/>
    <sheet name="2a" sheetId="79" r:id="rId4"/>
    <sheet name="2b" sheetId="80" r:id="rId5"/>
    <sheet name="2d" sheetId="1" r:id="rId6"/>
    <sheet name="2e" sheetId="72" r:id="rId7"/>
    <sheet name="3" sheetId="76" r:id="rId8"/>
    <sheet name="4" sheetId="9" r:id="rId9"/>
    <sheet name="5" sheetId="10" r:id="rId10"/>
    <sheet name="6" sheetId="77" r:id="rId11"/>
    <sheet name="9a" sheetId="81" r:id="rId12"/>
    <sheet name="9b" sheetId="82" r:id="rId13"/>
    <sheet name="9c" sheetId="83" r:id="rId14"/>
    <sheet name="10 mell" sheetId="84" r:id="rId15"/>
    <sheet name="13" sheetId="14" r:id="rId16"/>
  </sheets>
  <externalReferences>
    <externalReference r:id="rId17"/>
    <externalReference r:id="rId18"/>
  </externalReferences>
  <definedNames>
    <definedName name="_xlnm.Print_Area" localSheetId="15">'13'!$B$1:$O$34</definedName>
    <definedName name="_xlnm.Print_Area">'2d'!$A$6:$U$27</definedName>
  </definedNames>
  <calcPr calcId="125725"/>
  <fileRecoveryPr autoRecover="0"/>
</workbook>
</file>

<file path=xl/calcChain.xml><?xml version="1.0" encoding="utf-8"?>
<calcChain xmlns="http://schemas.openxmlformats.org/spreadsheetml/2006/main">
  <c r="P31" i="14"/>
  <c r="C15" i="84"/>
  <c r="C13"/>
  <c r="D33" i="79" l="1"/>
  <c r="E33"/>
  <c r="F22" i="84" l="1"/>
  <c r="E22"/>
  <c r="C14"/>
  <c r="C22" s="1"/>
  <c r="D22"/>
  <c r="M38" i="78" l="1"/>
  <c r="M50" l="1"/>
  <c r="O50" s="1"/>
  <c r="D66" i="71"/>
  <c r="H14" i="81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D15"/>
  <c r="D16"/>
  <c r="D17"/>
  <c r="D18"/>
  <c r="D21"/>
  <c r="D22"/>
  <c r="D23"/>
  <c r="D24"/>
  <c r="D27"/>
  <c r="D28"/>
  <c r="D29"/>
  <c r="D30"/>
  <c r="D31"/>
  <c r="D34"/>
  <c r="D35"/>
  <c r="D36"/>
  <c r="D38"/>
  <c r="D40"/>
  <c r="D41"/>
  <c r="D42"/>
  <c r="D44"/>
  <c r="D45"/>
  <c r="D47"/>
  <c r="D48"/>
  <c r="D49"/>
  <c r="D50"/>
  <c r="D51"/>
  <c r="D52"/>
  <c r="D53"/>
  <c r="D54"/>
  <c r="D55"/>
  <c r="D56"/>
  <c r="D57"/>
  <c r="D58"/>
  <c r="D59"/>
  <c r="D60"/>
  <c r="D62"/>
  <c r="D64"/>
  <c r="D66"/>
  <c r="D67"/>
  <c r="D68"/>
  <c r="D71"/>
  <c r="D72"/>
  <c r="D73"/>
  <c r="D12"/>
  <c r="E12"/>
  <c r="F12"/>
  <c r="G12"/>
  <c r="H12"/>
  <c r="H8"/>
  <c r="H9"/>
  <c r="H10"/>
  <c r="H11"/>
  <c r="G8"/>
  <c r="G9"/>
  <c r="G10"/>
  <c r="G11"/>
  <c r="F8"/>
  <c r="F9"/>
  <c r="F10"/>
  <c r="F11"/>
  <c r="E8"/>
  <c r="E9"/>
  <c r="E10"/>
  <c r="E11"/>
  <c r="D8"/>
  <c r="D9"/>
  <c r="D10"/>
  <c r="D11"/>
  <c r="C9"/>
  <c r="C10"/>
  <c r="C11"/>
  <c r="C8"/>
  <c r="D7"/>
  <c r="E7"/>
  <c r="F7"/>
  <c r="G7"/>
  <c r="H7"/>
  <c r="E13" i="82"/>
  <c r="F13"/>
  <c r="G13"/>
  <c r="H13"/>
  <c r="D13"/>
  <c r="E13" i="83"/>
  <c r="F13"/>
  <c r="G13"/>
  <c r="H13"/>
  <c r="D13"/>
  <c r="C38"/>
  <c r="C38" i="82"/>
  <c r="C12" i="83"/>
  <c r="C12" i="82"/>
  <c r="H65" i="83"/>
  <c r="G65"/>
  <c r="F65"/>
  <c r="E65"/>
  <c r="D65"/>
  <c r="C64"/>
  <c r="H65" i="82"/>
  <c r="G65"/>
  <c r="F65"/>
  <c r="E65"/>
  <c r="D65"/>
  <c r="C64"/>
  <c r="G119" i="83"/>
  <c r="H118"/>
  <c r="H119" s="1"/>
  <c r="G118"/>
  <c r="F118"/>
  <c r="F119" s="1"/>
  <c r="E118"/>
  <c r="E119" s="1"/>
  <c r="D117"/>
  <c r="D118" s="1"/>
  <c r="D119" s="1"/>
  <c r="C116"/>
  <c r="C115"/>
  <c r="E113"/>
  <c r="C112"/>
  <c r="C111"/>
  <c r="C110"/>
  <c r="H109"/>
  <c r="H113" s="1"/>
  <c r="G109"/>
  <c r="G113" s="1"/>
  <c r="F109"/>
  <c r="F113" s="1"/>
  <c r="E109"/>
  <c r="D109"/>
  <c r="D113" s="1"/>
  <c r="H108"/>
  <c r="G108"/>
  <c r="F108"/>
  <c r="E108"/>
  <c r="D108"/>
  <c r="C107"/>
  <c r="C106"/>
  <c r="C105"/>
  <c r="C104"/>
  <c r="H103"/>
  <c r="G103"/>
  <c r="F103"/>
  <c r="E103"/>
  <c r="D103"/>
  <c r="C103" s="1"/>
  <c r="C102"/>
  <c r="C101"/>
  <c r="C100"/>
  <c r="C99"/>
  <c r="C98"/>
  <c r="C96"/>
  <c r="C95"/>
  <c r="C94"/>
  <c r="C93"/>
  <c r="C92"/>
  <c r="C91"/>
  <c r="H90"/>
  <c r="H97" s="1"/>
  <c r="G90"/>
  <c r="G97" s="1"/>
  <c r="F90"/>
  <c r="F97" s="1"/>
  <c r="E90"/>
  <c r="D90"/>
  <c r="D97" s="1"/>
  <c r="C89"/>
  <c r="C87"/>
  <c r="C86"/>
  <c r="C85"/>
  <c r="H84"/>
  <c r="G84"/>
  <c r="F84"/>
  <c r="E84"/>
  <c r="C84" s="1"/>
  <c r="D84"/>
  <c r="C83"/>
  <c r="H82"/>
  <c r="G82"/>
  <c r="F82"/>
  <c r="E82"/>
  <c r="D82"/>
  <c r="C81"/>
  <c r="H80"/>
  <c r="G80"/>
  <c r="G88" s="1"/>
  <c r="F80"/>
  <c r="E80"/>
  <c r="E88" s="1"/>
  <c r="D80"/>
  <c r="C80"/>
  <c r="C79"/>
  <c r="C78"/>
  <c r="C77"/>
  <c r="F75"/>
  <c r="H74"/>
  <c r="H75" s="1"/>
  <c r="G74"/>
  <c r="G75" s="1"/>
  <c r="F74"/>
  <c r="E74"/>
  <c r="E75" s="1"/>
  <c r="D74"/>
  <c r="C73"/>
  <c r="C72"/>
  <c r="C71"/>
  <c r="H69"/>
  <c r="G69"/>
  <c r="F69"/>
  <c r="E69"/>
  <c r="D69"/>
  <c r="C69"/>
  <c r="C68"/>
  <c r="C67"/>
  <c r="C66"/>
  <c r="H63"/>
  <c r="G63"/>
  <c r="F63"/>
  <c r="E63"/>
  <c r="D63"/>
  <c r="C63" s="1"/>
  <c r="C62"/>
  <c r="C60"/>
  <c r="C59"/>
  <c r="C58"/>
  <c r="C57"/>
  <c r="C56"/>
  <c r="C55"/>
  <c r="C54"/>
  <c r="C52"/>
  <c r="C51"/>
  <c r="C50"/>
  <c r="C49"/>
  <c r="C48"/>
  <c r="C47"/>
  <c r="H46"/>
  <c r="G46"/>
  <c r="F46"/>
  <c r="E46"/>
  <c r="D46"/>
  <c r="C46" s="1"/>
  <c r="C45"/>
  <c r="C44"/>
  <c r="H43"/>
  <c r="G43"/>
  <c r="F43"/>
  <c r="E43"/>
  <c r="D43"/>
  <c r="C42"/>
  <c r="C41"/>
  <c r="C40"/>
  <c r="H39"/>
  <c r="G39"/>
  <c r="G61" s="1"/>
  <c r="F39"/>
  <c r="E39"/>
  <c r="D39"/>
  <c r="D61" s="1"/>
  <c r="C36"/>
  <c r="C35"/>
  <c r="C34"/>
  <c r="H33"/>
  <c r="G33"/>
  <c r="F33"/>
  <c r="E33"/>
  <c r="D33"/>
  <c r="C33" s="1"/>
  <c r="H32"/>
  <c r="G32"/>
  <c r="F32"/>
  <c r="E32"/>
  <c r="D32"/>
  <c r="C31"/>
  <c r="C30"/>
  <c r="C29"/>
  <c r="C28"/>
  <c r="C27"/>
  <c r="H26"/>
  <c r="G26"/>
  <c r="G37" s="1"/>
  <c r="F26"/>
  <c r="E26"/>
  <c r="E37" s="1"/>
  <c r="D26"/>
  <c r="C26"/>
  <c r="C24"/>
  <c r="C23"/>
  <c r="C22"/>
  <c r="C21"/>
  <c r="H20"/>
  <c r="H25" s="1"/>
  <c r="G20"/>
  <c r="G25" s="1"/>
  <c r="F20"/>
  <c r="F25" s="1"/>
  <c r="E20"/>
  <c r="E25" s="1"/>
  <c r="D20"/>
  <c r="D25" s="1"/>
  <c r="C20"/>
  <c r="C18"/>
  <c r="C17"/>
  <c r="C16"/>
  <c r="C15"/>
  <c r="H14"/>
  <c r="G14"/>
  <c r="F14"/>
  <c r="E14"/>
  <c r="D14"/>
  <c r="H19"/>
  <c r="D19"/>
  <c r="C11"/>
  <c r="C10"/>
  <c r="C9"/>
  <c r="C8"/>
  <c r="C7"/>
  <c r="H118" i="82"/>
  <c r="H119" s="1"/>
  <c r="G118"/>
  <c r="G119" s="1"/>
  <c r="F118"/>
  <c r="F119" s="1"/>
  <c r="E118"/>
  <c r="E119" s="1"/>
  <c r="D118"/>
  <c r="D119" s="1"/>
  <c r="C117"/>
  <c r="C116"/>
  <c r="C115"/>
  <c r="E113"/>
  <c r="C112"/>
  <c r="C111"/>
  <c r="C110"/>
  <c r="H109"/>
  <c r="H113" s="1"/>
  <c r="G109"/>
  <c r="G113" s="1"/>
  <c r="F109"/>
  <c r="F113" s="1"/>
  <c r="E109"/>
  <c r="D109"/>
  <c r="D113" s="1"/>
  <c r="H108"/>
  <c r="G108"/>
  <c r="F108"/>
  <c r="E108"/>
  <c r="D108"/>
  <c r="C108" s="1"/>
  <c r="C107"/>
  <c r="C106"/>
  <c r="C105"/>
  <c r="C104"/>
  <c r="H103"/>
  <c r="G103"/>
  <c r="F103"/>
  <c r="E103"/>
  <c r="D103"/>
  <c r="C103"/>
  <c r="C102"/>
  <c r="C101"/>
  <c r="C100"/>
  <c r="C99"/>
  <c r="C98"/>
  <c r="C96"/>
  <c r="C95"/>
  <c r="C94"/>
  <c r="C93"/>
  <c r="C92"/>
  <c r="C91"/>
  <c r="H90"/>
  <c r="H97" s="1"/>
  <c r="G90"/>
  <c r="G97" s="1"/>
  <c r="F90"/>
  <c r="F97" s="1"/>
  <c r="E90"/>
  <c r="D90"/>
  <c r="D97" s="1"/>
  <c r="C89"/>
  <c r="C87"/>
  <c r="C86"/>
  <c r="C85"/>
  <c r="H84"/>
  <c r="G84"/>
  <c r="F84"/>
  <c r="E84"/>
  <c r="C84" s="1"/>
  <c r="D84"/>
  <c r="C83"/>
  <c r="H82"/>
  <c r="G82"/>
  <c r="F82"/>
  <c r="E82"/>
  <c r="D82"/>
  <c r="C81"/>
  <c r="H80"/>
  <c r="H88" s="1"/>
  <c r="G80"/>
  <c r="G88" s="1"/>
  <c r="G114" s="1"/>
  <c r="F80"/>
  <c r="F88" s="1"/>
  <c r="E80"/>
  <c r="D80"/>
  <c r="D88" s="1"/>
  <c r="C79"/>
  <c r="C78"/>
  <c r="C77"/>
  <c r="H74"/>
  <c r="H75" s="1"/>
  <c r="G74"/>
  <c r="G75" s="1"/>
  <c r="F74"/>
  <c r="F75" s="1"/>
  <c r="E74"/>
  <c r="E75" s="1"/>
  <c r="D74"/>
  <c r="D75" s="1"/>
  <c r="C73"/>
  <c r="C72"/>
  <c r="C71"/>
  <c r="H69"/>
  <c r="G69"/>
  <c r="F69"/>
  <c r="E69"/>
  <c r="D69"/>
  <c r="C69" s="1"/>
  <c r="C68"/>
  <c r="C67"/>
  <c r="C66"/>
  <c r="H63"/>
  <c r="G63"/>
  <c r="F63"/>
  <c r="E63"/>
  <c r="D63"/>
  <c r="C63" s="1"/>
  <c r="C62"/>
  <c r="C60"/>
  <c r="C59"/>
  <c r="C58"/>
  <c r="C57"/>
  <c r="C56"/>
  <c r="C55"/>
  <c r="C54"/>
  <c r="C52"/>
  <c r="C51"/>
  <c r="C50"/>
  <c r="C49"/>
  <c r="C48"/>
  <c r="C47"/>
  <c r="H46"/>
  <c r="G46"/>
  <c r="F46"/>
  <c r="E46"/>
  <c r="D46"/>
  <c r="C45"/>
  <c r="C44"/>
  <c r="H43"/>
  <c r="G43"/>
  <c r="F43"/>
  <c r="E43"/>
  <c r="D43"/>
  <c r="C42"/>
  <c r="C41"/>
  <c r="C40"/>
  <c r="H39"/>
  <c r="G39"/>
  <c r="G61" s="1"/>
  <c r="F39"/>
  <c r="F61" s="1"/>
  <c r="E39"/>
  <c r="D39"/>
  <c r="D61" s="1"/>
  <c r="C36"/>
  <c r="C35"/>
  <c r="C34"/>
  <c r="H33"/>
  <c r="G33"/>
  <c r="F33"/>
  <c r="E33"/>
  <c r="D33"/>
  <c r="H32"/>
  <c r="G32"/>
  <c r="F32"/>
  <c r="E32"/>
  <c r="D32"/>
  <c r="C32" s="1"/>
  <c r="C31"/>
  <c r="C30"/>
  <c r="C29"/>
  <c r="C28"/>
  <c r="C27"/>
  <c r="H26"/>
  <c r="H37" s="1"/>
  <c r="G26"/>
  <c r="F26"/>
  <c r="F37" s="1"/>
  <c r="E26"/>
  <c r="D26"/>
  <c r="D37" s="1"/>
  <c r="C24"/>
  <c r="C23"/>
  <c r="C22"/>
  <c r="C21"/>
  <c r="H20"/>
  <c r="H25" s="1"/>
  <c r="G20"/>
  <c r="G25" s="1"/>
  <c r="F20"/>
  <c r="F25" s="1"/>
  <c r="E20"/>
  <c r="E25" s="1"/>
  <c r="D20"/>
  <c r="D25" s="1"/>
  <c r="C18"/>
  <c r="C17"/>
  <c r="C16"/>
  <c r="C15"/>
  <c r="H14"/>
  <c r="G14"/>
  <c r="F14"/>
  <c r="F19" s="1"/>
  <c r="F70" s="1"/>
  <c r="E14"/>
  <c r="D14"/>
  <c r="C14" s="1"/>
  <c r="H19"/>
  <c r="E19"/>
  <c r="C11"/>
  <c r="C10"/>
  <c r="C9"/>
  <c r="C8"/>
  <c r="C7"/>
  <c r="H120" i="81"/>
  <c r="G120"/>
  <c r="F120"/>
  <c r="E120"/>
  <c r="D120"/>
  <c r="C120"/>
  <c r="H119"/>
  <c r="G119"/>
  <c r="F119"/>
  <c r="E119"/>
  <c r="D119"/>
  <c r="C119"/>
  <c r="H118"/>
  <c r="G118"/>
  <c r="F118"/>
  <c r="E118"/>
  <c r="D118"/>
  <c r="C118"/>
  <c r="H117"/>
  <c r="G117"/>
  <c r="F117"/>
  <c r="E117"/>
  <c r="D117"/>
  <c r="C117"/>
  <c r="C116"/>
  <c r="H115"/>
  <c r="G115"/>
  <c r="F115"/>
  <c r="E115"/>
  <c r="D115"/>
  <c r="C115"/>
  <c r="H114"/>
  <c r="G114"/>
  <c r="F114"/>
  <c r="E114"/>
  <c r="D114"/>
  <c r="C114"/>
  <c r="H113"/>
  <c r="G113"/>
  <c r="F113"/>
  <c r="E113"/>
  <c r="D113"/>
  <c r="C113"/>
  <c r="H112"/>
  <c r="G112"/>
  <c r="F112"/>
  <c r="E112"/>
  <c r="D112"/>
  <c r="C112"/>
  <c r="H111"/>
  <c r="G111"/>
  <c r="F111"/>
  <c r="E111"/>
  <c r="D111"/>
  <c r="C111"/>
  <c r="H110"/>
  <c r="G110"/>
  <c r="F110"/>
  <c r="E110"/>
  <c r="D110"/>
  <c r="C110"/>
  <c r="H109"/>
  <c r="G109"/>
  <c r="F109"/>
  <c r="E109"/>
  <c r="D109"/>
  <c r="C109"/>
  <c r="H108"/>
  <c r="G108"/>
  <c r="F108"/>
  <c r="E108"/>
  <c r="D108"/>
  <c r="C108"/>
  <c r="H107"/>
  <c r="G107"/>
  <c r="F107"/>
  <c r="E107"/>
  <c r="D107"/>
  <c r="C107"/>
  <c r="H106"/>
  <c r="G106"/>
  <c r="F106"/>
  <c r="E106"/>
  <c r="D106"/>
  <c r="C106"/>
  <c r="H105"/>
  <c r="G105"/>
  <c r="F105"/>
  <c r="E105"/>
  <c r="D105"/>
  <c r="C105"/>
  <c r="H104"/>
  <c r="G104"/>
  <c r="F104"/>
  <c r="E104"/>
  <c r="D104"/>
  <c r="C104"/>
  <c r="H103"/>
  <c r="G103"/>
  <c r="F103"/>
  <c r="E103"/>
  <c r="D103"/>
  <c r="C103"/>
  <c r="H102"/>
  <c r="G102"/>
  <c r="F102"/>
  <c r="E102"/>
  <c r="D102"/>
  <c r="C102"/>
  <c r="H101"/>
  <c r="G101"/>
  <c r="F101"/>
  <c r="E101"/>
  <c r="D101"/>
  <c r="C101"/>
  <c r="H100"/>
  <c r="G100"/>
  <c r="F100"/>
  <c r="E100"/>
  <c r="D100"/>
  <c r="C100"/>
  <c r="H99"/>
  <c r="G99"/>
  <c r="F99"/>
  <c r="E99"/>
  <c r="D99"/>
  <c r="C99"/>
  <c r="H98"/>
  <c r="G98"/>
  <c r="F98"/>
  <c r="E98"/>
  <c r="D98"/>
  <c r="C98"/>
  <c r="H97"/>
  <c r="G97"/>
  <c r="F97"/>
  <c r="E97"/>
  <c r="D97"/>
  <c r="C97"/>
  <c r="H96"/>
  <c r="G96"/>
  <c r="F96"/>
  <c r="E96"/>
  <c r="D96"/>
  <c r="C96"/>
  <c r="H95"/>
  <c r="G95"/>
  <c r="F95"/>
  <c r="E95"/>
  <c r="D95"/>
  <c r="C95"/>
  <c r="H94"/>
  <c r="G94"/>
  <c r="F94"/>
  <c r="E94"/>
  <c r="D94"/>
  <c r="C94"/>
  <c r="H93"/>
  <c r="G93"/>
  <c r="F93"/>
  <c r="E93"/>
  <c r="D93"/>
  <c r="C93"/>
  <c r="H92"/>
  <c r="G92"/>
  <c r="F92"/>
  <c r="E92"/>
  <c r="D92"/>
  <c r="C92"/>
  <c r="H91"/>
  <c r="G91"/>
  <c r="F91"/>
  <c r="E91"/>
  <c r="D91"/>
  <c r="C91"/>
  <c r="H90"/>
  <c r="G90"/>
  <c r="F90"/>
  <c r="E90"/>
  <c r="D90"/>
  <c r="C90"/>
  <c r="H89"/>
  <c r="G89"/>
  <c r="F89"/>
  <c r="E89"/>
  <c r="D89"/>
  <c r="C89"/>
  <c r="H88"/>
  <c r="G88"/>
  <c r="F88"/>
  <c r="E88"/>
  <c r="D88"/>
  <c r="C88"/>
  <c r="H87"/>
  <c r="G87"/>
  <c r="F87"/>
  <c r="E87"/>
  <c r="D87"/>
  <c r="C87"/>
  <c r="H86"/>
  <c r="G86"/>
  <c r="F86"/>
  <c r="E86"/>
  <c r="D86"/>
  <c r="C86"/>
  <c r="H85"/>
  <c r="G85"/>
  <c r="F85"/>
  <c r="E85"/>
  <c r="D85"/>
  <c r="C85"/>
  <c r="H84"/>
  <c r="G84"/>
  <c r="F84"/>
  <c r="E84"/>
  <c r="D84"/>
  <c r="C84"/>
  <c r="H83"/>
  <c r="G83"/>
  <c r="F83"/>
  <c r="E83"/>
  <c r="D83"/>
  <c r="C83"/>
  <c r="H82"/>
  <c r="G82"/>
  <c r="F82"/>
  <c r="E82"/>
  <c r="D82"/>
  <c r="C82"/>
  <c r="H81"/>
  <c r="G81"/>
  <c r="F81"/>
  <c r="E81"/>
  <c r="D81"/>
  <c r="C81"/>
  <c r="H80"/>
  <c r="G80"/>
  <c r="F80"/>
  <c r="E80"/>
  <c r="D80"/>
  <c r="C80"/>
  <c r="H79"/>
  <c r="G79"/>
  <c r="F79"/>
  <c r="E79"/>
  <c r="D79"/>
  <c r="C79"/>
  <c r="H78"/>
  <c r="G78"/>
  <c r="F78"/>
  <c r="E78"/>
  <c r="D78"/>
  <c r="C78"/>
  <c r="H77"/>
  <c r="G77"/>
  <c r="F77"/>
  <c r="E77"/>
  <c r="D77"/>
  <c r="C77"/>
  <c r="H13"/>
  <c r="G13"/>
  <c r="F13"/>
  <c r="E13"/>
  <c r="C7"/>
  <c r="C43" i="82" l="1"/>
  <c r="C75"/>
  <c r="E88"/>
  <c r="C14" i="83"/>
  <c r="G114"/>
  <c r="G120" s="1"/>
  <c r="C113"/>
  <c r="C65" i="82"/>
  <c r="F19" i="83"/>
  <c r="G19" i="82"/>
  <c r="V50" i="78"/>
  <c r="X50" s="1"/>
  <c r="D19" i="82"/>
  <c r="D70" s="1"/>
  <c r="C20"/>
  <c r="C26"/>
  <c r="E37"/>
  <c r="G37"/>
  <c r="C33"/>
  <c r="C39"/>
  <c r="C46"/>
  <c r="F114"/>
  <c r="F120" s="1"/>
  <c r="H114"/>
  <c r="C82"/>
  <c r="C90"/>
  <c r="C109"/>
  <c r="C118"/>
  <c r="C25" i="83"/>
  <c r="D37"/>
  <c r="F37"/>
  <c r="H37"/>
  <c r="C32"/>
  <c r="C43"/>
  <c r="H53"/>
  <c r="H61" s="1"/>
  <c r="C74"/>
  <c r="C82"/>
  <c r="F88"/>
  <c r="H88"/>
  <c r="H114" s="1"/>
  <c r="H120" s="1"/>
  <c r="C90"/>
  <c r="C108"/>
  <c r="G19"/>
  <c r="G70" s="1"/>
  <c r="G76"/>
  <c r="C13"/>
  <c r="C117"/>
  <c r="C65"/>
  <c r="F114"/>
  <c r="F120" s="1"/>
  <c r="C119"/>
  <c r="E97"/>
  <c r="C97" s="1"/>
  <c r="C109"/>
  <c r="E19"/>
  <c r="C39"/>
  <c r="E53"/>
  <c r="E61" s="1"/>
  <c r="D75"/>
  <c r="C75" s="1"/>
  <c r="C118"/>
  <c r="D88"/>
  <c r="F53"/>
  <c r="F61" s="1"/>
  <c r="C19" i="82"/>
  <c r="C25"/>
  <c r="G120"/>
  <c r="C119"/>
  <c r="D114"/>
  <c r="C88"/>
  <c r="H120"/>
  <c r="F76"/>
  <c r="C37"/>
  <c r="C113"/>
  <c r="C13"/>
  <c r="E53"/>
  <c r="E61" s="1"/>
  <c r="C74"/>
  <c r="H53"/>
  <c r="H61" s="1"/>
  <c r="H70" s="1"/>
  <c r="H76" s="1"/>
  <c r="C80"/>
  <c r="E97"/>
  <c r="C97" s="1"/>
  <c r="H70" i="83" l="1"/>
  <c r="H76" s="1"/>
  <c r="E70" i="82"/>
  <c r="E76" s="1"/>
  <c r="E114" i="83"/>
  <c r="E120" s="1"/>
  <c r="G70" i="82"/>
  <c r="G76" s="1"/>
  <c r="E114"/>
  <c r="E120" s="1"/>
  <c r="E70" i="83"/>
  <c r="C37"/>
  <c r="F70"/>
  <c r="F76" s="1"/>
  <c r="D70"/>
  <c r="E76"/>
  <c r="C19"/>
  <c r="D76"/>
  <c r="C53"/>
  <c r="C88"/>
  <c r="D114"/>
  <c r="C61"/>
  <c r="C61" i="82"/>
  <c r="C53"/>
  <c r="D120"/>
  <c r="C120" s="1"/>
  <c r="C114"/>
  <c r="C70"/>
  <c r="D76"/>
  <c r="C76" s="1"/>
  <c r="C76" i="83" l="1"/>
  <c r="D120"/>
  <c r="C120" s="1"/>
  <c r="C114"/>
  <c r="C70"/>
  <c r="G46" i="80" l="1"/>
  <c r="E46"/>
  <c r="D46"/>
  <c r="C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G33" i="79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46" i="80" l="1"/>
  <c r="F33" i="79"/>
  <c r="C12" i="71"/>
  <c r="C12" i="2"/>
  <c r="C12" i="81" s="1"/>
  <c r="E13" i="2"/>
  <c r="F13"/>
  <c r="G13"/>
  <c r="H13"/>
  <c r="D13"/>
  <c r="D13" i="81" s="1"/>
  <c r="E13" i="71"/>
  <c r="F13"/>
  <c r="G13"/>
  <c r="H13"/>
  <c r="D13"/>
  <c r="C13" s="1"/>
  <c r="H9" i="72"/>
  <c r="C13" i="2" l="1"/>
  <c r="C13" i="81" s="1"/>
  <c r="D46" i="71"/>
  <c r="E39"/>
  <c r="F39"/>
  <c r="G39"/>
  <c r="H39"/>
  <c r="D39"/>
  <c r="D43"/>
  <c r="E43"/>
  <c r="F43"/>
  <c r="D26"/>
  <c r="D20"/>
  <c r="D38" i="72"/>
  <c r="D19"/>
  <c r="E19"/>
  <c r="F19"/>
  <c r="D13"/>
  <c r="D11"/>
  <c r="F5" i="78" l="1"/>
  <c r="J5"/>
  <c r="J6" s="1"/>
  <c r="N5"/>
  <c r="F6"/>
  <c r="F7"/>
  <c r="J7"/>
  <c r="N7"/>
  <c r="E11"/>
  <c r="F11"/>
  <c r="J11"/>
  <c r="P11"/>
  <c r="Q11"/>
  <c r="R11"/>
  <c r="S11"/>
  <c r="T11"/>
  <c r="U11"/>
  <c r="V11"/>
  <c r="W11"/>
  <c r="I12"/>
  <c r="I11" s="1"/>
  <c r="M12"/>
  <c r="O12" s="1"/>
  <c r="X12"/>
  <c r="N13"/>
  <c r="X13"/>
  <c r="N14"/>
  <c r="O14"/>
  <c r="X14"/>
  <c r="M15"/>
  <c r="N15" s="1"/>
  <c r="O15" s="1"/>
  <c r="X15"/>
  <c r="M16"/>
  <c r="O16" s="1"/>
  <c r="X16"/>
  <c r="M17"/>
  <c r="N17" s="1"/>
  <c r="X17"/>
  <c r="M18"/>
  <c r="N18" s="1"/>
  <c r="X18"/>
  <c r="O19"/>
  <c r="X19"/>
  <c r="O20"/>
  <c r="X20"/>
  <c r="E21"/>
  <c r="J21"/>
  <c r="N21"/>
  <c r="P21"/>
  <c r="Q21"/>
  <c r="R21"/>
  <c r="V21"/>
  <c r="W21"/>
  <c r="I22"/>
  <c r="M22"/>
  <c r="O22" s="1"/>
  <c r="X22"/>
  <c r="M23"/>
  <c r="O23" s="1"/>
  <c r="X23"/>
  <c r="I24"/>
  <c r="M24"/>
  <c r="O24" s="1"/>
  <c r="X24"/>
  <c r="M25"/>
  <c r="O25"/>
  <c r="X25"/>
  <c r="I26"/>
  <c r="M26"/>
  <c r="O26"/>
  <c r="X26"/>
  <c r="I27"/>
  <c r="M27"/>
  <c r="O27" s="1"/>
  <c r="S27"/>
  <c r="T27"/>
  <c r="U27"/>
  <c r="U21" s="1"/>
  <c r="I28"/>
  <c r="M28"/>
  <c r="O28"/>
  <c r="T28"/>
  <c r="X28" s="1"/>
  <c r="U28"/>
  <c r="M29"/>
  <c r="O29" s="1"/>
  <c r="X29"/>
  <c r="M30"/>
  <c r="O30" s="1"/>
  <c r="X30"/>
  <c r="I31"/>
  <c r="M31"/>
  <c r="O31" s="1"/>
  <c r="T31"/>
  <c r="X31" s="1"/>
  <c r="O32"/>
  <c r="S32"/>
  <c r="X32" s="1"/>
  <c r="T32"/>
  <c r="U32"/>
  <c r="O33"/>
  <c r="X33"/>
  <c r="E34"/>
  <c r="I34"/>
  <c r="J34"/>
  <c r="P34"/>
  <c r="Q34"/>
  <c r="R34"/>
  <c r="S34"/>
  <c r="U34"/>
  <c r="W34"/>
  <c r="X35"/>
  <c r="M36"/>
  <c r="O36" s="1"/>
  <c r="X36"/>
  <c r="O37"/>
  <c r="X37"/>
  <c r="O38"/>
  <c r="X38"/>
  <c r="N39"/>
  <c r="N34" s="1"/>
  <c r="X39"/>
  <c r="M40"/>
  <c r="O40"/>
  <c r="T40"/>
  <c r="X40" s="1"/>
  <c r="M41"/>
  <c r="O41" s="1"/>
  <c r="X41"/>
  <c r="M42"/>
  <c r="O42" s="1"/>
  <c r="O43"/>
  <c r="X43"/>
  <c r="O44"/>
  <c r="X44"/>
  <c r="O45"/>
  <c r="X45"/>
  <c r="O46"/>
  <c r="X46"/>
  <c r="O47"/>
  <c r="X47"/>
  <c r="M48"/>
  <c r="O48" s="1"/>
  <c r="X48"/>
  <c r="M49"/>
  <c r="V49" s="1"/>
  <c r="O49"/>
  <c r="M51"/>
  <c r="O51" s="1"/>
  <c r="V51"/>
  <c r="X51" s="1"/>
  <c r="O52"/>
  <c r="V52"/>
  <c r="X52" s="1"/>
  <c r="O53"/>
  <c r="T53" s="1"/>
  <c r="X53" s="1"/>
  <c r="J54"/>
  <c r="M54"/>
  <c r="N54"/>
  <c r="P54"/>
  <c r="Q54"/>
  <c r="R54"/>
  <c r="S54"/>
  <c r="T54"/>
  <c r="U54"/>
  <c r="V54"/>
  <c r="E55"/>
  <c r="E54" s="1"/>
  <c r="I55"/>
  <c r="I54" s="1"/>
  <c r="O55"/>
  <c r="W55" s="1"/>
  <c r="O56"/>
  <c r="W56" s="1"/>
  <c r="X56" s="1"/>
  <c r="M57"/>
  <c r="N57"/>
  <c r="Q57"/>
  <c r="R57"/>
  <c r="S57"/>
  <c r="T57"/>
  <c r="U57"/>
  <c r="V57"/>
  <c r="W57"/>
  <c r="O58"/>
  <c r="O57" s="1"/>
  <c r="P58"/>
  <c r="X58"/>
  <c r="O59"/>
  <c r="P59"/>
  <c r="O60"/>
  <c r="P60"/>
  <c r="S21" l="1"/>
  <c r="I21"/>
  <c r="R10"/>
  <c r="J10"/>
  <c r="P57"/>
  <c r="X57" s="1"/>
  <c r="O39"/>
  <c r="X27"/>
  <c r="T21"/>
  <c r="U10"/>
  <c r="Q10"/>
  <c r="M11"/>
  <c r="M34"/>
  <c r="V34"/>
  <c r="V10" s="1"/>
  <c r="X49"/>
  <c r="O34"/>
  <c r="S10"/>
  <c r="I10"/>
  <c r="P10"/>
  <c r="E10"/>
  <c r="X21"/>
  <c r="N11"/>
  <c r="N10" s="1"/>
  <c r="W54"/>
  <c r="W10" s="1"/>
  <c r="X55"/>
  <c r="O21"/>
  <c r="O18"/>
  <c r="O17"/>
  <c r="X11"/>
  <c r="T42"/>
  <c r="X42" s="1"/>
  <c r="O54"/>
  <c r="M21"/>
  <c r="O13"/>
  <c r="G18" i="77"/>
  <c r="G17"/>
  <c r="G16"/>
  <c r="G15"/>
  <c r="G14"/>
  <c r="G13"/>
  <c r="G12"/>
  <c r="G11"/>
  <c r="F8"/>
  <c r="E8"/>
  <c r="D8"/>
  <c r="C8"/>
  <c r="G8" l="1"/>
  <c r="O11" i="78"/>
  <c r="X54"/>
  <c r="M10"/>
  <c r="T34"/>
  <c r="T10" s="1"/>
  <c r="X10" s="1"/>
  <c r="O10"/>
  <c r="X34" l="1"/>
  <c r="H14" i="71"/>
  <c r="D14"/>
  <c r="E14"/>
  <c r="F14"/>
  <c r="F16" i="76" l="1"/>
  <c r="H10"/>
  <c r="G10"/>
  <c r="F10"/>
  <c r="E10"/>
  <c r="D10"/>
  <c r="C10"/>
  <c r="I9"/>
  <c r="I8"/>
  <c r="I7"/>
  <c r="I10" s="1"/>
  <c r="H47" i="72" l="1"/>
  <c r="H48" s="1"/>
  <c r="G47"/>
  <c r="G48" s="1"/>
  <c r="F47"/>
  <c r="F48" s="1"/>
  <c r="E47"/>
  <c r="E48" s="1"/>
  <c r="D47"/>
  <c r="C47" s="1"/>
  <c r="C46"/>
  <c r="C45"/>
  <c r="C44"/>
  <c r="D42"/>
  <c r="C41"/>
  <c r="C40"/>
  <c r="C39"/>
  <c r="H38"/>
  <c r="H42" s="1"/>
  <c r="G38"/>
  <c r="G42" s="1"/>
  <c r="F38"/>
  <c r="F42" s="1"/>
  <c r="E38"/>
  <c r="E42" s="1"/>
  <c r="H37"/>
  <c r="G37"/>
  <c r="F37"/>
  <c r="E37"/>
  <c r="D37"/>
  <c r="C36"/>
  <c r="C35"/>
  <c r="C34"/>
  <c r="C33"/>
  <c r="H32"/>
  <c r="G32"/>
  <c r="F32"/>
  <c r="E32"/>
  <c r="D32"/>
  <c r="C31"/>
  <c r="C30"/>
  <c r="C29"/>
  <c r="C28"/>
  <c r="C27"/>
  <c r="F26"/>
  <c r="D26"/>
  <c r="C25"/>
  <c r="C24"/>
  <c r="C23"/>
  <c r="C22"/>
  <c r="C21"/>
  <c r="C20"/>
  <c r="H19"/>
  <c r="H26" s="1"/>
  <c r="G19"/>
  <c r="G26" s="1"/>
  <c r="E26"/>
  <c r="C18"/>
  <c r="C16"/>
  <c r="C15"/>
  <c r="C14"/>
  <c r="H13"/>
  <c r="G13"/>
  <c r="F13"/>
  <c r="E13"/>
  <c r="C13"/>
  <c r="C12"/>
  <c r="H11"/>
  <c r="G11"/>
  <c r="F11"/>
  <c r="C11" s="1"/>
  <c r="E11"/>
  <c r="C10"/>
  <c r="G9"/>
  <c r="G17" s="1"/>
  <c r="F9"/>
  <c r="F17" s="1"/>
  <c r="E9"/>
  <c r="E17" s="1"/>
  <c r="D9"/>
  <c r="D17" s="1"/>
  <c r="C8"/>
  <c r="C7"/>
  <c r="C6"/>
  <c r="H74" i="71"/>
  <c r="H75" s="1"/>
  <c r="G74"/>
  <c r="G75" s="1"/>
  <c r="F74"/>
  <c r="F75" s="1"/>
  <c r="E74"/>
  <c r="E75" s="1"/>
  <c r="D74"/>
  <c r="C73"/>
  <c r="C72"/>
  <c r="C71"/>
  <c r="H69"/>
  <c r="G69"/>
  <c r="F69"/>
  <c r="E69"/>
  <c r="D69"/>
  <c r="C69" s="1"/>
  <c r="C68"/>
  <c r="C67"/>
  <c r="C66"/>
  <c r="H65"/>
  <c r="G65"/>
  <c r="F65"/>
  <c r="E65"/>
  <c r="D65"/>
  <c r="C64"/>
  <c r="H63"/>
  <c r="G63"/>
  <c r="F63"/>
  <c r="E63"/>
  <c r="D63"/>
  <c r="C63" s="1"/>
  <c r="C62"/>
  <c r="D61"/>
  <c r="C60"/>
  <c r="C59"/>
  <c r="C58"/>
  <c r="C57"/>
  <c r="C56"/>
  <c r="C55"/>
  <c r="C54"/>
  <c r="C53"/>
  <c r="C52"/>
  <c r="C51"/>
  <c r="C50"/>
  <c r="C49"/>
  <c r="C48"/>
  <c r="C47"/>
  <c r="H46"/>
  <c r="G46"/>
  <c r="F46"/>
  <c r="E46"/>
  <c r="E61" s="1"/>
  <c r="C45"/>
  <c r="C44"/>
  <c r="H43"/>
  <c r="H61" s="1"/>
  <c r="G43"/>
  <c r="G61" s="1"/>
  <c r="C42"/>
  <c r="C41"/>
  <c r="C40"/>
  <c r="C39"/>
  <c r="C38"/>
  <c r="C36"/>
  <c r="C35"/>
  <c r="C34"/>
  <c r="H33"/>
  <c r="G33"/>
  <c r="F33"/>
  <c r="H32"/>
  <c r="G32"/>
  <c r="F32"/>
  <c r="E32"/>
  <c r="D32"/>
  <c r="D37" s="1"/>
  <c r="C31"/>
  <c r="C30"/>
  <c r="C29"/>
  <c r="C28"/>
  <c r="C27"/>
  <c r="H26"/>
  <c r="H37" s="1"/>
  <c r="G26"/>
  <c r="F26"/>
  <c r="F37" s="1"/>
  <c r="E26"/>
  <c r="D25"/>
  <c r="C24"/>
  <c r="C23"/>
  <c r="C22"/>
  <c r="C21"/>
  <c r="H20"/>
  <c r="H25" s="1"/>
  <c r="G20"/>
  <c r="G25" s="1"/>
  <c r="F20"/>
  <c r="F25" s="1"/>
  <c r="E20"/>
  <c r="E25" s="1"/>
  <c r="C20"/>
  <c r="C18"/>
  <c r="C17"/>
  <c r="C16"/>
  <c r="C15"/>
  <c r="G14"/>
  <c r="C14" s="1"/>
  <c r="H19"/>
  <c r="F19"/>
  <c r="D19"/>
  <c r="C11"/>
  <c r="C10"/>
  <c r="C9"/>
  <c r="C8"/>
  <c r="C7"/>
  <c r="C25" l="1"/>
  <c r="C26"/>
  <c r="G37"/>
  <c r="C33"/>
  <c r="C46"/>
  <c r="F61"/>
  <c r="H17" i="72"/>
  <c r="H43" s="1"/>
  <c r="E43"/>
  <c r="E49" s="1"/>
  <c r="C37"/>
  <c r="C32"/>
  <c r="H49"/>
  <c r="C74" i="71"/>
  <c r="C65"/>
  <c r="H70"/>
  <c r="H76" s="1"/>
  <c r="G19"/>
  <c r="G70" s="1"/>
  <c r="G76" s="1"/>
  <c r="F43" i="72"/>
  <c r="F49" s="1"/>
  <c r="G43"/>
  <c r="G49" s="1"/>
  <c r="C26"/>
  <c r="D43"/>
  <c r="C17"/>
  <c r="C42"/>
  <c r="D48"/>
  <c r="C48" s="1"/>
  <c r="C9"/>
  <c r="C19"/>
  <c r="C38"/>
  <c r="D70" i="71"/>
  <c r="E19"/>
  <c r="E37"/>
  <c r="C37" s="1"/>
  <c r="C32"/>
  <c r="C43"/>
  <c r="F70"/>
  <c r="F76" s="1"/>
  <c r="D75"/>
  <c r="C75" s="1"/>
  <c r="C61" l="1"/>
  <c r="E70"/>
  <c r="E76" s="1"/>
  <c r="D49" i="72"/>
  <c r="C43"/>
  <c r="C19" i="71"/>
  <c r="D76"/>
  <c r="C76" l="1"/>
  <c r="C70"/>
  <c r="C49" i="72"/>
  <c r="P17" i="14" l="1"/>
  <c r="P18"/>
  <c r="C45" i="1" l="1"/>
  <c r="C18" i="14" s="1"/>
  <c r="E65" i="2" l="1"/>
  <c r="F65"/>
  <c r="G65"/>
  <c r="H65"/>
  <c r="D65"/>
  <c r="D65" i="81" s="1"/>
  <c r="C64" i="2"/>
  <c r="C64" i="81" s="1"/>
  <c r="C38" i="2"/>
  <c r="C38" i="81" l="1"/>
  <c r="C65" i="2"/>
  <c r="C65" i="81" l="1"/>
  <c r="D11" i="9"/>
  <c r="C26" i="14"/>
  <c r="P26"/>
  <c r="P22"/>
  <c r="P14"/>
  <c r="C13" i="10"/>
  <c r="G36" i="1"/>
  <c r="C36" s="1"/>
  <c r="H37"/>
  <c r="C73" i="2"/>
  <c r="C7" i="1"/>
  <c r="C8"/>
  <c r="C10"/>
  <c r="C12"/>
  <c r="C14"/>
  <c r="C15"/>
  <c r="C16"/>
  <c r="C18"/>
  <c r="C20"/>
  <c r="C21"/>
  <c r="C22"/>
  <c r="C23"/>
  <c r="C24"/>
  <c r="C25"/>
  <c r="C27"/>
  <c r="C28"/>
  <c r="C29"/>
  <c r="C30"/>
  <c r="C33"/>
  <c r="C34"/>
  <c r="C35"/>
  <c r="C39"/>
  <c r="C40"/>
  <c r="C41"/>
  <c r="C44"/>
  <c r="C6"/>
  <c r="C8" i="2"/>
  <c r="C9"/>
  <c r="C10"/>
  <c r="C11"/>
  <c r="C15"/>
  <c r="C16"/>
  <c r="C16" i="81" s="1"/>
  <c r="C17" i="2"/>
  <c r="C17" i="81" s="1"/>
  <c r="C18" i="2"/>
  <c r="C18" i="81" s="1"/>
  <c r="C21" i="2"/>
  <c r="C21" i="81" s="1"/>
  <c r="C22" i="2"/>
  <c r="C23"/>
  <c r="C23" i="81" s="1"/>
  <c r="C24" i="2"/>
  <c r="C24" i="81" s="1"/>
  <c r="C27" i="2"/>
  <c r="C28"/>
  <c r="C28" i="81" s="1"/>
  <c r="C29" i="2"/>
  <c r="C30"/>
  <c r="C30" i="81" s="1"/>
  <c r="C31" i="2"/>
  <c r="C31" i="81" s="1"/>
  <c r="C34" i="2"/>
  <c r="C34" i="81" s="1"/>
  <c r="C35" i="2"/>
  <c r="C35" i="81" s="1"/>
  <c r="C36" i="2"/>
  <c r="C36" i="81" s="1"/>
  <c r="C40" i="2"/>
  <c r="C40" i="81" s="1"/>
  <c r="C41" i="2"/>
  <c r="C41" i="81" s="1"/>
  <c r="C42" i="2"/>
  <c r="C44"/>
  <c r="C44" i="81" s="1"/>
  <c r="C45" i="2"/>
  <c r="C45" i="81" s="1"/>
  <c r="C47" i="2"/>
  <c r="C47" i="81" s="1"/>
  <c r="C48" i="2"/>
  <c r="C49"/>
  <c r="C49" i="81" s="1"/>
  <c r="C50" i="2"/>
  <c r="C50" i="81" s="1"/>
  <c r="C51" i="2"/>
  <c r="C51" i="81" s="1"/>
  <c r="C52" i="2"/>
  <c r="C52" i="81" s="1"/>
  <c r="C54" i="2"/>
  <c r="C54" i="81" s="1"/>
  <c r="C55" i="2"/>
  <c r="C55" i="81" s="1"/>
  <c r="C56" i="2"/>
  <c r="C56" i="81" s="1"/>
  <c r="C57" i="2"/>
  <c r="C57" i="81" s="1"/>
  <c r="C58" i="2"/>
  <c r="C58" i="81" s="1"/>
  <c r="C59" i="2"/>
  <c r="C59" i="81" s="1"/>
  <c r="C60" i="2"/>
  <c r="C60" i="81" s="1"/>
  <c r="C62" i="2"/>
  <c r="C62" i="81" s="1"/>
  <c r="C66" i="2"/>
  <c r="C66" i="81" s="1"/>
  <c r="C67" i="2"/>
  <c r="C67" i="81" s="1"/>
  <c r="C68" i="2"/>
  <c r="C68" i="81" s="1"/>
  <c r="C71" i="2"/>
  <c r="C71" i="81" s="1"/>
  <c r="C72" i="2"/>
  <c r="C7"/>
  <c r="H74"/>
  <c r="H69"/>
  <c r="H63"/>
  <c r="H46"/>
  <c r="H43"/>
  <c r="H39"/>
  <c r="H33"/>
  <c r="H32"/>
  <c r="H26"/>
  <c r="H37" s="1"/>
  <c r="H20"/>
  <c r="H25"/>
  <c r="H14"/>
  <c r="H19"/>
  <c r="G74"/>
  <c r="G69"/>
  <c r="G63"/>
  <c r="G46"/>
  <c r="G43"/>
  <c r="G39"/>
  <c r="G33"/>
  <c r="G32"/>
  <c r="G26"/>
  <c r="G20"/>
  <c r="G25" s="1"/>
  <c r="G14"/>
  <c r="F74"/>
  <c r="F69"/>
  <c r="F63"/>
  <c r="F46"/>
  <c r="F43"/>
  <c r="F39"/>
  <c r="F33"/>
  <c r="F32"/>
  <c r="F26"/>
  <c r="F20"/>
  <c r="F25" s="1"/>
  <c r="F14"/>
  <c r="E74"/>
  <c r="E69"/>
  <c r="E63"/>
  <c r="E46"/>
  <c r="E43"/>
  <c r="E39"/>
  <c r="E33"/>
  <c r="E32"/>
  <c r="E26"/>
  <c r="E20"/>
  <c r="E25" s="1"/>
  <c r="E14"/>
  <c r="D74"/>
  <c r="D74" i="81" s="1"/>
  <c r="D69" i="2"/>
  <c r="D69" i="81" s="1"/>
  <c r="D63" i="2"/>
  <c r="D63" i="81" s="1"/>
  <c r="D46" i="2"/>
  <c r="D46" i="81" s="1"/>
  <c r="D43" i="2"/>
  <c r="D39"/>
  <c r="D39" i="81" s="1"/>
  <c r="D33" i="2"/>
  <c r="D32"/>
  <c r="D32" i="81" s="1"/>
  <c r="D26" i="2"/>
  <c r="D26" i="81" s="1"/>
  <c r="D20" i="2"/>
  <c r="D20" i="81" s="1"/>
  <c r="D14" i="2"/>
  <c r="D14" i="81" s="1"/>
  <c r="H47" i="1"/>
  <c r="H48" s="1"/>
  <c r="H38"/>
  <c r="H32"/>
  <c r="H19"/>
  <c r="H13"/>
  <c r="H11"/>
  <c r="H9"/>
  <c r="H17" s="1"/>
  <c r="G47"/>
  <c r="G48"/>
  <c r="G38"/>
  <c r="G42"/>
  <c r="G32"/>
  <c r="G19"/>
  <c r="G26" s="1"/>
  <c r="G13"/>
  <c r="G11"/>
  <c r="C11" s="1"/>
  <c r="G9"/>
  <c r="F47"/>
  <c r="F48" s="1"/>
  <c r="F38"/>
  <c r="F42" s="1"/>
  <c r="F37"/>
  <c r="F19"/>
  <c r="F26" s="1"/>
  <c r="F13"/>
  <c r="F11"/>
  <c r="F9"/>
  <c r="E47"/>
  <c r="E48"/>
  <c r="E38"/>
  <c r="E42"/>
  <c r="E37"/>
  <c r="E19"/>
  <c r="E26" s="1"/>
  <c r="E13"/>
  <c r="E17" s="1"/>
  <c r="E11"/>
  <c r="D38"/>
  <c r="D37"/>
  <c r="D32"/>
  <c r="D19"/>
  <c r="D13"/>
  <c r="D11"/>
  <c r="D9"/>
  <c r="G19" i="2"/>
  <c r="F37"/>
  <c r="F19"/>
  <c r="C69"/>
  <c r="C69" i="81" s="1"/>
  <c r="E19" i="2"/>
  <c r="E37"/>
  <c r="E53"/>
  <c r="G17" i="1" l="1"/>
  <c r="C33" i="2"/>
  <c r="C33" i="81" s="1"/>
  <c r="D33"/>
  <c r="C43" i="2"/>
  <c r="C43" i="81" s="1"/>
  <c r="D43"/>
  <c r="C63" i="2"/>
  <c r="C63" i="81" s="1"/>
  <c r="G37" i="2"/>
  <c r="H61"/>
  <c r="H70" s="1"/>
  <c r="G37" i="1"/>
  <c r="F17"/>
  <c r="E61" i="2"/>
  <c r="E70" s="1"/>
  <c r="C39"/>
  <c r="C29" i="81"/>
  <c r="C27"/>
  <c r="C26" i="2"/>
  <c r="C73" i="81"/>
  <c r="C39"/>
  <c r="C42"/>
  <c r="C72"/>
  <c r="D35" i="9"/>
  <c r="C31" i="14"/>
  <c r="C46" i="2"/>
  <c r="C46" i="81"/>
  <c r="C48"/>
  <c r="C22"/>
  <c r="C15"/>
  <c r="C9" i="1"/>
  <c r="D25" i="2"/>
  <c r="D25" i="81" s="1"/>
  <c r="C20" i="2"/>
  <c r="D61"/>
  <c r="D61" i="81" s="1"/>
  <c r="D75" i="2"/>
  <c r="D75" i="81" s="1"/>
  <c r="G61" i="2"/>
  <c r="C14"/>
  <c r="D19"/>
  <c r="D19" i="81" s="1"/>
  <c r="D42" i="1"/>
  <c r="D26"/>
  <c r="F32"/>
  <c r="C32" i="14"/>
  <c r="N32" s="1"/>
  <c r="D46" i="1"/>
  <c r="G43"/>
  <c r="G75" i="2"/>
  <c r="C9" i="14"/>
  <c r="D9" s="1"/>
  <c r="C7"/>
  <c r="G7" s="1"/>
  <c r="G8" i="9"/>
  <c r="H75" i="2"/>
  <c r="C74"/>
  <c r="F75"/>
  <c r="E75"/>
  <c r="C30" i="14"/>
  <c r="O30" s="1"/>
  <c r="C37" i="1"/>
  <c r="C27" i="14"/>
  <c r="D23" i="9"/>
  <c r="C13" i="1"/>
  <c r="D17"/>
  <c r="H42"/>
  <c r="C38"/>
  <c r="C25" i="14"/>
  <c r="D22" i="9"/>
  <c r="F53" i="2"/>
  <c r="F61" s="1"/>
  <c r="F70" s="1"/>
  <c r="G36" i="9"/>
  <c r="C17" i="14"/>
  <c r="C8"/>
  <c r="G9" i="9"/>
  <c r="E32" i="1"/>
  <c r="C31"/>
  <c r="F43"/>
  <c r="H26"/>
  <c r="H43" s="1"/>
  <c r="C19"/>
  <c r="C32" i="2"/>
  <c r="D37"/>
  <c r="G10" i="9"/>
  <c r="D34"/>
  <c r="C53" i="2" l="1"/>
  <c r="C53" i="81" s="1"/>
  <c r="C42" i="1"/>
  <c r="C32" i="81"/>
  <c r="C37" i="2"/>
  <c r="D37" i="81"/>
  <c r="C26"/>
  <c r="C14" i="14"/>
  <c r="G23" i="9"/>
  <c r="C74" i="81"/>
  <c r="D21" i="9"/>
  <c r="D29" s="1"/>
  <c r="G30" s="1"/>
  <c r="C20" i="81"/>
  <c r="C14"/>
  <c r="C25" i="2"/>
  <c r="G70"/>
  <c r="C19"/>
  <c r="D70"/>
  <c r="D70" i="81" s="1"/>
  <c r="J32" i="14"/>
  <c r="I32"/>
  <c r="E32"/>
  <c r="H32"/>
  <c r="K32"/>
  <c r="D32"/>
  <c r="C13"/>
  <c r="O13" s="1"/>
  <c r="H9"/>
  <c r="M32"/>
  <c r="F32"/>
  <c r="O32"/>
  <c r="O29" s="1"/>
  <c r="G32"/>
  <c r="L32"/>
  <c r="G49" i="1"/>
  <c r="L9" i="14"/>
  <c r="E9"/>
  <c r="F9"/>
  <c r="C46" i="1"/>
  <c r="D47"/>
  <c r="G9" i="14"/>
  <c r="K9"/>
  <c r="M9"/>
  <c r="J9"/>
  <c r="O9"/>
  <c r="I9"/>
  <c r="N9"/>
  <c r="D7"/>
  <c r="L7"/>
  <c r="O7"/>
  <c r="K7"/>
  <c r="E7"/>
  <c r="N7"/>
  <c r="J7"/>
  <c r="F7"/>
  <c r="H7"/>
  <c r="M7"/>
  <c r="I7"/>
  <c r="M30"/>
  <c r="F30"/>
  <c r="D30"/>
  <c r="N30"/>
  <c r="N29" s="1"/>
  <c r="F76" i="2"/>
  <c r="F77" i="71" s="1"/>
  <c r="C29" i="14"/>
  <c r="L30"/>
  <c r="J30"/>
  <c r="G30"/>
  <c r="E30"/>
  <c r="E76" i="2"/>
  <c r="E77" i="71" s="1"/>
  <c r="K30" i="14"/>
  <c r="K29" s="1"/>
  <c r="H30"/>
  <c r="I30"/>
  <c r="C75" i="2"/>
  <c r="C32" i="1"/>
  <c r="C61" i="2"/>
  <c r="H49" i="1"/>
  <c r="F49"/>
  <c r="G22" i="9"/>
  <c r="O25" i="14"/>
  <c r="I25"/>
  <c r="D25"/>
  <c r="J25"/>
  <c r="N25"/>
  <c r="M25"/>
  <c r="H25"/>
  <c r="L25"/>
  <c r="G25"/>
  <c r="K25"/>
  <c r="F25"/>
  <c r="E25"/>
  <c r="C26" i="1"/>
  <c r="O27" i="14"/>
  <c r="K27"/>
  <c r="G27"/>
  <c r="N27"/>
  <c r="J27"/>
  <c r="F27"/>
  <c r="M27"/>
  <c r="I27"/>
  <c r="E27"/>
  <c r="D27"/>
  <c r="H27"/>
  <c r="L27"/>
  <c r="C23"/>
  <c r="D9" i="9"/>
  <c r="L8" i="14"/>
  <c r="H8"/>
  <c r="D8"/>
  <c r="O8"/>
  <c r="K8"/>
  <c r="G8"/>
  <c r="N8"/>
  <c r="J8"/>
  <c r="F8"/>
  <c r="M8"/>
  <c r="E8"/>
  <c r="I8"/>
  <c r="E43" i="1"/>
  <c r="D43"/>
  <c r="C17"/>
  <c r="N13" i="14"/>
  <c r="I13"/>
  <c r="D13"/>
  <c r="L13"/>
  <c r="C37" i="81" l="1"/>
  <c r="H29" i="14"/>
  <c r="G29"/>
  <c r="C75" i="81"/>
  <c r="C61"/>
  <c r="C22" i="14"/>
  <c r="C25" i="81"/>
  <c r="C19"/>
  <c r="G76" i="2"/>
  <c r="G77" i="71" s="1"/>
  <c r="F13" i="14"/>
  <c r="K13"/>
  <c r="H13"/>
  <c r="M13"/>
  <c r="G13"/>
  <c r="E13"/>
  <c r="J13"/>
  <c r="M29"/>
  <c r="L29"/>
  <c r="E29"/>
  <c r="D8" i="9"/>
  <c r="C21" i="14"/>
  <c r="J29"/>
  <c r="I29"/>
  <c r="P32"/>
  <c r="D10" i="9"/>
  <c r="F29" i="14"/>
  <c r="G21" i="9"/>
  <c r="G29" s="1"/>
  <c r="G31" s="1"/>
  <c r="P9" i="14"/>
  <c r="P7"/>
  <c r="D48" i="1"/>
  <c r="D49" s="1"/>
  <c r="C47"/>
  <c r="C19" i="14"/>
  <c r="C16" s="1"/>
  <c r="G34" i="9"/>
  <c r="P30" i="14"/>
  <c r="D29"/>
  <c r="C12"/>
  <c r="O12" s="1"/>
  <c r="H76" i="2"/>
  <c r="H77" i="71" s="1"/>
  <c r="C24" i="14"/>
  <c r="K24" s="1"/>
  <c r="E49" i="1"/>
  <c r="C43"/>
  <c r="C70" i="2"/>
  <c r="D76"/>
  <c r="C11" i="14"/>
  <c r="G12" i="9"/>
  <c r="C10" i="14"/>
  <c r="G11" i="9"/>
  <c r="P27" i="14"/>
  <c r="P8"/>
  <c r="O23"/>
  <c r="J23"/>
  <c r="F23"/>
  <c r="L23"/>
  <c r="N23"/>
  <c r="I23"/>
  <c r="E23"/>
  <c r="M23"/>
  <c r="H23"/>
  <c r="D23"/>
  <c r="K23"/>
  <c r="G23"/>
  <c r="P25"/>
  <c r="C70" i="81" l="1"/>
  <c r="D76"/>
  <c r="D77" i="71"/>
  <c r="D16" i="9"/>
  <c r="D33" s="1"/>
  <c r="D37" s="1"/>
  <c r="P13" i="14"/>
  <c r="G24"/>
  <c r="C28"/>
  <c r="C33" s="1"/>
  <c r="I21"/>
  <c r="E21"/>
  <c r="N21"/>
  <c r="K21"/>
  <c r="K28" s="1"/>
  <c r="K33" s="1"/>
  <c r="J21"/>
  <c r="L21"/>
  <c r="O21"/>
  <c r="F21"/>
  <c r="M21"/>
  <c r="H21"/>
  <c r="G21"/>
  <c r="D21"/>
  <c r="M24"/>
  <c r="E24"/>
  <c r="H24"/>
  <c r="O24"/>
  <c r="L24"/>
  <c r="I24"/>
  <c r="P29"/>
  <c r="F24"/>
  <c r="F28" s="1"/>
  <c r="F33" s="1"/>
  <c r="J24"/>
  <c r="D24"/>
  <c r="P23"/>
  <c r="G16" i="9"/>
  <c r="G33" s="1"/>
  <c r="G37" s="1"/>
  <c r="C49" i="1"/>
  <c r="H12" i="14"/>
  <c r="F12"/>
  <c r="N12"/>
  <c r="K12"/>
  <c r="D12"/>
  <c r="I12"/>
  <c r="O19"/>
  <c r="O16" s="1"/>
  <c r="E19"/>
  <c r="E16" s="1"/>
  <c r="L19"/>
  <c r="L16" s="1"/>
  <c r="D19"/>
  <c r="D16" s="1"/>
  <c r="H19"/>
  <c r="H16" s="1"/>
  <c r="I19"/>
  <c r="I16" s="1"/>
  <c r="N19"/>
  <c r="N16" s="1"/>
  <c r="G19"/>
  <c r="G16" s="1"/>
  <c r="M19"/>
  <c r="M16" s="1"/>
  <c r="K19"/>
  <c r="K16" s="1"/>
  <c r="F19"/>
  <c r="F16" s="1"/>
  <c r="J19"/>
  <c r="J16" s="1"/>
  <c r="C48" i="1"/>
  <c r="C76" i="2"/>
  <c r="L12" i="14"/>
  <c r="M12"/>
  <c r="G12"/>
  <c r="E12"/>
  <c r="J12"/>
  <c r="N24"/>
  <c r="N11"/>
  <c r="F11"/>
  <c r="G11"/>
  <c r="H11"/>
  <c r="M11"/>
  <c r="E11"/>
  <c r="K11"/>
  <c r="J11"/>
  <c r="O11"/>
  <c r="L11"/>
  <c r="I11"/>
  <c r="D11"/>
  <c r="E10"/>
  <c r="F10"/>
  <c r="D10"/>
  <c r="L10"/>
  <c r="M10"/>
  <c r="N10"/>
  <c r="O10"/>
  <c r="K10"/>
  <c r="H10"/>
  <c r="I10"/>
  <c r="J10"/>
  <c r="G10"/>
  <c r="C15"/>
  <c r="G28" l="1"/>
  <c r="G33" s="1"/>
  <c r="C76" i="81"/>
  <c r="C77" i="71"/>
  <c r="G17" i="9"/>
  <c r="G18" s="1"/>
  <c r="D28" i="14"/>
  <c r="D33" s="1"/>
  <c r="J28"/>
  <c r="J33" s="1"/>
  <c r="O28"/>
  <c r="O33" s="1"/>
  <c r="L28"/>
  <c r="L33" s="1"/>
  <c r="E28"/>
  <c r="E33" s="1"/>
  <c r="N28"/>
  <c r="N33" s="1"/>
  <c r="M28"/>
  <c r="M33" s="1"/>
  <c r="I28"/>
  <c r="I33" s="1"/>
  <c r="H28"/>
  <c r="H33" s="1"/>
  <c r="P21"/>
  <c r="P24"/>
  <c r="F15"/>
  <c r="F20" s="1"/>
  <c r="K15"/>
  <c r="K20" s="1"/>
  <c r="O15"/>
  <c r="O20" s="1"/>
  <c r="I15"/>
  <c r="I20" s="1"/>
  <c r="P11"/>
  <c r="N15"/>
  <c r="N20" s="1"/>
  <c r="L15"/>
  <c r="L20" s="1"/>
  <c r="P12"/>
  <c r="M15"/>
  <c r="M20" s="1"/>
  <c r="E15"/>
  <c r="E20" s="1"/>
  <c r="C20"/>
  <c r="P16"/>
  <c r="P19"/>
  <c r="G15"/>
  <c r="G20" s="1"/>
  <c r="H15"/>
  <c r="H20" s="1"/>
  <c r="J15"/>
  <c r="J20" s="1"/>
  <c r="P10"/>
  <c r="D15"/>
  <c r="P28" l="1"/>
  <c r="P33"/>
  <c r="D20"/>
  <c r="P20" s="1"/>
  <c r="P15"/>
</calcChain>
</file>

<file path=xl/comments1.xml><?xml version="1.0" encoding="utf-8"?>
<comments xmlns="http://schemas.openxmlformats.org/spreadsheetml/2006/main">
  <authors>
    <author>Önkormányzat Berhida</author>
  </authors>
  <commentList>
    <comment ref="G11" authorId="0">
      <text>
        <r>
          <rPr>
            <b/>
            <sz val="9"/>
            <color indexed="81"/>
            <rFont val="Tahoma"/>
            <charset val="1"/>
          </rPr>
          <t>Önkormányzat Berhida:</t>
        </r>
        <r>
          <rPr>
            <sz val="9"/>
            <color indexed="81"/>
            <rFont val="Tahoma"/>
            <charset val="1"/>
          </rPr>
          <t xml:space="preserve">
Zászlók 98 628 Ft
</t>
        </r>
      </text>
    </comment>
  </commentList>
</comments>
</file>

<file path=xl/sharedStrings.xml><?xml version="1.0" encoding="utf-8"?>
<sst xmlns="http://schemas.openxmlformats.org/spreadsheetml/2006/main" count="1158" uniqueCount="478">
  <si>
    <t>Berhida Város Önkormányzata</t>
  </si>
  <si>
    <t>Sor-
szám</t>
  </si>
  <si>
    <t>Rovat megnevezése</t>
  </si>
  <si>
    <t>Eredeti előirányzat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</si>
  <si>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</si>
  <si>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</si>
  <si>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</si>
  <si>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</si>
  <si>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ebből:  az egyéb pénzbeli és természetbeni gyermekvédelmi támogatások  (K42132)</t>
  </si>
  <si>
    <t>Intézményi ellátottak pénzbeli juttatásai (K47)</t>
  </si>
  <si>
    <t>ebből: oktatásban résztvevők pénzbeli juttatásai (K471)</t>
  </si>
  <si>
    <t>Egyéb nem intézményi ellátások (K48)</t>
  </si>
  <si>
    <t>ebből: köztemetés [Szoctv. 48.§] (K48123)</t>
  </si>
  <si>
    <t>ebből: települési támogatás [Szoctv. 45. §], (K48122)</t>
  </si>
  <si>
    <t>ebből: önkorm. Saját hatáskörben adott (K48139)</t>
  </si>
  <si>
    <t>Ellátottak pénzbeli juttatásai (K4)</t>
  </si>
  <si>
    <t>Elvonások és befizetések  (K5023)</t>
  </si>
  <si>
    <t>Egyéb működési célú támogatások államháztartáson belülre (K506)</t>
  </si>
  <si>
    <t>ebből: elkülönített állami pénzalap   (K50615)</t>
  </si>
  <si>
    <t>ebből: önkormányzatok és költségv-i szerveik K50616)</t>
  </si>
  <si>
    <t>ebből: társulások és költségvetési szerveik (K50617)</t>
  </si>
  <si>
    <t>Egyéb működési célú támogatások államháztartáson kívülre non-profit szervezet (K512142)</t>
  </si>
  <si>
    <t>Tartalékok (K51311)</t>
  </si>
  <si>
    <t>Egyéb működési célú kiadások (K5)</t>
  </si>
  <si>
    <t>Immateriális javak beszerzése, lét (K611)</t>
  </si>
  <si>
    <t>Ingatlanok beszerzése, létesítése (K621)</t>
  </si>
  <si>
    <t>Informatikai eszközök beszerzése, létesítése (K631)</t>
  </si>
  <si>
    <t>Egyéb tárgyi eszközök beszerzése, létesítése (K641)</t>
  </si>
  <si>
    <t>Beruházási célú előzetesen felszámított általános forgalmi adó (K671)</t>
  </si>
  <si>
    <t>Beruházások (K6)</t>
  </si>
  <si>
    <t>Ingatlanok felújítása (K711)</t>
  </si>
  <si>
    <t>Informatikai eszköz felújítása (K7211)</t>
  </si>
  <si>
    <t>Egyéb tárgyi eszközök felújítása  (K731)</t>
  </si>
  <si>
    <t>Felújítási célú előzetesen felszámított általános forgalmi adó (K741)</t>
  </si>
  <si>
    <t>Felújítások (K7)</t>
  </si>
  <si>
    <t>Egyéb felhalmozási célú támogatások államháztartáson kívülre (K89)</t>
  </si>
  <si>
    <t>ebből: egyházi jogi személyek (K89)</t>
  </si>
  <si>
    <t>ebből: nonprofit gazdasági társaságok (K89)</t>
  </si>
  <si>
    <t>ebből:önkormányzati többségi tulajdonú nem pénzügyi vállalkozások (K89)</t>
  </si>
  <si>
    <t>Egyéb felhalmozási célú kiadások (K8)</t>
  </si>
  <si>
    <t>Költségvetési kiadások (K1-K8)</t>
  </si>
  <si>
    <t>Államháztartáson belüli megelőlegezések visszafizetése (K914)</t>
  </si>
  <si>
    <t>Központi, irányító szervi támogatások folyósítása (K915)</t>
  </si>
  <si>
    <t>Belföldi finanszírozás kiadásai (K91)</t>
  </si>
  <si>
    <t>Finanszírozási kiadások (K9)</t>
  </si>
  <si>
    <t>MINDÖSSZESEN:</t>
  </si>
  <si>
    <t>Összesen</t>
  </si>
  <si>
    <t>Önkormányzat</t>
  </si>
  <si>
    <t>Hivatal</t>
  </si>
  <si>
    <t>TESZ</t>
  </si>
  <si>
    <t>Kultúr</t>
  </si>
  <si>
    <t>Süni</t>
  </si>
  <si>
    <t>Helyi önkormányzatok működésének általános támogatása (B1111)</t>
  </si>
  <si>
    <t>Települési önkormányzatok egyes köznevelési feladatainak támogatása (B1121)</t>
  </si>
  <si>
    <t>Települési önkormányzatok szociális, gyermekjóléti  és gyermekétkeztetési feladatainak támogatása (B1131)</t>
  </si>
  <si>
    <t>Települési önkormányzatok kulturális feladatainak támogatása (B1141)</t>
  </si>
  <si>
    <t>Működési célú költségvetési támogatások és kiegészítő támogatások (B1151)</t>
  </si>
  <si>
    <t>Önkormányzatok működési támogatásai (B11)</t>
  </si>
  <si>
    <t>Egyéb működési célú támogatások bevételei államháztartáson belülről (B16)</t>
  </si>
  <si>
    <t>ebből: egyéb fejezeti kezelésű előirányzatok (B16132)</t>
  </si>
  <si>
    <t>ebből: társadalombiztosítás pénzügyi alapjai (B1614)</t>
  </si>
  <si>
    <t>ebből: elkülönített állami pénzal (B1615)</t>
  </si>
  <si>
    <t>ebből: önkormányzat és kv-i szerveik (B 1616)</t>
  </si>
  <si>
    <t>Működési célú támogatások államháztartáson belülről (B1)</t>
  </si>
  <si>
    <t>Felhalmozási célú önkormányzati támogatások (B21)</t>
  </si>
  <si>
    <t>ebből egyéb központi fc tám (B2119)</t>
  </si>
  <si>
    <t>ebből: egyéb fejezeti kezelésű előirányzatok fc (B2513)</t>
  </si>
  <si>
    <t>ebből: elkülönített állami pénzal fc (B2515)</t>
  </si>
  <si>
    <t>ebből: önkorm és kv-i szervek fc tám (B2516)</t>
  </si>
  <si>
    <t>Felhalmozási célú támogatások államháztartáson belülről (B2)</t>
  </si>
  <si>
    <t>Vagyoni tipusú adók (B34)</t>
  </si>
  <si>
    <t>ebből: építményadó  (B34111)</t>
  </si>
  <si>
    <t>ebből: magánszemélyek kommunális adója (B34114)</t>
  </si>
  <si>
    <t>Értékesítési és forgalmi adók iparűzési adó (B351121)</t>
  </si>
  <si>
    <t>Gépjárműadó (B354121)</t>
  </si>
  <si>
    <t>Egyéb áruhasználati és szolgáltatási adók, környezetterh díj (B355122)</t>
  </si>
  <si>
    <t>Termékek és szolgáltatások adói  (B35)</t>
  </si>
  <si>
    <t>Egyéb közhatalmi bevételek (B36)</t>
  </si>
  <si>
    <t>ebből: szabálysértési pénz- és helyszíni bírság és a közlekedési szabályszegések után kiszabott közigazgatási bírság helyi önkormányzatot megillető része (B361225)</t>
  </si>
  <si>
    <t>ebből: egyéb bírság (B361229)</t>
  </si>
  <si>
    <t>ebből: egyéb települési adók (B36128)</t>
  </si>
  <si>
    <t>Közhatalmi bevételek (B3)</t>
  </si>
  <si>
    <t>Szolgáltatások (B4021)</t>
  </si>
  <si>
    <t>ebből: alkalmazottak térítési díj (B40211)</t>
  </si>
  <si>
    <t>ebből: bérleti díj bev (B40212)</t>
  </si>
  <si>
    <t>ebből: egyéb szolgáltatás (40214)</t>
  </si>
  <si>
    <t>Közvetített szolgáltatások ellenértéke  (B403)</t>
  </si>
  <si>
    <t>ebből: államháztartáson belül (B40311)</t>
  </si>
  <si>
    <t>ebből: államháztartáson kívül (B40312)</t>
  </si>
  <si>
    <t>Tulajdonosi bevételek (B404)</t>
  </si>
  <si>
    <t>ebből: önkormányzati vagyon üzemeltetéséből, koncesszióból származó bevétel (B404131)</t>
  </si>
  <si>
    <t>ebből: önkormányzati vagyon vagyonkezelésbe adásából származó bevétel (B404133)</t>
  </si>
  <si>
    <t>ebből: egy önk-i vagyon bérbeadásából (404134)</t>
  </si>
  <si>
    <t>ebből egyéb önkorm vagyon haszonbérbeadásából (B404135)</t>
  </si>
  <si>
    <t>ebből: egy önk tulajdonosi bevétel (B404139)</t>
  </si>
  <si>
    <t>Ellátási díjak (B40511)</t>
  </si>
  <si>
    <t>Kiszámlázott általános forgalmi adó (B40611)</t>
  </si>
  <si>
    <t>Általános forgalmi adó visszatérítése (B4071)</t>
  </si>
  <si>
    <t>Egyéb kapott (járó) kamatok és kamatjellegű bevételek ÁHK(B408129)</t>
  </si>
  <si>
    <t>Más egyéb pénzügyi műveletek bevételei (B4092)</t>
  </si>
  <si>
    <t>ebből: valuta és deviza eszközök realizált árfolyamnyeresége (B4092)</t>
  </si>
  <si>
    <t>Egyéb pénzügyi műveletek bevételei B409199)</t>
  </si>
  <si>
    <t>Biztosító által fizetett kártérítés (B4101)</t>
  </si>
  <si>
    <t>Egyéb működési bevételek (B411199)</t>
  </si>
  <si>
    <t>Működési bevételek (B4)</t>
  </si>
  <si>
    <t>Ingatlanok értékesítése (B52)</t>
  </si>
  <si>
    <t>Felhalmozási bevételek (B5)</t>
  </si>
  <si>
    <t>Felhalmozási célú visszatérítendő támogatások, kölcsönök visszatérülése államháztartáson kívülről (B74)</t>
  </si>
  <si>
    <t>ebből: háztartások (B74)</t>
  </si>
  <si>
    <t>Egyéb felhalmozási célú átvett pénzeszközök (B75)</t>
  </si>
  <si>
    <t>Felhalmozási célú átvett pénzeszközök (B7)</t>
  </si>
  <si>
    <t>Költségvetési bevételek (B1-B7)</t>
  </si>
  <si>
    <t>Előző év költségvetési maradványának igénybevétele (B8131)</t>
  </si>
  <si>
    <t>Államháztartáson belüli megelőlegezések (B814)</t>
  </si>
  <si>
    <t>Belföldi finanszírozás bevételei (B81)</t>
  </si>
  <si>
    <t>Finanszírozási bevételek  (B8)</t>
  </si>
  <si>
    <t>Bevételek</t>
  </si>
  <si>
    <t>Kiadások</t>
  </si>
  <si>
    <t>Ft-ban</t>
  </si>
  <si>
    <t>Irányító szervi támogatás B816</t>
  </si>
  <si>
    <t>2017. évi költségvetés</t>
  </si>
  <si>
    <t>B</t>
  </si>
  <si>
    <t>C</t>
  </si>
  <si>
    <t>F</t>
  </si>
  <si>
    <t>Felújítások</t>
  </si>
  <si>
    <t>Eredeti előir</t>
  </si>
  <si>
    <t>ÖNK Süni óvoda tető felújítás adósságkonsz pály+kieg kv-i m</t>
  </si>
  <si>
    <t>ÖNK Önk Hivatal vizesblokk felújítás kv-i mar</t>
  </si>
  <si>
    <t>TESZ jármű felújítás</t>
  </si>
  <si>
    <t>ÖH informatikai eszköz felújítás</t>
  </si>
  <si>
    <t>ÖNK Pgytp 1848-49 emlékmű felújítás</t>
  </si>
  <si>
    <t>Beruházások</t>
  </si>
  <si>
    <t>ÖNK intézményi beruházásokhoz kapcs tervek   kv-i m</t>
  </si>
  <si>
    <t>ÖNK Veszprémi-Orgona út között telkek villamosterv  kv-i m</t>
  </si>
  <si>
    <t>ÖNK TESZ telephely vásárlás</t>
  </si>
  <si>
    <t>ÖH imm javak + áfa</t>
  </si>
  <si>
    <t>TESZ imm javak +áfa</t>
  </si>
  <si>
    <t>Kultúrház könyv beszerzés (éven túli)</t>
  </si>
  <si>
    <t>TESZ informatikai eszközök+áfa</t>
  </si>
  <si>
    <t>ÖH informatikai eszközök + áfa</t>
  </si>
  <si>
    <t>ÖH egyéb gép, berend + áfa</t>
  </si>
  <si>
    <t>ÖNK önkormányzati WEB lap készítés</t>
  </si>
  <si>
    <t>ÖNK Péti úti temető urnafal építés</t>
  </si>
  <si>
    <t>TESZ hosszú közfoglalkoztatás eszközbeszerzés</t>
  </si>
  <si>
    <t>ÖNK közkutak vízmérő kialakítási munkák HKA</t>
  </si>
  <si>
    <t>ÖNK út-járda felújítások+műsz ell kv-i m ad. Konsz II.pály</t>
  </si>
  <si>
    <t>adatok Ft-ban</t>
  </si>
  <si>
    <t>ÖNK Jázmin 1.. szolg. Lakás ablakcsere</t>
  </si>
  <si>
    <t xml:space="preserve">ÖNK Jázmin u. 2 db garázsajtó </t>
  </si>
  <si>
    <t>ÖNK Hunyadi tér orvosi rendelő felújítás</t>
  </si>
  <si>
    <t>ÖNK pályázatokhoz kapcsolódó tervek</t>
  </si>
  <si>
    <t>ÖNK közvilágítás korszerűsítés kiviteli terv</t>
  </si>
  <si>
    <t xml:space="preserve">ÖNK külterületi utak pályázat tervek </t>
  </si>
  <si>
    <t xml:space="preserve">Süni Óvoda konyhai eszközök </t>
  </si>
  <si>
    <t>Süni egyéb tárgyi eszköz felújítás</t>
  </si>
  <si>
    <t>Süni egyéb óvodai tárgyi eszköz + áfa</t>
  </si>
  <si>
    <t>Kultúrház egyéb tárgyi eszköz  pály-hoz önrész</t>
  </si>
  <si>
    <t>ÖNK közvilágítási lámpatestek beszerzése (napelemes stb…)</t>
  </si>
  <si>
    <t xml:space="preserve">TESZ egyéb tárgyi eszközök beszerz út-híd </t>
  </si>
  <si>
    <t>TESZ egyéb te+áfa zöldterület (padok, kerékgumi stb)</t>
  </si>
  <si>
    <t>TESZ padok, kuka köztemető</t>
  </si>
  <si>
    <t>TESZ egyéb gép, berendezés szekrények + áfa</t>
  </si>
  <si>
    <t>ÖNK inform eszköz  modem</t>
  </si>
  <si>
    <t xml:space="preserve">                                    BERHIDA VÁROS ÖNKORMÁNYZATA</t>
  </si>
  <si>
    <t>a működési és felhalmozási célú bevételi és kiadási előirányzatokról</t>
  </si>
  <si>
    <t xml:space="preserve">A </t>
  </si>
  <si>
    <t xml:space="preserve">D </t>
  </si>
  <si>
    <t xml:space="preserve">E </t>
  </si>
  <si>
    <t>BEVÉTELI TERV</t>
  </si>
  <si>
    <t>KIADÁSI TERV</t>
  </si>
  <si>
    <t>I.</t>
  </si>
  <si>
    <t>Működési célú bevételi terv</t>
  </si>
  <si>
    <t>Működési célú kiadási terv</t>
  </si>
  <si>
    <t>a.)</t>
  </si>
  <si>
    <t>Műk c támogatások áht belülről</t>
  </si>
  <si>
    <t>Személyi juttatások</t>
  </si>
  <si>
    <t>b.)</t>
  </si>
  <si>
    <t>Közhatalmi bevételek</t>
  </si>
  <si>
    <t>Munkaadókat t járulékok</t>
  </si>
  <si>
    <t>c.)</t>
  </si>
  <si>
    <t>Működési bevételek</t>
  </si>
  <si>
    <t>Dologi kiadások</t>
  </si>
  <si>
    <t>d.)</t>
  </si>
  <si>
    <t>Működési átvett pénzeszközök</t>
  </si>
  <si>
    <t>Ellátottak pénzbeli jutt</t>
  </si>
  <si>
    <t>e.)</t>
  </si>
  <si>
    <t>Műk. C. maradvány igénybevét.</t>
  </si>
  <si>
    <t>Egyéb műk c kiadások</t>
  </si>
  <si>
    <t>f.)</t>
  </si>
  <si>
    <t>g.)</t>
  </si>
  <si>
    <t xml:space="preserve">          I. Bevételek:</t>
  </si>
  <si>
    <t>I. Kiadások együtt:</t>
  </si>
  <si>
    <t>Működési célú bevételek:</t>
  </si>
  <si>
    <t>Működési egyenleg:</t>
  </si>
  <si>
    <t>II.</t>
  </si>
  <si>
    <t>Felhalmozási célú bevételi terv</t>
  </si>
  <si>
    <t>Felhalmozási célú kiadások:</t>
  </si>
  <si>
    <t>1.)</t>
  </si>
  <si>
    <t>Felhalmozási c támog. Áht-n bel</t>
  </si>
  <si>
    <t>2.)</t>
  </si>
  <si>
    <t>Felhalmozási bevételek</t>
  </si>
  <si>
    <t>3.)</t>
  </si>
  <si>
    <t>Egyéb felhalmozási c átvett pe</t>
  </si>
  <si>
    <t>Egyéb felhalm c kiadások</t>
  </si>
  <si>
    <t>4.)</t>
  </si>
  <si>
    <t>Felhalm c maradvány igénybev</t>
  </si>
  <si>
    <t>5.)</t>
  </si>
  <si>
    <t xml:space="preserve">6.) </t>
  </si>
  <si>
    <t>7.)</t>
  </si>
  <si>
    <t>8.)</t>
  </si>
  <si>
    <t xml:space="preserve">        II. Bevételek:</t>
  </si>
  <si>
    <t>II. Kiadások:</t>
  </si>
  <si>
    <t>Felhalm.célú bevételek:</t>
  </si>
  <si>
    <t>Felhalm. egyenleg:</t>
  </si>
  <si>
    <t>Bevételek összesen (I+II):</t>
  </si>
  <si>
    <t>Kiadások összesen (I+II):</t>
  </si>
  <si>
    <t>iránítószervi támogatás</t>
  </si>
  <si>
    <t>Áht megelőleg visszafiz</t>
  </si>
  <si>
    <t>Össz bevétel</t>
  </si>
  <si>
    <t>Össz Kiadás</t>
  </si>
  <si>
    <t xml:space="preserve">               Közösségi szolgáltatások támogatása </t>
  </si>
  <si>
    <t>I.)   Sporttámogatás működési célú</t>
  </si>
  <si>
    <t>2016. Év</t>
  </si>
  <si>
    <t>Sporttámogatás összesen működési célú:</t>
  </si>
  <si>
    <t>II.)  Egyéb támogatás összesen működési célú</t>
  </si>
  <si>
    <t>III.) Polgárőrség Berhida</t>
  </si>
  <si>
    <t xml:space="preserve">Támogatások összesen működési célú: </t>
  </si>
  <si>
    <t>A támogatások összege a megállapodásokban foglaltak szerint használhatók fel.</t>
  </si>
  <si>
    <t>2017 évi költségvetés</t>
  </si>
  <si>
    <t>2017.évi MÉRLEGTERV</t>
  </si>
  <si>
    <t>adatok  Ft-ban</t>
  </si>
  <si>
    <t>kv-i mar finansz célú</t>
  </si>
  <si>
    <t>Berhida Város Önkormányzatának</t>
  </si>
  <si>
    <t>ELŐIRÁNYZAT FELHASZNÁLÁSI ÜTEMTERV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</si>
  <si>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</si>
  <si>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</si>
  <si>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</si>
  <si>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</si>
  <si>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</si>
  <si>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</si>
  <si>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</si>
  <si>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</si>
  <si>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</si>
  <si>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</si>
  <si>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</si>
  <si>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</si>
  <si>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</si>
  <si>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Ellenőrző sor</t>
  </si>
  <si>
    <t xml:space="preserve">Munkaadókat terhelő járulékok és szociális hozzájárulási adó, </t>
  </si>
  <si>
    <t xml:space="preserve">Dologi kiadások </t>
  </si>
  <si>
    <t>Ellátottak pénzbeli juttatásai</t>
  </si>
  <si>
    <t>Egyéb működési célú kiadások</t>
  </si>
  <si>
    <t xml:space="preserve">Beruházások </t>
  </si>
  <si>
    <t>Egyéb felhalmozási célú támogatások</t>
  </si>
  <si>
    <t>Költségvetési kiadások</t>
  </si>
  <si>
    <t xml:space="preserve">Finanszírozási kiadások </t>
  </si>
  <si>
    <t>ÁHT belüli megelőlegezések visszafiz</t>
  </si>
  <si>
    <t>Irányító szervtől finansz támogatás</t>
  </si>
  <si>
    <t>KIADÁSOK ÖSSZESEN:</t>
  </si>
  <si>
    <t>Működési célú támogatások államháztartáson belül</t>
  </si>
  <si>
    <t>Felhalmozási célú támogatások államháztartáson belülről</t>
  </si>
  <si>
    <t>Működési célú átvett pénzeszközök</t>
  </si>
  <si>
    <t>Felhalmozási célú átvett pénzeszközök</t>
  </si>
  <si>
    <t>Költségvetési bevételek</t>
  </si>
  <si>
    <t>Finanszírozási bevételek</t>
  </si>
  <si>
    <t>Költségvetési maradvány igénybevétele</t>
  </si>
  <si>
    <t>BEVÉTELEK ÖSSZESEN:</t>
  </si>
  <si>
    <t>2017. Évi költségvetéséhez</t>
  </si>
  <si>
    <t>ÁLLAMIGAZGATÁSI feladatok</t>
  </si>
  <si>
    <t>KÖTELEZŐ feladatok</t>
  </si>
  <si>
    <t>ÖNKÉNT VÁLLALT feladatok</t>
  </si>
  <si>
    <t>ÖNK Petőfi műv ház  lapostető szigetelés, javítás</t>
  </si>
  <si>
    <t>ÖNK Petőfi Műv ház színpadi kapcsoló szekrény cseréje</t>
  </si>
  <si>
    <t>ÖNK Hivatal Keleti szárny tetőszigetelés, kapcsolódó munkák</t>
  </si>
  <si>
    <t>ÖNK Péti úti temető új kapu Csokonai u.</t>
  </si>
  <si>
    <t>ÖNK Kiskovácsi temető múrvázott útépítés</t>
  </si>
  <si>
    <t>ÖNK Péti úti temető ravatalozó utcai homlokzat felújítás</t>
  </si>
  <si>
    <t>ÖNK Kiskovácsi temető ravatalozó bővítés</t>
  </si>
  <si>
    <t xml:space="preserve">ÖNK urnafal, temetkezési hely kialakítás </t>
  </si>
  <si>
    <t>Kultúrház mikrofonok, egyéb gép, eszköz beszerzés+áfa</t>
  </si>
  <si>
    <t>ÖNK Kultúrház homlokzat felújítás, nyílászáró csere</t>
  </si>
  <si>
    <t>ebből: nonprofit</t>
  </si>
  <si>
    <t>változás</t>
  </si>
  <si>
    <t>mód javaslat</t>
  </si>
  <si>
    <t>ÖNK Iskola szék, asztal, egyéb eszköz vásárlás</t>
  </si>
  <si>
    <t>ÖNK Péti uton buszmegálló beszerzés+ alépítmény</t>
  </si>
  <si>
    <t xml:space="preserve">ÖNK védőnői szolg. Egyéb eszközbeszerzés  </t>
  </si>
  <si>
    <t>TESZ vagyongazdálkodás egyéb tárgyi eszköz beszerzés+áfa</t>
  </si>
  <si>
    <t>Kultúrház szakkörök kisértékű tárgyi eszk beszerz</t>
  </si>
  <si>
    <t>Áru- és készletértékesítés ellenértéke (B401)</t>
  </si>
  <si>
    <t>Működési célú átvett pénzeszközök (B6)</t>
  </si>
  <si>
    <t>Egyéb működési célú átvett pénzeszközök (65)</t>
  </si>
  <si>
    <t>1.b. melléklet</t>
  </si>
  <si>
    <t>2.d melléklet</t>
  </si>
  <si>
    <t>2/a. melléklet</t>
  </si>
  <si>
    <t>Mód előir</t>
  </si>
  <si>
    <t>Mód jav előir</t>
  </si>
  <si>
    <t>1.c. melléklet</t>
  </si>
  <si>
    <t>2/b. melléklet</t>
  </si>
  <si>
    <t>Módosított Előirányzat</t>
  </si>
  <si>
    <t>Teljesítés</t>
  </si>
  <si>
    <t>2.e. melléklet</t>
  </si>
  <si>
    <t>4. melléklet</t>
  </si>
  <si>
    <t>9/a. melléklet</t>
  </si>
  <si>
    <t>9/b. melléklet</t>
  </si>
  <si>
    <t>9/c. melléklet</t>
  </si>
  <si>
    <t>ÖNK Sportöltöző villamosszekrény felújítása</t>
  </si>
  <si>
    <t>ÖNK Ady régi isk vizesblokk felújítás áthúzódó (tanári+konyhai)</t>
  </si>
  <si>
    <t>5. melléklet</t>
  </si>
  <si>
    <t>1.a melléklet</t>
  </si>
  <si>
    <t xml:space="preserve">állami támogatások részletezése </t>
  </si>
  <si>
    <t>IPA alap</t>
  </si>
  <si>
    <t>elvonás</t>
  </si>
  <si>
    <t>0,55 %-nak</t>
  </si>
  <si>
    <t>30 %-a</t>
  </si>
  <si>
    <t>75 %-a</t>
  </si>
  <si>
    <t>1 lakosra jutó adóerőképesség</t>
  </si>
  <si>
    <t>Önkorm</t>
  </si>
  <si>
    <t>Hétszín</t>
  </si>
  <si>
    <t>Vilonyai Óvoda</t>
  </si>
  <si>
    <t>Csal.Szolg</t>
  </si>
  <si>
    <t>fő</t>
  </si>
  <si>
    <t>beszámítás</t>
  </si>
  <si>
    <t>2017 tényl</t>
  </si>
  <si>
    <t>Rovatrend</t>
  </si>
  <si>
    <t>Forint</t>
  </si>
  <si>
    <t xml:space="preserve">Önkormányzatok működési támogatásai      </t>
  </si>
  <si>
    <t>1.)Helyi önkormányzatok működésének általános támogatása</t>
  </si>
  <si>
    <t>B111</t>
  </si>
  <si>
    <t>Önkormányzati hivatal működésének támogatása</t>
  </si>
  <si>
    <t>Település üzemeltetés: zöldterület-gazdálkodás</t>
  </si>
  <si>
    <t xml:space="preserve">                                    közvilágítás fenntartása</t>
  </si>
  <si>
    <t xml:space="preserve">                                    köztemető fenntartással kapcs fel</t>
  </si>
  <si>
    <t xml:space="preserve">                                   közutak fenntartásának támog</t>
  </si>
  <si>
    <t>Egyéb kötelező önkormányzati feladatok</t>
  </si>
  <si>
    <t>Lakott külterülettel kapcs feladatok</t>
  </si>
  <si>
    <t>2015. évről áthúzódó bérkompenzáció</t>
  </si>
  <si>
    <t>2.)Települési önkorm. Egyes köznevelési feladatainak támoga</t>
  </si>
  <si>
    <t>B112</t>
  </si>
  <si>
    <t>óvodapedagógusok bértámogatása  8 hó</t>
  </si>
  <si>
    <t>óvodaped munkáját közvetlenül segítők bértámogatása  8 hó</t>
  </si>
  <si>
    <t>óvodapedagógusok bértámogatása  4 hó</t>
  </si>
  <si>
    <t>óvodaped munkáját közvetlenül segítők bértámogatása  4 hó</t>
  </si>
  <si>
    <t>óvodapedagógusok bértámog KIEGÉSZÍTÉS  3 hó</t>
  </si>
  <si>
    <t>Óvoda működtetési támogatás 8 hó</t>
  </si>
  <si>
    <t>Óvoda működtetési támogatás 4 hó</t>
  </si>
  <si>
    <t xml:space="preserve">                                                        Mesterped kategóriába sorolt</t>
  </si>
  <si>
    <t>3.) Tel önk szociális, gyermekjóléti és gyermekétk fel tám</t>
  </si>
  <si>
    <t>B113</t>
  </si>
  <si>
    <t>gyermekétkeztetés szempontjából elismert dolgozók bértámog</t>
  </si>
  <si>
    <t xml:space="preserve">gyermekétkeztetés üzemeltetési támogatása  </t>
  </si>
  <si>
    <t>szünidei gyermekétkeztetés</t>
  </si>
  <si>
    <t xml:space="preserve">Hozzájárulás pénzbeli szociális ellátásokhoz </t>
  </si>
  <si>
    <t>Bölcsődei ellátás</t>
  </si>
  <si>
    <t>bölcsődei ellátás hátrányos helyzetű gyermek</t>
  </si>
  <si>
    <t>Családsegítés  B: 6118   Vi: 662 = 6780 fő           (6072,671)</t>
  </si>
  <si>
    <t>gyermekjóléti szolgálat</t>
  </si>
  <si>
    <t>Családsegítés  Kiegészítő  támog.</t>
  </si>
  <si>
    <t xml:space="preserve">gyermekjóléti szolg. Kiegészítő  támog. 0-17 B: 1292   Vi: 128 </t>
  </si>
  <si>
    <t>Családsegítés és gyermekjóléti szolgáltatás</t>
  </si>
  <si>
    <t>szociális étkeztetés</t>
  </si>
  <si>
    <t>házi segítségnyújtás</t>
  </si>
  <si>
    <t>időskorúak nappali ellátása</t>
  </si>
  <si>
    <t>4.) Tel önk kulturális feladatainak támogatása</t>
  </si>
  <si>
    <t>B114</t>
  </si>
  <si>
    <t>5.)Helyi önkorm. Kiegészítő támogatásai</t>
  </si>
  <si>
    <t>2017. évi bérkompenzáció</t>
  </si>
  <si>
    <t>Kulturális pótlék</t>
  </si>
  <si>
    <t>ágazati pótlék</t>
  </si>
  <si>
    <t>bölcsődei pótlék</t>
  </si>
  <si>
    <t>Befektetési célú értékpapírok, kötvények vásárlása</t>
  </si>
  <si>
    <t>befek. Célő értékp vásárl</t>
  </si>
  <si>
    <t>25.  melléklet</t>
  </si>
  <si>
    <t xml:space="preserve">Költségvetési szervek engedélyezett létszám kerete </t>
  </si>
  <si>
    <t>A</t>
  </si>
  <si>
    <t>D</t>
  </si>
  <si>
    <t>E</t>
  </si>
  <si>
    <t>G</t>
  </si>
  <si>
    <t>H</t>
  </si>
  <si>
    <t>BEVÉTELI JOGCÍMEK</t>
  </si>
  <si>
    <t>Kultúrház</t>
  </si>
  <si>
    <t>Műv.ház</t>
  </si>
  <si>
    <t>TESZ, közf.</t>
  </si>
  <si>
    <t>Köz Önk.Hiv.</t>
  </si>
  <si>
    <t>ÖSSZESEN</t>
  </si>
  <si>
    <t>Intézm.létszámkeret  fő:</t>
  </si>
  <si>
    <t>2017.03.20-10.31-ig párhuz fogl</t>
  </si>
  <si>
    <t xml:space="preserve"> + 6-8 órás közfoglalk létsz</t>
  </si>
  <si>
    <t>LÉTSZÁMKERET összesen:</t>
  </si>
  <si>
    <t xml:space="preserve">Önkormányzati létszámkeret </t>
  </si>
  <si>
    <t>a.) polgármester</t>
  </si>
  <si>
    <t>b.) alpolgármester</t>
  </si>
  <si>
    <t>c.) önkormányzati képviselők</t>
  </si>
  <si>
    <t>d.) védőnők</t>
  </si>
  <si>
    <t>Összesen:</t>
  </si>
  <si>
    <t>Településarculati kézikkönyv készítésének támogatása</t>
  </si>
  <si>
    <t>Kieg tám. Óv pedag minősítéséhez II. kategóriába sorolt 2015-ben</t>
  </si>
  <si>
    <t>Kieg tám. Óv pedag minősítéséhez II. kategóriába sorolt 2016-ben min</t>
  </si>
  <si>
    <t>Bölcsőde kiegészítő támogatása</t>
  </si>
  <si>
    <t xml:space="preserve">könyvtári és közművelődési feladat tám Berhida: </t>
  </si>
  <si>
    <t>ÖNK. Erkel F. u. forg.rend. terv. kivitelezés</t>
  </si>
  <si>
    <t>ÖNK Süni parketta anyag költség</t>
  </si>
  <si>
    <t>ÖNK Orgona u.1. ABC nyílászárók cseréje</t>
  </si>
  <si>
    <t>ÖNK Süni Óvoda beépített szekrény 7 db</t>
  </si>
  <si>
    <t>ÖNK Rezeda u. 19. redőny, szunyogháló beszerz</t>
  </si>
  <si>
    <t>Óvodapedagógus munkát közvetlenül segítők kiegészítő támog</t>
  </si>
  <si>
    <t>polgármesteri béremelés különbözetének támogatása</t>
  </si>
  <si>
    <t xml:space="preserve">minimálbér és garantált bérminimum emelés,valamint szociális hozzájárulási adó csökkentés tám
</t>
  </si>
  <si>
    <t>ÖNK ASP informatikai eszköz beszerzés</t>
  </si>
  <si>
    <t>ÖNK ingatlanvásárlás Péti úti buszmegállóhoz</t>
  </si>
  <si>
    <t>ÖNK Hősök tere, Pgytp zászlótér térkövezés</t>
  </si>
  <si>
    <t xml:space="preserve">Áht megelőleg </t>
  </si>
  <si>
    <t xml:space="preserve">ÁHT belüli megelőlegezések </t>
  </si>
  <si>
    <t>13. melléklet</t>
  </si>
  <si>
    <t>ellátottak pénzbeli juttatásai</t>
  </si>
  <si>
    <t>6. melléklet</t>
  </si>
  <si>
    <t>2017. év</t>
  </si>
  <si>
    <t>adatok ezer Ft-ban</t>
  </si>
  <si>
    <t xml:space="preserve">B </t>
  </si>
  <si>
    <t>Szociális jogcímek</t>
  </si>
  <si>
    <t>átruházott hatáskört gyakorló</t>
  </si>
  <si>
    <t>Képvis.test.jogk.</t>
  </si>
  <si>
    <t>Jegyzői jogk.</t>
  </si>
  <si>
    <t>Összes</t>
  </si>
  <si>
    <t>polgármester</t>
  </si>
  <si>
    <t>Humán Biz.</t>
  </si>
  <si>
    <t>előirányzat</t>
  </si>
  <si>
    <t>Pénzbeli ellátások összesen</t>
  </si>
  <si>
    <t>Települési támogatás</t>
  </si>
  <si>
    <t>Nem intézményi ell. Ebből</t>
  </si>
  <si>
    <t>Gyermekvéd.támog.</t>
  </si>
  <si>
    <t>Lakhatási támog</t>
  </si>
  <si>
    <t>Temetési segély</t>
  </si>
  <si>
    <t xml:space="preserve">Átmeneti segély </t>
  </si>
  <si>
    <t>Köztemetés</t>
  </si>
  <si>
    <t>Intézményi ell., oktatásban részt  vevők</t>
  </si>
  <si>
    <t>Arany János ösztöndíj</t>
  </si>
  <si>
    <t>Bursa Hung. (ösztöndíj tám)</t>
  </si>
  <si>
    <t>ÖNK építési telek villamos hálózat kialakítás kivit.</t>
  </si>
  <si>
    <t>ÖNK Orgona u. 1/3.  fittnes terem felújítás vásárlás</t>
  </si>
  <si>
    <t xml:space="preserve">ÖNK Péti úti temetőnél útöböl, út, járda térkövezés </t>
  </si>
  <si>
    <t>Teljesítés 09.30.</t>
  </si>
  <si>
    <t>Teljesítés 09.30</t>
  </si>
  <si>
    <t>ebből: egyéb fejezeti és kp-i kezelésű előirányzatok</t>
  </si>
  <si>
    <t>Elszámolásból származó bevételek (B116)</t>
  </si>
  <si>
    <t>ebből: egyéb fejezeti kezelésű előirányzatok (K506132)</t>
  </si>
  <si>
    <t>házi segítségnyújtás - szociális segítés</t>
  </si>
  <si>
    <t>Köznevelési intézmények működt kapcs támogatás</t>
  </si>
  <si>
    <t xml:space="preserve">Az Önkormányzat saját bevételének alakulásáról </t>
  </si>
  <si>
    <t>10.  melléklet</t>
  </si>
  <si>
    <t xml:space="preserve">F </t>
  </si>
  <si>
    <t>Sorszám</t>
  </si>
  <si>
    <t xml:space="preserve">Bevételi jogcím </t>
  </si>
  <si>
    <t>2018 év</t>
  </si>
  <si>
    <t>2019 év</t>
  </si>
  <si>
    <t>2020 év</t>
  </si>
  <si>
    <t xml:space="preserve">bevételi </t>
  </si>
  <si>
    <t>1.</t>
  </si>
  <si>
    <t>2.</t>
  </si>
  <si>
    <t>3.</t>
  </si>
  <si>
    <t>építmény adó</t>
  </si>
  <si>
    <t>magánszemélyek kommunális adója</t>
  </si>
  <si>
    <t>iparűzési adó</t>
  </si>
  <si>
    <t>4.</t>
  </si>
  <si>
    <t>önk-i vagyon értékesítésből sz bev</t>
  </si>
  <si>
    <t>5.</t>
  </si>
  <si>
    <t>osztalék, hozam bevétel</t>
  </si>
  <si>
    <t>6.</t>
  </si>
  <si>
    <t>tárgyi eszköz és imm jószág értékes sz bev</t>
  </si>
  <si>
    <t>7.</t>
  </si>
  <si>
    <t>bírság, pótlék és díj bevétel</t>
  </si>
  <si>
    <t>8.</t>
  </si>
  <si>
    <t>kezességvállalással kapcsolatos megtérülés</t>
  </si>
  <si>
    <t>9.</t>
  </si>
  <si>
    <t>10.</t>
  </si>
  <si>
    <t>ÖNK egyéb tárgyi eszköz (vérszáll. hűtőtáska), zászlók</t>
  </si>
  <si>
    <t>a 21/2017. (XII.15.) önkormányzati rendelethez</t>
  </si>
  <si>
    <t>a 21/2017. (XII. 15.) önkormányzati rendelethez</t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</si>
</sst>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00"/>
    <numFmt numFmtId="165" formatCode="_-* #,##0\ _F_t_-;\-* #,##0\ _F_t_-;_-* &quot;-&quot;??\ _F_t_-;_-@_-"/>
    <numFmt numFmtId="166" formatCode="0__"/>
    <numFmt numFmtId="167" formatCode="0.0"/>
    <numFmt numFmtId="168" formatCode="#,##0.0"/>
    <numFmt numFmtId="169" formatCode="_-* #,##0.0\ _F_t_-;\-* #,##0.0\ _F_t_-;_-* &quot;-&quot;??\ _F_t_-;_-@_-"/>
  </numFmts>
  <fonts count="6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name val="Times New Roman CE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charset val="238"/>
    </font>
    <font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7"/>
      <name val="Times New Roman"/>
      <family val="1"/>
      <charset val="238"/>
    </font>
    <font>
      <sz val="17"/>
      <color indexed="8"/>
      <name val="Calibri"/>
      <family val="2"/>
      <charset val="238"/>
    </font>
    <font>
      <sz val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14"/>
      <name val="Arial CE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ck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 style="dashed">
        <color indexed="22"/>
      </top>
      <bottom/>
      <diagonal/>
    </border>
    <border>
      <left style="thick">
        <color indexed="64"/>
      </left>
      <right style="thin">
        <color indexed="64"/>
      </right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ck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22"/>
      </bottom>
      <diagonal/>
    </border>
    <border>
      <left style="thin">
        <color indexed="64"/>
      </left>
      <right style="thin">
        <color indexed="64"/>
      </right>
      <top/>
      <bottom style="dashed">
        <color indexed="22"/>
      </bottom>
      <diagonal/>
    </border>
    <border>
      <left style="thick">
        <color indexed="64"/>
      </left>
      <right style="thin">
        <color indexed="64"/>
      </right>
      <top/>
      <bottom style="dashed">
        <color indexed="22"/>
      </bottom>
      <diagonal/>
    </border>
    <border>
      <left style="medium">
        <color indexed="64"/>
      </left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ck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0" fontId="35" fillId="0" borderId="0"/>
    <xf numFmtId="0" fontId="16" fillId="0" borderId="0"/>
    <xf numFmtId="0" fontId="35" fillId="0" borderId="0"/>
    <xf numFmtId="0" fontId="35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22" fillId="0" borderId="0"/>
    <xf numFmtId="0" fontId="3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0" fontId="36" fillId="0" borderId="0"/>
    <xf numFmtId="0" fontId="37" fillId="0" borderId="0"/>
    <xf numFmtId="0" fontId="22" fillId="0" borderId="0"/>
    <xf numFmtId="43" fontId="10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0" fontId="18" fillId="0" borderId="0"/>
    <xf numFmtId="43" fontId="22" fillId="0" borderId="0" applyFont="0" applyFill="0" applyBorder="0" applyAlignment="0" applyProtection="0"/>
    <xf numFmtId="0" fontId="8" fillId="0" borderId="0"/>
    <xf numFmtId="0" fontId="8" fillId="0" borderId="0"/>
    <xf numFmtId="43" fontId="12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22" fillId="0" borderId="0"/>
    <xf numFmtId="0" fontId="16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74">
    <xf numFmtId="0" fontId="0" fillId="0" borderId="0" xfId="0"/>
    <xf numFmtId="0" fontId="0" fillId="0" borderId="1" xfId="0" applyBorder="1"/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right" vertical="top" wrapText="1"/>
    </xf>
    <xf numFmtId="3" fontId="16" fillId="2" borderId="1" xfId="0" applyNumberFormat="1" applyFont="1" applyFill="1" applyBorder="1" applyAlignment="1">
      <alignment horizontal="right" vertical="top" wrapText="1"/>
    </xf>
    <xf numFmtId="3" fontId="16" fillId="3" borderId="1" xfId="0" applyNumberFormat="1" applyFont="1" applyFill="1" applyBorder="1" applyAlignment="1">
      <alignment horizontal="right" vertical="top" wrapText="1"/>
    </xf>
    <xf numFmtId="3" fontId="16" fillId="4" borderId="1" xfId="0" applyNumberFormat="1" applyFont="1" applyFill="1" applyBorder="1" applyAlignment="1">
      <alignment horizontal="right" vertical="top" wrapText="1"/>
    </xf>
    <xf numFmtId="3" fontId="15" fillId="5" borderId="1" xfId="0" applyNumberFormat="1" applyFont="1" applyFill="1" applyBorder="1" applyAlignment="1">
      <alignment horizontal="right" vertical="top" wrapText="1"/>
    </xf>
    <xf numFmtId="3" fontId="15" fillId="6" borderId="1" xfId="0" applyNumberFormat="1" applyFont="1" applyFill="1" applyBorder="1" applyAlignment="1">
      <alignment horizontal="right" vertical="top" wrapText="1"/>
    </xf>
    <xf numFmtId="3" fontId="15" fillId="6" borderId="2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0" fontId="0" fillId="3" borderId="1" xfId="0" applyFill="1" applyBorder="1"/>
    <xf numFmtId="0" fontId="0" fillId="3" borderId="0" xfId="0" applyFill="1" applyBorder="1"/>
    <xf numFmtId="0" fontId="13" fillId="3" borderId="1" xfId="0" applyFont="1" applyFill="1" applyBorder="1"/>
    <xf numFmtId="3" fontId="16" fillId="7" borderId="1" xfId="0" applyNumberFormat="1" applyFont="1" applyFill="1" applyBorder="1" applyAlignment="1">
      <alignment horizontal="right" vertical="top" wrapText="1"/>
    </xf>
    <xf numFmtId="3" fontId="15" fillId="7" borderId="1" xfId="0" applyNumberFormat="1" applyFont="1" applyFill="1" applyBorder="1" applyAlignment="1">
      <alignment horizontal="right" vertical="top" wrapText="1"/>
    </xf>
    <xf numFmtId="3" fontId="16" fillId="8" borderId="1" xfId="0" applyNumberFormat="1" applyFont="1" applyFill="1" applyBorder="1" applyAlignment="1">
      <alignment horizontal="right" vertical="top" wrapText="1"/>
    </xf>
    <xf numFmtId="3" fontId="15" fillId="2" borderId="1" xfId="0" applyNumberFormat="1" applyFont="1" applyFill="1" applyBorder="1" applyAlignment="1">
      <alignment horizontal="right" vertical="top" wrapText="1"/>
    </xf>
    <xf numFmtId="3" fontId="0" fillId="6" borderId="2" xfId="0" applyNumberFormat="1" applyFill="1" applyBorder="1"/>
    <xf numFmtId="3" fontId="0" fillId="0" borderId="4" xfId="0" applyNumberFormat="1" applyBorder="1"/>
    <xf numFmtId="0" fontId="17" fillId="3" borderId="1" xfId="0" applyFont="1" applyFill="1" applyBorder="1"/>
    <xf numFmtId="0" fontId="14" fillId="0" borderId="2" xfId="0" applyFont="1" applyFill="1" applyBorder="1" applyAlignment="1">
      <alignment horizontal="center" vertical="center"/>
    </xf>
    <xf numFmtId="3" fontId="15" fillId="0" borderId="2" xfId="0" applyNumberFormat="1" applyFont="1" applyBorder="1" applyAlignment="1">
      <alignment horizontal="right" vertical="top" wrapText="1"/>
    </xf>
    <xf numFmtId="3" fontId="15" fillId="5" borderId="5" xfId="0" applyNumberFormat="1" applyFont="1" applyFill="1" applyBorder="1" applyAlignment="1">
      <alignment horizontal="right" vertical="top" wrapText="1"/>
    </xf>
    <xf numFmtId="0" fontId="19" fillId="0" borderId="0" xfId="8" applyFont="1"/>
    <xf numFmtId="0" fontId="20" fillId="3" borderId="6" xfId="0" applyFont="1" applyFill="1" applyBorder="1"/>
    <xf numFmtId="0" fontId="21" fillId="0" borderId="0" xfId="0" applyFont="1"/>
    <xf numFmtId="0" fontId="0" fillId="8" borderId="1" xfId="0" applyFill="1" applyBorder="1"/>
    <xf numFmtId="0" fontId="16" fillId="0" borderId="7" xfId="0" applyFont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0" fontId="15" fillId="6" borderId="7" xfId="0" applyFont="1" applyFill="1" applyBorder="1" applyAlignment="1">
      <alignment horizontal="left" vertical="top" wrapText="1"/>
    </xf>
    <xf numFmtId="0" fontId="15" fillId="6" borderId="9" xfId="0" applyFont="1" applyFill="1" applyBorder="1" applyAlignment="1">
      <alignment horizontal="left" vertical="top" wrapText="1"/>
    </xf>
    <xf numFmtId="0" fontId="0" fillId="0" borderId="10" xfId="0" applyBorder="1"/>
    <xf numFmtId="3" fontId="16" fillId="0" borderId="11" xfId="0" applyNumberFormat="1" applyFont="1" applyBorder="1" applyAlignment="1">
      <alignment horizontal="right" vertical="top" wrapText="1"/>
    </xf>
    <xf numFmtId="3" fontId="16" fillId="7" borderId="11" xfId="0" applyNumberFormat="1" applyFont="1" applyFill="1" applyBorder="1" applyAlignment="1">
      <alignment horizontal="right" vertical="top" wrapText="1"/>
    </xf>
    <xf numFmtId="3" fontId="16" fillId="2" borderId="11" xfId="0" applyNumberFormat="1" applyFont="1" applyFill="1" applyBorder="1" applyAlignment="1">
      <alignment horizontal="right" vertical="top" wrapText="1"/>
    </xf>
    <xf numFmtId="3" fontId="15" fillId="7" borderId="11" xfId="0" applyNumberFormat="1" applyFont="1" applyFill="1" applyBorder="1" applyAlignment="1">
      <alignment horizontal="right" vertical="top" wrapText="1"/>
    </xf>
    <xf numFmtId="3" fontId="15" fillId="0" borderId="11" xfId="0" applyNumberFormat="1" applyFont="1" applyBorder="1" applyAlignment="1">
      <alignment horizontal="right" vertical="top" wrapText="1"/>
    </xf>
    <xf numFmtId="3" fontId="16" fillId="8" borderId="11" xfId="0" applyNumberFormat="1" applyFont="1" applyFill="1" applyBorder="1" applyAlignment="1">
      <alignment horizontal="right" vertical="top" wrapText="1"/>
    </xf>
    <xf numFmtId="3" fontId="16" fillId="3" borderId="11" xfId="0" applyNumberFormat="1" applyFont="1" applyFill="1" applyBorder="1" applyAlignment="1">
      <alignment horizontal="right" vertical="top" wrapText="1"/>
    </xf>
    <xf numFmtId="3" fontId="16" fillId="4" borderId="11" xfId="0" applyNumberFormat="1" applyFont="1" applyFill="1" applyBorder="1" applyAlignment="1">
      <alignment horizontal="right" vertical="top" wrapText="1"/>
    </xf>
    <xf numFmtId="3" fontId="15" fillId="2" borderId="11" xfId="0" applyNumberFormat="1" applyFont="1" applyFill="1" applyBorder="1" applyAlignment="1">
      <alignment horizontal="right" vertical="top" wrapText="1"/>
    </xf>
    <xf numFmtId="3" fontId="16" fillId="6" borderId="11" xfId="0" applyNumberFormat="1" applyFont="1" applyFill="1" applyBorder="1" applyAlignment="1">
      <alignment horizontal="right" vertical="top" wrapText="1"/>
    </xf>
    <xf numFmtId="3" fontId="0" fillId="6" borderId="12" xfId="0" applyNumberFormat="1" applyFill="1" applyBorder="1"/>
    <xf numFmtId="0" fontId="15" fillId="5" borderId="7" xfId="0" applyFont="1" applyFill="1" applyBorder="1" applyAlignment="1">
      <alignment horizontal="left" vertical="top" wrapText="1"/>
    </xf>
    <xf numFmtId="0" fontId="15" fillId="5" borderId="13" xfId="0" applyFont="1" applyFill="1" applyBorder="1" applyAlignment="1">
      <alignment horizontal="left" vertical="top" wrapText="1"/>
    </xf>
    <xf numFmtId="0" fontId="0" fillId="0" borderId="14" xfId="0" applyBorder="1"/>
    <xf numFmtId="3" fontId="15" fillId="5" borderId="11" xfId="0" applyNumberFormat="1" applyFont="1" applyFill="1" applyBorder="1" applyAlignment="1">
      <alignment horizontal="right" vertical="top" wrapText="1"/>
    </xf>
    <xf numFmtId="3" fontId="15" fillId="5" borderId="15" xfId="0" applyNumberFormat="1" applyFont="1" applyFill="1" applyBorder="1" applyAlignment="1">
      <alignment horizontal="right" vertical="top" wrapText="1"/>
    </xf>
    <xf numFmtId="3" fontId="15" fillId="6" borderId="11" xfId="0" applyNumberFormat="1" applyFont="1" applyFill="1" applyBorder="1" applyAlignment="1">
      <alignment horizontal="right" vertical="top" wrapText="1"/>
    </xf>
    <xf numFmtId="3" fontId="15" fillId="6" borderId="12" xfId="0" applyNumberFormat="1" applyFont="1" applyFill="1" applyBorder="1" applyAlignment="1">
      <alignment horizontal="right" vertical="top" wrapText="1"/>
    </xf>
    <xf numFmtId="3" fontId="15" fillId="8" borderId="16" xfId="0" applyNumberFormat="1" applyFont="1" applyFill="1" applyBorder="1" applyAlignment="1">
      <alignment horizontal="right" vertical="top" wrapText="1"/>
    </xf>
    <xf numFmtId="3" fontId="15" fillId="8" borderId="17" xfId="0" applyNumberFormat="1" applyFont="1" applyFill="1" applyBorder="1" applyAlignment="1">
      <alignment horizontal="right" vertical="top" wrapText="1"/>
    </xf>
    <xf numFmtId="3" fontId="15" fillId="8" borderId="18" xfId="0" applyNumberFormat="1" applyFont="1" applyFill="1" applyBorder="1" applyAlignment="1">
      <alignment horizontal="right" vertical="top" wrapText="1"/>
    </xf>
    <xf numFmtId="3" fontId="16" fillId="8" borderId="17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16" fillId="0" borderId="0" xfId="16" applyFont="1"/>
    <xf numFmtId="0" fontId="27" fillId="0" borderId="0" xfId="16" applyFont="1"/>
    <xf numFmtId="0" fontId="16" fillId="0" borderId="0" xfId="10"/>
    <xf numFmtId="0" fontId="28" fillId="0" borderId="0" xfId="9" applyFont="1" applyBorder="1"/>
    <xf numFmtId="0" fontId="23" fillId="0" borderId="0" xfId="17" applyFont="1"/>
    <xf numFmtId="0" fontId="19" fillId="3" borderId="0" xfId="9" applyFont="1" applyFill="1" applyBorder="1"/>
    <xf numFmtId="0" fontId="23" fillId="0" borderId="1" xfId="19" applyFont="1" applyBorder="1"/>
    <xf numFmtId="0" fontId="23" fillId="0" borderId="1" xfId="19" applyFont="1" applyFill="1" applyBorder="1"/>
    <xf numFmtId="0" fontId="23" fillId="0" borderId="1" xfId="0" applyFont="1" applyFill="1" applyBorder="1"/>
    <xf numFmtId="0" fontId="22" fillId="0" borderId="0" xfId="20" applyBorder="1"/>
    <xf numFmtId="0" fontId="22" fillId="0" borderId="0" xfId="20" applyFill="1" applyBorder="1"/>
    <xf numFmtId="0" fontId="15" fillId="0" borderId="0" xfId="10" applyFont="1"/>
    <xf numFmtId="0" fontId="16" fillId="0" borderId="0" xfId="14"/>
    <xf numFmtId="0" fontId="15" fillId="0" borderId="0" xfId="14" applyFont="1" applyAlignment="1">
      <alignment horizontal="left"/>
    </xf>
    <xf numFmtId="0" fontId="15" fillId="0" borderId="0" xfId="14" applyFont="1"/>
    <xf numFmtId="0" fontId="27" fillId="0" borderId="0" xfId="14" applyFont="1"/>
    <xf numFmtId="0" fontId="16" fillId="8" borderId="20" xfId="14" applyFill="1" applyBorder="1"/>
    <xf numFmtId="0" fontId="16" fillId="0" borderId="20" xfId="14" applyBorder="1"/>
    <xf numFmtId="0" fontId="16" fillId="0" borderId="20" xfId="14" applyFont="1" applyBorder="1"/>
    <xf numFmtId="0" fontId="16" fillId="8" borderId="1" xfId="14" applyFill="1" applyBorder="1"/>
    <xf numFmtId="0" fontId="16" fillId="0" borderId="5" xfId="14" applyBorder="1"/>
    <xf numFmtId="0" fontId="16" fillId="0" borderId="20" xfId="14" applyFill="1" applyBorder="1"/>
    <xf numFmtId="0" fontId="16" fillId="9" borderId="1" xfId="14" applyFill="1" applyBorder="1"/>
    <xf numFmtId="0" fontId="16" fillId="0" borderId="0" xfId="14" applyBorder="1"/>
    <xf numFmtId="0" fontId="16" fillId="0" borderId="0" xfId="14" applyFont="1" applyBorder="1"/>
    <xf numFmtId="0" fontId="15" fillId="0" borderId="0" xfId="14" applyFont="1" applyAlignment="1">
      <alignment horizontal="center"/>
    </xf>
    <xf numFmtId="0" fontId="16" fillId="0" borderId="0" xfId="18" applyFont="1"/>
    <xf numFmtId="0" fontId="27" fillId="0" borderId="0" xfId="18" applyFont="1"/>
    <xf numFmtId="0" fontId="16" fillId="9" borderId="1" xfId="14" applyFont="1" applyFill="1" applyBorder="1"/>
    <xf numFmtId="0" fontId="15" fillId="9" borderId="22" xfId="14" applyFont="1" applyFill="1" applyBorder="1"/>
    <xf numFmtId="0" fontId="15" fillId="8" borderId="5" xfId="14" applyFont="1" applyFill="1" applyBorder="1"/>
    <xf numFmtId="0" fontId="15" fillId="0" borderId="19" xfId="14" applyFont="1" applyBorder="1"/>
    <xf numFmtId="0" fontId="16" fillId="12" borderId="19" xfId="14" applyFont="1" applyFill="1" applyBorder="1"/>
    <xf numFmtId="165" fontId="15" fillId="9" borderId="22" xfId="1" applyNumberFormat="1" applyFont="1" applyFill="1" applyBorder="1"/>
    <xf numFmtId="165" fontId="15" fillId="8" borderId="5" xfId="1" applyNumberFormat="1" applyFont="1" applyFill="1" applyBorder="1"/>
    <xf numFmtId="165" fontId="16" fillId="0" borderId="20" xfId="1" applyNumberFormat="1" applyFont="1" applyBorder="1"/>
    <xf numFmtId="165" fontId="15" fillId="0" borderId="19" xfId="1" applyNumberFormat="1" applyFont="1" applyBorder="1"/>
    <xf numFmtId="165" fontId="16" fillId="12" borderId="19" xfId="1" applyNumberFormat="1" applyFont="1" applyFill="1" applyBorder="1"/>
    <xf numFmtId="165" fontId="16" fillId="3" borderId="20" xfId="1" applyNumberFormat="1" applyFont="1" applyFill="1" applyBorder="1"/>
    <xf numFmtId="165" fontId="16" fillId="8" borderId="1" xfId="1" applyNumberFormat="1" applyFont="1" applyFill="1" applyBorder="1"/>
    <xf numFmtId="165" fontId="16" fillId="9" borderId="1" xfId="1" applyNumberFormat="1" applyFont="1" applyFill="1" applyBorder="1"/>
    <xf numFmtId="165" fontId="16" fillId="0" borderId="0" xfId="1" applyNumberFormat="1" applyFont="1"/>
    <xf numFmtId="165" fontId="16" fillId="0" borderId="0" xfId="1" applyNumberFormat="1" applyFont="1" applyBorder="1"/>
    <xf numFmtId="0" fontId="24" fillId="0" borderId="0" xfId="10" applyFont="1"/>
    <xf numFmtId="0" fontId="26" fillId="0" borderId="0" xfId="10" applyFont="1"/>
    <xf numFmtId="0" fontId="26" fillId="10" borderId="1" xfId="10" applyFont="1" applyFill="1" applyBorder="1"/>
    <xf numFmtId="0" fontId="24" fillId="10" borderId="20" xfId="10" applyFont="1" applyFill="1" applyBorder="1"/>
    <xf numFmtId="0" fontId="24" fillId="0" borderId="1" xfId="10" applyFont="1" applyBorder="1" applyAlignment="1">
      <alignment horizontal="justify" wrapText="1"/>
    </xf>
    <xf numFmtId="165" fontId="24" fillId="0" borderId="1" xfId="4" applyNumberFormat="1" applyFont="1" applyBorder="1" applyAlignment="1">
      <alignment horizontal="right" wrapText="1"/>
    </xf>
    <xf numFmtId="1" fontId="16" fillId="0" borderId="0" xfId="10" applyNumberFormat="1" applyFont="1"/>
    <xf numFmtId="0" fontId="24" fillId="0" borderId="1" xfId="10" applyFont="1" applyFill="1" applyBorder="1" applyAlignment="1">
      <alignment horizontal="justify" wrapText="1"/>
    </xf>
    <xf numFmtId="165" fontId="24" fillId="0" borderId="1" xfId="4" applyNumberFormat="1" applyFont="1" applyFill="1" applyBorder="1" applyAlignment="1">
      <alignment horizontal="right" wrapText="1"/>
    </xf>
    <xf numFmtId="0" fontId="26" fillId="11" borderId="1" xfId="10" applyFont="1" applyFill="1" applyBorder="1" applyAlignment="1">
      <alignment horizontal="justify" wrapText="1"/>
    </xf>
    <xf numFmtId="165" fontId="24" fillId="11" borderId="1" xfId="4" applyNumberFormat="1" applyFont="1" applyFill="1" applyBorder="1" applyAlignment="1">
      <alignment horizontal="right" wrapText="1"/>
    </xf>
    <xf numFmtId="0" fontId="26" fillId="11" borderId="1" xfId="10" applyFont="1" applyFill="1" applyBorder="1" applyAlignment="1">
      <alignment wrapText="1"/>
    </xf>
    <xf numFmtId="165" fontId="26" fillId="11" borderId="1" xfId="4" applyNumberFormat="1" applyFont="1" applyFill="1" applyBorder="1" applyAlignment="1">
      <alignment horizontal="right" wrapText="1"/>
    </xf>
    <xf numFmtId="1" fontId="16" fillId="0" borderId="0" xfId="10" applyNumberFormat="1"/>
    <xf numFmtId="0" fontId="22" fillId="3" borderId="0" xfId="20" applyFont="1" applyFill="1" applyBorder="1"/>
    <xf numFmtId="0" fontId="24" fillId="3" borderId="1" xfId="10" applyFont="1" applyFill="1" applyBorder="1" applyAlignment="1">
      <alignment wrapText="1"/>
    </xf>
    <xf numFmtId="165" fontId="24" fillId="3" borderId="1" xfId="4" applyNumberFormat="1" applyFont="1" applyFill="1" applyBorder="1" applyAlignment="1">
      <alignment horizontal="right" wrapText="1"/>
    </xf>
    <xf numFmtId="0" fontId="16" fillId="3" borderId="0" xfId="10" applyFont="1" applyFill="1"/>
    <xf numFmtId="0" fontId="24" fillId="0" borderId="1" xfId="10" applyFont="1" applyBorder="1" applyAlignment="1">
      <alignment wrapText="1"/>
    </xf>
    <xf numFmtId="165" fontId="26" fillId="0" borderId="1" xfId="4" applyNumberFormat="1" applyFont="1" applyBorder="1" applyAlignment="1">
      <alignment horizontal="right" wrapText="1"/>
    </xf>
    <xf numFmtId="0" fontId="26" fillId="10" borderId="1" xfId="10" applyFont="1" applyFill="1" applyBorder="1" applyAlignment="1">
      <alignment wrapText="1"/>
    </xf>
    <xf numFmtId="165" fontId="26" fillId="10" borderId="1" xfId="4" applyNumberFormat="1" applyFont="1" applyFill="1" applyBorder="1" applyAlignment="1">
      <alignment horizontal="right" wrapText="1"/>
    </xf>
    <xf numFmtId="0" fontId="24" fillId="0" borderId="1" xfId="10" applyFont="1" applyFill="1" applyBorder="1" applyAlignment="1">
      <alignment wrapText="1"/>
    </xf>
    <xf numFmtId="166" fontId="32" fillId="0" borderId="1" xfId="21" applyNumberFormat="1" applyFont="1" applyFill="1" applyBorder="1" applyAlignment="1">
      <alignment horizontal="left" vertical="center" wrapText="1"/>
    </xf>
    <xf numFmtId="165" fontId="32" fillId="0" borderId="1" xfId="4" applyNumberFormat="1" applyFont="1" applyFill="1" applyBorder="1" applyAlignment="1">
      <alignment horizontal="right" vertical="center" wrapText="1"/>
    </xf>
    <xf numFmtId="0" fontId="17" fillId="0" borderId="0" xfId="20" applyFont="1" applyFill="1" applyBorder="1"/>
    <xf numFmtId="166" fontId="33" fillId="11" borderId="1" xfId="21" applyNumberFormat="1" applyFont="1" applyFill="1" applyBorder="1" applyAlignment="1">
      <alignment horizontal="left" vertical="center" wrapText="1"/>
    </xf>
    <xf numFmtId="165" fontId="33" fillId="11" borderId="1" xfId="4" applyNumberFormat="1" applyFont="1" applyFill="1" applyBorder="1" applyAlignment="1">
      <alignment horizontal="right" vertical="center" wrapText="1"/>
    </xf>
    <xf numFmtId="1" fontId="15" fillId="0" borderId="0" xfId="10" applyNumberFormat="1" applyFont="1"/>
    <xf numFmtId="0" fontId="22" fillId="0" borderId="0" xfId="20" applyFont="1" applyFill="1" applyBorder="1"/>
    <xf numFmtId="0" fontId="16" fillId="0" borderId="0" xfId="10" applyFont="1"/>
    <xf numFmtId="165" fontId="33" fillId="0" borderId="1" xfId="4" applyNumberFormat="1" applyFont="1" applyFill="1" applyBorder="1" applyAlignment="1">
      <alignment horizontal="right" vertical="center" wrapText="1"/>
    </xf>
    <xf numFmtId="166" fontId="33" fillId="10" borderId="1" xfId="21" applyNumberFormat="1" applyFont="1" applyFill="1" applyBorder="1" applyAlignment="1">
      <alignment horizontal="left" vertical="center" wrapText="1"/>
    </xf>
    <xf numFmtId="165" fontId="33" fillId="10" borderId="1" xfId="4" applyNumberFormat="1" applyFont="1" applyFill="1" applyBorder="1" applyAlignment="1">
      <alignment horizontal="right" vertical="center" wrapText="1"/>
    </xf>
    <xf numFmtId="165" fontId="24" fillId="0" borderId="0" xfId="1" applyNumberFormat="1" applyFont="1"/>
    <xf numFmtId="165" fontId="16" fillId="0" borderId="0" xfId="1" applyNumberFormat="1" applyFont="1" applyAlignment="1">
      <alignment horizontal="center"/>
    </xf>
    <xf numFmtId="165" fontId="27" fillId="0" borderId="0" xfId="1" applyNumberFormat="1" applyFont="1"/>
    <xf numFmtId="165" fontId="24" fillId="10" borderId="1" xfId="1" applyNumberFormat="1" applyFont="1" applyFill="1" applyBorder="1"/>
    <xf numFmtId="165" fontId="24" fillId="0" borderId="1" xfId="1" applyNumberFormat="1" applyFont="1" applyBorder="1"/>
    <xf numFmtId="165" fontId="24" fillId="11" borderId="1" xfId="1" applyNumberFormat="1" applyFont="1" applyFill="1" applyBorder="1" applyAlignment="1">
      <alignment horizontal="right" wrapText="1"/>
    </xf>
    <xf numFmtId="165" fontId="26" fillId="11" borderId="1" xfId="1" applyNumberFormat="1" applyFont="1" applyFill="1" applyBorder="1" applyAlignment="1">
      <alignment horizontal="right" wrapText="1"/>
    </xf>
    <xf numFmtId="165" fontId="24" fillId="3" borderId="1" xfId="1" applyNumberFormat="1" applyFont="1" applyFill="1" applyBorder="1" applyAlignment="1">
      <alignment horizontal="right" wrapText="1"/>
    </xf>
    <xf numFmtId="165" fontId="26" fillId="10" borderId="1" xfId="1" applyNumberFormat="1" applyFont="1" applyFill="1" applyBorder="1" applyAlignment="1">
      <alignment horizontal="right" wrapText="1"/>
    </xf>
    <xf numFmtId="165" fontId="33" fillId="11" borderId="1" xfId="1" applyNumberFormat="1" applyFont="1" applyFill="1" applyBorder="1" applyAlignment="1">
      <alignment horizontal="right" vertical="center" wrapText="1"/>
    </xf>
    <xf numFmtId="165" fontId="33" fillId="10" borderId="1" xfId="1" applyNumberFormat="1" applyFont="1" applyFill="1" applyBorder="1" applyAlignment="1">
      <alignment horizontal="right" vertical="center" wrapText="1"/>
    </xf>
    <xf numFmtId="0" fontId="17" fillId="0" borderId="10" xfId="0" applyFont="1" applyBorder="1"/>
    <xf numFmtId="3" fontId="17" fillId="0" borderId="4" xfId="0" applyNumberFormat="1" applyFont="1" applyBorder="1"/>
    <xf numFmtId="3" fontId="16" fillId="13" borderId="16" xfId="0" applyNumberFormat="1" applyFont="1" applyFill="1" applyBorder="1" applyAlignment="1">
      <alignment horizontal="right" vertical="top" wrapText="1"/>
    </xf>
    <xf numFmtId="0" fontId="17" fillId="0" borderId="14" xfId="0" applyFont="1" applyBorder="1"/>
    <xf numFmtId="3" fontId="17" fillId="0" borderId="3" xfId="0" applyNumberFormat="1" applyFont="1" applyBorder="1"/>
    <xf numFmtId="3" fontId="0" fillId="0" borderId="0" xfId="0" applyNumberFormat="1"/>
    <xf numFmtId="3" fontId="15" fillId="14" borderId="16" xfId="0" applyNumberFormat="1" applyFont="1" applyFill="1" applyBorder="1" applyAlignment="1">
      <alignment horizontal="right" vertical="top" wrapText="1"/>
    </xf>
    <xf numFmtId="0" fontId="16" fillId="14" borderId="7" xfId="0" applyFont="1" applyFill="1" applyBorder="1" applyAlignment="1">
      <alignment horizontal="left" vertical="top" wrapText="1"/>
    </xf>
    <xf numFmtId="0" fontId="16" fillId="14" borderId="13" xfId="0" applyFont="1" applyFill="1" applyBorder="1" applyAlignment="1">
      <alignment horizontal="left" vertical="top" wrapText="1"/>
    </xf>
    <xf numFmtId="3" fontId="16" fillId="14" borderId="16" xfId="0" applyNumberFormat="1" applyFont="1" applyFill="1" applyBorder="1" applyAlignment="1">
      <alignment horizontal="right" vertical="top" wrapText="1"/>
    </xf>
    <xf numFmtId="3" fontId="16" fillId="14" borderId="11" xfId="0" applyNumberFormat="1" applyFont="1" applyFill="1" applyBorder="1" applyAlignment="1">
      <alignment horizontal="right" vertical="top" wrapText="1"/>
    </xf>
    <xf numFmtId="3" fontId="16" fillId="14" borderId="1" xfId="0" applyNumberFormat="1" applyFont="1" applyFill="1" applyBorder="1" applyAlignment="1">
      <alignment horizontal="right" vertical="top" wrapText="1"/>
    </xf>
    <xf numFmtId="3" fontId="16" fillId="14" borderId="17" xfId="0" applyNumberFormat="1" applyFont="1" applyFill="1" applyBorder="1" applyAlignment="1">
      <alignment horizontal="right" vertical="top" wrapText="1"/>
    </xf>
    <xf numFmtId="3" fontId="16" fillId="14" borderId="15" xfId="0" applyNumberFormat="1" applyFont="1" applyFill="1" applyBorder="1" applyAlignment="1">
      <alignment horizontal="right" vertical="top" wrapText="1"/>
    </xf>
    <xf numFmtId="3" fontId="16" fillId="14" borderId="5" xfId="0" applyNumberFormat="1" applyFont="1" applyFill="1" applyBorder="1" applyAlignment="1">
      <alignment horizontal="right" vertical="top" wrapText="1"/>
    </xf>
    <xf numFmtId="0" fontId="16" fillId="0" borderId="7" xfId="25" applyFont="1" applyFill="1" applyBorder="1" applyAlignment="1">
      <alignment horizontal="left" vertical="center" wrapText="1"/>
    </xf>
    <xf numFmtId="0" fontId="14" fillId="16" borderId="7" xfId="25" applyFont="1" applyFill="1" applyBorder="1" applyAlignment="1">
      <alignment horizontal="left" vertical="center" wrapText="1"/>
    </xf>
    <xf numFmtId="165" fontId="23" fillId="0" borderId="1" xfId="24" applyNumberFormat="1" applyFont="1" applyBorder="1"/>
    <xf numFmtId="165" fontId="23" fillId="0" borderId="1" xfId="24" applyNumberFormat="1" applyFont="1" applyFill="1" applyBorder="1"/>
    <xf numFmtId="165" fontId="23" fillId="14" borderId="1" xfId="24" applyNumberFormat="1" applyFont="1" applyFill="1" applyBorder="1"/>
    <xf numFmtId="0" fontId="23" fillId="14" borderId="1" xfId="28" applyFont="1" applyFill="1" applyBorder="1"/>
    <xf numFmtId="0" fontId="23" fillId="0" borderId="1" xfId="28" applyFont="1" applyBorder="1"/>
    <xf numFmtId="0" fontId="30" fillId="3" borderId="1" xfId="28" applyFont="1" applyFill="1" applyBorder="1"/>
    <xf numFmtId="165" fontId="21" fillId="10" borderId="1" xfId="24" applyNumberFormat="1" applyFont="1" applyFill="1" applyBorder="1"/>
    <xf numFmtId="0" fontId="30" fillId="3" borderId="23" xfId="28" applyFont="1" applyFill="1" applyBorder="1"/>
    <xf numFmtId="0" fontId="23" fillId="0" borderId="23" xfId="28" applyFont="1" applyBorder="1"/>
    <xf numFmtId="167" fontId="0" fillId="0" borderId="0" xfId="0" applyNumberFormat="1"/>
    <xf numFmtId="3" fontId="15" fillId="15" borderId="2" xfId="0" applyNumberFormat="1" applyFont="1" applyFill="1" applyBorder="1" applyAlignment="1">
      <alignment horizontal="right" vertical="top" wrapText="1"/>
    </xf>
    <xf numFmtId="3" fontId="15" fillId="15" borderId="1" xfId="0" applyNumberFormat="1" applyFont="1" applyFill="1" applyBorder="1" applyAlignment="1">
      <alignment horizontal="right" vertical="top" wrapText="1"/>
    </xf>
    <xf numFmtId="168" fontId="0" fillId="0" borderId="0" xfId="0" applyNumberFormat="1"/>
    <xf numFmtId="0" fontId="38" fillId="0" borderId="0" xfId="8" applyFont="1" applyAlignment="1"/>
    <xf numFmtId="0" fontId="18" fillId="0" borderId="0" xfId="8" applyAlignment="1"/>
    <xf numFmtId="0" fontId="16" fillId="0" borderId="0" xfId="17" applyFont="1"/>
    <xf numFmtId="0" fontId="16" fillId="3" borderId="0" xfId="17" applyFont="1" applyFill="1"/>
    <xf numFmtId="0" fontId="38" fillId="0" borderId="0" xfId="8" applyFont="1" applyBorder="1" applyAlignment="1"/>
    <xf numFmtId="0" fontId="18" fillId="3" borderId="0" xfId="8" applyFill="1"/>
    <xf numFmtId="0" fontId="18" fillId="0" borderId="0" xfId="8"/>
    <xf numFmtId="0" fontId="40" fillId="0" borderId="0" xfId="8" applyFont="1" applyAlignment="1"/>
    <xf numFmtId="0" fontId="40" fillId="0" borderId="0" xfId="8" applyFont="1"/>
    <xf numFmtId="165" fontId="42" fillId="6" borderId="25" xfId="2" applyNumberFormat="1" applyFont="1" applyFill="1" applyBorder="1" applyAlignment="1">
      <alignment horizontal="left"/>
    </xf>
    <xf numFmtId="0" fontId="18" fillId="6" borderId="25" xfId="8" applyFill="1" applyBorder="1"/>
    <xf numFmtId="165" fontId="43" fillId="6" borderId="26" xfId="2" applyNumberFormat="1" applyFont="1" applyFill="1" applyBorder="1"/>
    <xf numFmtId="165" fontId="43" fillId="6" borderId="25" xfId="2" applyNumberFormat="1" applyFont="1" applyFill="1" applyBorder="1"/>
    <xf numFmtId="0" fontId="18" fillId="6" borderId="27" xfId="8" applyFill="1" applyBorder="1" applyAlignment="1"/>
    <xf numFmtId="0" fontId="18" fillId="6" borderId="0" xfId="8" applyFill="1" applyBorder="1"/>
    <xf numFmtId="165" fontId="43" fillId="6" borderId="28" xfId="2" applyNumberFormat="1" applyFont="1" applyFill="1" applyBorder="1"/>
    <xf numFmtId="165" fontId="43" fillId="6" borderId="0" xfId="2" applyNumberFormat="1" applyFont="1" applyFill="1" applyBorder="1"/>
    <xf numFmtId="0" fontId="18" fillId="6" borderId="29" xfId="8" applyFill="1" applyBorder="1" applyAlignment="1"/>
    <xf numFmtId="0" fontId="18" fillId="4" borderId="30" xfId="8" applyFill="1" applyBorder="1" applyAlignment="1"/>
    <xf numFmtId="165" fontId="18" fillId="6" borderId="30" xfId="8" applyNumberFormat="1" applyFill="1" applyBorder="1" applyAlignment="1"/>
    <xf numFmtId="0" fontId="38" fillId="4" borderId="30" xfId="8" applyFont="1" applyFill="1" applyBorder="1" applyAlignment="1"/>
    <xf numFmtId="0" fontId="18" fillId="6" borderId="30" xfId="8" applyFill="1" applyBorder="1"/>
    <xf numFmtId="165" fontId="43" fillId="6" borderId="31" xfId="2" applyNumberFormat="1" applyFont="1" applyFill="1" applyBorder="1"/>
    <xf numFmtId="165" fontId="43" fillId="6" borderId="30" xfId="2" applyNumberFormat="1" applyFont="1" applyFill="1" applyBorder="1"/>
    <xf numFmtId="0" fontId="44" fillId="6" borderId="0" xfId="8" applyFont="1" applyFill="1" applyBorder="1" applyAlignment="1"/>
    <xf numFmtId="165" fontId="44" fillId="4" borderId="0" xfId="8" applyNumberFormat="1" applyFont="1" applyFill="1" applyBorder="1" applyAlignment="1"/>
    <xf numFmtId="0" fontId="45" fillId="6" borderId="0" xfId="8" applyFont="1" applyFill="1" applyBorder="1" applyAlignment="1"/>
    <xf numFmtId="0" fontId="44" fillId="6" borderId="0" xfId="8" applyFont="1" applyFill="1" applyBorder="1"/>
    <xf numFmtId="165" fontId="46" fillId="4" borderId="0" xfId="2" applyNumberFormat="1" applyFont="1" applyFill="1" applyBorder="1"/>
    <xf numFmtId="0" fontId="23" fillId="0" borderId="0" xfId="8" applyFont="1" applyAlignment="1">
      <alignment horizontal="center"/>
    </xf>
    <xf numFmtId="0" fontId="17" fillId="0" borderId="33" xfId="45" applyFont="1" applyBorder="1"/>
    <xf numFmtId="0" fontId="17" fillId="0" borderId="0" xfId="45" applyFont="1" applyBorder="1"/>
    <xf numFmtId="0" fontId="44" fillId="0" borderId="0" xfId="8" applyFont="1"/>
    <xf numFmtId="0" fontId="44" fillId="3" borderId="0" xfId="8" applyFont="1" applyFill="1"/>
    <xf numFmtId="0" fontId="44" fillId="0" borderId="9" xfId="8" applyFont="1" applyBorder="1"/>
    <xf numFmtId="0" fontId="44" fillId="0" borderId="2" xfId="8" applyFont="1" applyBorder="1"/>
    <xf numFmtId="0" fontId="44" fillId="0" borderId="34" xfId="8" applyFont="1" applyBorder="1"/>
    <xf numFmtId="0" fontId="44" fillId="0" borderId="35" xfId="8" applyFont="1" applyBorder="1"/>
    <xf numFmtId="0" fontId="18" fillId="0" borderId="2" xfId="8" applyBorder="1" applyAlignment="1">
      <alignment horizontal="center"/>
    </xf>
    <xf numFmtId="0" fontId="18" fillId="3" borderId="35" xfId="8" applyFill="1" applyBorder="1" applyAlignment="1">
      <alignment horizontal="center"/>
    </xf>
    <xf numFmtId="0" fontId="44" fillId="0" borderId="36" xfId="8" applyFont="1" applyBorder="1"/>
    <xf numFmtId="0" fontId="44" fillId="0" borderId="19" xfId="8" applyFont="1" applyBorder="1"/>
    <xf numFmtId="0" fontId="18" fillId="0" borderId="37" xfId="8" applyBorder="1"/>
    <xf numFmtId="0" fontId="18" fillId="0" borderId="36" xfId="8" applyBorder="1"/>
    <xf numFmtId="3" fontId="44" fillId="9" borderId="38" xfId="3" applyNumberFormat="1" applyFont="1" applyFill="1" applyBorder="1" applyProtection="1"/>
    <xf numFmtId="3" fontId="44" fillId="3" borderId="36" xfId="3" applyNumberFormat="1" applyFont="1" applyFill="1" applyBorder="1" applyProtection="1"/>
    <xf numFmtId="3" fontId="44" fillId="10" borderId="38" xfId="3" applyNumberFormat="1" applyFont="1" applyFill="1" applyBorder="1" applyProtection="1"/>
    <xf numFmtId="0" fontId="44" fillId="0" borderId="39" xfId="8" applyFont="1" applyBorder="1"/>
    <xf numFmtId="3" fontId="44" fillId="5" borderId="38" xfId="3" applyNumberFormat="1" applyFont="1" applyFill="1" applyBorder="1" applyProtection="1"/>
    <xf numFmtId="3" fontId="50" fillId="5" borderId="37" xfId="3" applyNumberFormat="1" applyFont="1" applyFill="1" applyBorder="1" applyProtection="1"/>
    <xf numFmtId="3" fontId="50" fillId="5" borderId="38" xfId="3" applyNumberFormat="1" applyFont="1" applyFill="1" applyBorder="1" applyProtection="1"/>
    <xf numFmtId="0" fontId="51" fillId="0" borderId="8" xfId="46" applyFont="1" applyFill="1" applyBorder="1"/>
    <xf numFmtId="0" fontId="51" fillId="0" borderId="20" xfId="46" applyFont="1" applyFill="1" applyBorder="1"/>
    <xf numFmtId="165" fontId="24" fillId="0" borderId="40" xfId="3" applyNumberFormat="1" applyFont="1" applyFill="1" applyBorder="1" applyProtection="1"/>
    <xf numFmtId="169" fontId="24" fillId="0" borderId="21" xfId="3" applyNumberFormat="1" applyFont="1" applyFill="1" applyBorder="1" applyProtection="1"/>
    <xf numFmtId="3" fontId="18" fillId="4" borderId="41" xfId="3" applyNumberFormat="1" applyFill="1" applyBorder="1" applyProtection="1"/>
    <xf numFmtId="3" fontId="18" fillId="3" borderId="21" xfId="3" applyNumberFormat="1" applyFill="1" applyBorder="1" applyProtection="1"/>
    <xf numFmtId="165" fontId="52" fillId="0" borderId="0" xfId="31" applyNumberFormat="1" applyFont="1"/>
    <xf numFmtId="43" fontId="24" fillId="3" borderId="21" xfId="3" applyNumberFormat="1" applyFont="1" applyFill="1" applyBorder="1" applyProtection="1"/>
    <xf numFmtId="3" fontId="51" fillId="3" borderId="42" xfId="3" applyNumberFormat="1" applyFont="1" applyFill="1" applyBorder="1" applyProtection="1"/>
    <xf numFmtId="3" fontId="51" fillId="3" borderId="41" xfId="3" applyNumberFormat="1" applyFont="1" applyFill="1" applyBorder="1" applyProtection="1"/>
    <xf numFmtId="0" fontId="51" fillId="3" borderId="8" xfId="46" applyFont="1" applyFill="1" applyBorder="1"/>
    <xf numFmtId="165" fontId="24" fillId="0" borderId="21" xfId="3" applyNumberFormat="1" applyFont="1" applyFill="1" applyBorder="1" applyProtection="1"/>
    <xf numFmtId="3" fontId="18" fillId="4" borderId="43" xfId="3" applyNumberFormat="1" applyFill="1" applyBorder="1" applyProtection="1"/>
    <xf numFmtId="165" fontId="24" fillId="0" borderId="0" xfId="31" applyNumberFormat="1" applyFont="1" applyFill="1" applyBorder="1" applyProtection="1"/>
    <xf numFmtId="165" fontId="24" fillId="3" borderId="21" xfId="3" applyNumberFormat="1" applyFont="1" applyFill="1" applyBorder="1" applyProtection="1"/>
    <xf numFmtId="165" fontId="24" fillId="3" borderId="0" xfId="31" applyNumberFormat="1" applyFont="1" applyFill="1"/>
    <xf numFmtId="3" fontId="51" fillId="3" borderId="44" xfId="3" applyNumberFormat="1" applyFont="1" applyFill="1" applyBorder="1" applyProtection="1"/>
    <xf numFmtId="3" fontId="51" fillId="3" borderId="43" xfId="3" applyNumberFormat="1" applyFont="1" applyFill="1" applyBorder="1" applyProtection="1"/>
    <xf numFmtId="169" fontId="24" fillId="3" borderId="21" xfId="3" applyNumberFormat="1" applyFont="1" applyFill="1" applyBorder="1" applyProtection="1"/>
    <xf numFmtId="165" fontId="24" fillId="3" borderId="40" xfId="3" applyNumberFormat="1" applyFont="1" applyFill="1" applyBorder="1" applyProtection="1"/>
    <xf numFmtId="0" fontId="51" fillId="3" borderId="45" xfId="8" applyFont="1" applyFill="1" applyBorder="1"/>
    <xf numFmtId="0" fontId="51" fillId="0" borderId="20" xfId="8" applyFont="1" applyFill="1" applyBorder="1"/>
    <xf numFmtId="0" fontId="51" fillId="0" borderId="45" xfId="8" applyFont="1" applyFill="1" applyBorder="1"/>
    <xf numFmtId="165" fontId="18" fillId="0" borderId="33" xfId="3" applyNumberFormat="1" applyFont="1" applyFill="1" applyBorder="1" applyProtection="1"/>
    <xf numFmtId="165" fontId="18" fillId="0" borderId="0" xfId="3" applyNumberFormat="1" applyFont="1" applyFill="1" applyBorder="1" applyProtection="1"/>
    <xf numFmtId="3" fontId="51" fillId="4" borderId="46" xfId="3" applyNumberFormat="1" applyFont="1" applyFill="1" applyBorder="1" applyProtection="1"/>
    <xf numFmtId="3" fontId="51" fillId="3" borderId="0" xfId="3" applyNumberFormat="1" applyFont="1" applyFill="1" applyBorder="1" applyProtection="1"/>
    <xf numFmtId="3" fontId="51" fillId="3" borderId="47" xfId="3" applyNumberFormat="1" applyFont="1" applyFill="1" applyBorder="1" applyProtection="1"/>
    <xf numFmtId="3" fontId="51" fillId="3" borderId="46" xfId="3" applyNumberFormat="1" applyFont="1" applyFill="1" applyBorder="1" applyProtection="1"/>
    <xf numFmtId="0" fontId="44" fillId="0" borderId="39" xfId="8" applyFont="1" applyFill="1" applyBorder="1"/>
    <xf numFmtId="0" fontId="44" fillId="0" borderId="19" xfId="8" applyFont="1" applyFill="1" applyBorder="1"/>
    <xf numFmtId="165" fontId="44" fillId="0" borderId="37" xfId="3" applyNumberFormat="1" applyFont="1" applyFill="1" applyBorder="1" applyProtection="1"/>
    <xf numFmtId="165" fontId="44" fillId="0" borderId="36" xfId="3" applyNumberFormat="1" applyFont="1" applyFill="1" applyBorder="1" applyProtection="1"/>
    <xf numFmtId="3" fontId="44" fillId="10" borderId="48" xfId="3" applyNumberFormat="1" applyFont="1" applyFill="1" applyBorder="1" applyProtection="1"/>
    <xf numFmtId="3" fontId="50" fillId="10" borderId="49" xfId="3" applyNumberFormat="1" applyFont="1" applyFill="1" applyBorder="1" applyProtection="1"/>
    <xf numFmtId="3" fontId="50" fillId="10" borderId="48" xfId="3" applyNumberFormat="1" applyFont="1" applyFill="1" applyBorder="1" applyProtection="1"/>
    <xf numFmtId="0" fontId="18" fillId="0" borderId="27" xfId="8" applyFont="1" applyFill="1" applyBorder="1"/>
    <xf numFmtId="0" fontId="18" fillId="0" borderId="20" xfId="8" applyFont="1" applyFill="1" applyBorder="1"/>
    <xf numFmtId="165" fontId="24" fillId="4" borderId="41" xfId="3" applyNumberFormat="1" applyFont="1" applyFill="1" applyBorder="1"/>
    <xf numFmtId="165" fontId="24" fillId="3" borderId="21" xfId="3" applyNumberFormat="1" applyFont="1" applyFill="1" applyBorder="1"/>
    <xf numFmtId="165" fontId="26" fillId="3" borderId="40" xfId="3" applyNumberFormat="1" applyFont="1" applyFill="1" applyBorder="1" applyProtection="1"/>
    <xf numFmtId="165" fontId="51" fillId="3" borderId="42" xfId="3" applyNumberFormat="1" applyFont="1" applyFill="1" applyBorder="1"/>
    <xf numFmtId="165" fontId="51" fillId="3" borderId="41" xfId="3" applyNumberFormat="1" applyFont="1" applyFill="1" applyBorder="1"/>
    <xf numFmtId="0" fontId="18" fillId="0" borderId="50" xfId="8" applyFont="1" applyFill="1" applyBorder="1"/>
    <xf numFmtId="0" fontId="18" fillId="0" borderId="51" xfId="8" applyFont="1" applyFill="1" applyBorder="1"/>
    <xf numFmtId="165" fontId="24" fillId="3" borderId="52" xfId="3" applyNumberFormat="1" applyFont="1" applyFill="1" applyBorder="1" applyProtection="1"/>
    <xf numFmtId="165" fontId="24" fillId="4" borderId="43" xfId="3" applyNumberFormat="1" applyFont="1" applyFill="1" applyBorder="1"/>
    <xf numFmtId="165" fontId="51" fillId="3" borderId="44" xfId="3" applyNumberFormat="1" applyFont="1" applyFill="1" applyBorder="1"/>
    <xf numFmtId="165" fontId="51" fillId="3" borderId="43" xfId="3" applyNumberFormat="1" applyFont="1" applyFill="1" applyBorder="1"/>
    <xf numFmtId="165" fontId="26" fillId="3" borderId="52" xfId="3" applyNumberFormat="1" applyFont="1" applyFill="1" applyBorder="1" applyProtection="1"/>
    <xf numFmtId="165" fontId="24" fillId="4" borderId="53" xfId="3" applyNumberFormat="1" applyFont="1" applyFill="1" applyBorder="1"/>
    <xf numFmtId="165" fontId="51" fillId="3" borderId="54" xfId="3" applyNumberFormat="1" applyFont="1" applyFill="1" applyBorder="1"/>
    <xf numFmtId="165" fontId="51" fillId="3" borderId="53" xfId="3" applyNumberFormat="1" applyFont="1" applyFill="1" applyBorder="1"/>
    <xf numFmtId="165" fontId="24" fillId="4" borderId="1" xfId="3" applyNumberFormat="1" applyFont="1" applyFill="1" applyBorder="1"/>
    <xf numFmtId="165" fontId="51" fillId="3" borderId="32" xfId="3" applyNumberFormat="1" applyFont="1" applyFill="1" applyBorder="1"/>
    <xf numFmtId="165" fontId="51" fillId="3" borderId="1" xfId="3" applyNumberFormat="1" applyFont="1" applyFill="1" applyBorder="1"/>
    <xf numFmtId="165" fontId="24" fillId="4" borderId="55" xfId="3" applyNumberFormat="1" applyFont="1" applyFill="1" applyBorder="1"/>
    <xf numFmtId="165" fontId="51" fillId="3" borderId="56" xfId="3" applyNumberFormat="1" applyFont="1" applyFill="1" applyBorder="1"/>
    <xf numFmtId="165" fontId="51" fillId="3" borderId="55" xfId="3" applyNumberFormat="1" applyFont="1" applyFill="1" applyBorder="1"/>
    <xf numFmtId="165" fontId="26" fillId="0" borderId="57" xfId="3" applyNumberFormat="1" applyFont="1" applyFill="1" applyBorder="1" applyProtection="1"/>
    <xf numFmtId="165" fontId="26" fillId="0" borderId="36" xfId="3" applyNumberFormat="1" applyFont="1" applyFill="1" applyBorder="1" applyProtection="1"/>
    <xf numFmtId="165" fontId="44" fillId="10" borderId="48" xfId="3" applyNumberFormat="1" applyFont="1" applyFill="1" applyBorder="1"/>
    <xf numFmtId="165" fontId="44" fillId="3" borderId="36" xfId="3" applyNumberFormat="1" applyFont="1" applyFill="1" applyBorder="1"/>
    <xf numFmtId="165" fontId="44" fillId="5" borderId="38" xfId="3" applyNumberFormat="1" applyFont="1" applyFill="1" applyBorder="1"/>
    <xf numFmtId="165" fontId="50" fillId="10" borderId="49" xfId="3" applyNumberFormat="1" applyFont="1" applyFill="1" applyBorder="1"/>
    <xf numFmtId="165" fontId="50" fillId="10" borderId="48" xfId="3" applyNumberFormat="1" applyFont="1" applyFill="1" applyBorder="1"/>
    <xf numFmtId="0" fontId="18" fillId="0" borderId="58" xfId="8" applyFont="1" applyFill="1" applyBorder="1"/>
    <xf numFmtId="0" fontId="18" fillId="0" borderId="59" xfId="8" applyFont="1" applyFill="1" applyBorder="1"/>
    <xf numFmtId="165" fontId="24" fillId="0" borderId="60" xfId="3" applyNumberFormat="1" applyFont="1" applyFill="1" applyBorder="1" applyProtection="1"/>
    <xf numFmtId="165" fontId="24" fillId="4" borderId="20" xfId="3" applyNumberFormat="1" applyFont="1" applyFill="1" applyBorder="1"/>
    <xf numFmtId="165" fontId="51" fillId="3" borderId="40" xfId="3" applyNumberFormat="1" applyFont="1" applyFill="1" applyBorder="1"/>
    <xf numFmtId="165" fontId="51" fillId="3" borderId="20" xfId="3" applyNumberFormat="1" applyFont="1" applyFill="1" applyBorder="1"/>
    <xf numFmtId="0" fontId="18" fillId="0" borderId="61" xfId="8" applyFont="1" applyFill="1" applyBorder="1"/>
    <xf numFmtId="0" fontId="18" fillId="0" borderId="62" xfId="8" applyFont="1" applyFill="1" applyBorder="1"/>
    <xf numFmtId="165" fontId="24" fillId="0" borderId="63" xfId="3" applyNumberFormat="1" applyFont="1" applyFill="1" applyBorder="1" applyProtection="1"/>
    <xf numFmtId="165" fontId="24" fillId="4" borderId="64" xfId="3" applyNumberFormat="1" applyFont="1" applyFill="1" applyBorder="1"/>
    <xf numFmtId="165" fontId="51" fillId="3" borderId="64" xfId="3" applyNumberFormat="1" applyFont="1" applyFill="1" applyBorder="1"/>
    <xf numFmtId="165" fontId="24" fillId="0" borderId="0" xfId="3" applyNumberFormat="1" applyFont="1" applyFill="1" applyBorder="1" applyProtection="1"/>
    <xf numFmtId="0" fontId="18" fillId="3" borderId="61" xfId="8" applyFont="1" applyFill="1" applyBorder="1"/>
    <xf numFmtId="165" fontId="24" fillId="6" borderId="63" xfId="3" applyNumberFormat="1" applyFont="1" applyFill="1" applyBorder="1" applyProtection="1"/>
    <xf numFmtId="165" fontId="24" fillId="0" borderId="52" xfId="3" applyNumberFormat="1" applyFont="1" applyFill="1" applyBorder="1" applyProtection="1"/>
    <xf numFmtId="165" fontId="24" fillId="4" borderId="65" xfId="3" applyNumberFormat="1" applyFont="1" applyFill="1" applyBorder="1"/>
    <xf numFmtId="0" fontId="44" fillId="0" borderId="24" xfId="8" applyFont="1" applyFill="1" applyBorder="1"/>
    <xf numFmtId="0" fontId="44" fillId="0" borderId="66" xfId="8" applyFont="1" applyFill="1" applyBorder="1"/>
    <xf numFmtId="165" fontId="26" fillId="0" borderId="67" xfId="3" applyNumberFormat="1" applyFont="1" applyFill="1" applyBorder="1" applyProtection="1"/>
    <xf numFmtId="165" fontId="26" fillId="0" borderId="25" xfId="3" applyNumberFormat="1" applyFont="1" applyFill="1" applyBorder="1" applyProtection="1"/>
    <xf numFmtId="165" fontId="44" fillId="10" borderId="68" xfId="3" applyNumberFormat="1" applyFont="1" applyFill="1" applyBorder="1"/>
    <xf numFmtId="165" fontId="44" fillId="3" borderId="25" xfId="3" applyNumberFormat="1" applyFont="1" applyFill="1" applyBorder="1"/>
    <xf numFmtId="0" fontId="18" fillId="0" borderId="2" xfId="8" applyFont="1" applyFill="1" applyBorder="1"/>
    <xf numFmtId="165" fontId="24" fillId="0" borderId="2" xfId="3" applyNumberFormat="1" applyFont="1" applyFill="1" applyBorder="1" applyProtection="1"/>
    <xf numFmtId="165" fontId="24" fillId="4" borderId="2" xfId="3" applyNumberFormat="1" applyFont="1" applyFill="1" applyBorder="1"/>
    <xf numFmtId="165" fontId="51" fillId="3" borderId="2" xfId="3" applyNumberFormat="1" applyFont="1" applyFill="1" applyBorder="1"/>
    <xf numFmtId="0" fontId="18" fillId="0" borderId="5" xfId="32" applyFont="1" applyFill="1" applyBorder="1"/>
    <xf numFmtId="0" fontId="44" fillId="0" borderId="69" xfId="32" applyFont="1" applyFill="1" applyBorder="1"/>
    <xf numFmtId="165" fontId="24" fillId="0" borderId="12" xfId="3" applyNumberFormat="1" applyFont="1" applyFill="1" applyBorder="1" applyProtection="1"/>
    <xf numFmtId="0" fontId="18" fillId="0" borderId="71" xfId="8" applyFont="1" applyFill="1" applyBorder="1"/>
    <xf numFmtId="0" fontId="18" fillId="0" borderId="22" xfId="8" applyFont="1" applyFill="1" applyBorder="1"/>
    <xf numFmtId="165" fontId="24" fillId="6" borderId="52" xfId="3" applyNumberFormat="1" applyFont="1" applyFill="1" applyBorder="1" applyProtection="1"/>
    <xf numFmtId="165" fontId="24" fillId="3" borderId="71" xfId="3" applyNumberFormat="1" applyFont="1" applyFill="1" applyBorder="1"/>
    <xf numFmtId="0" fontId="23" fillId="3" borderId="1" xfId="28" applyFont="1" applyFill="1" applyBorder="1"/>
    <xf numFmtId="0" fontId="23" fillId="0" borderId="1" xfId="0" applyFont="1" applyBorder="1" applyAlignment="1">
      <alignment wrapText="1"/>
    </xf>
    <xf numFmtId="0" fontId="28" fillId="0" borderId="0" xfId="47" applyFont="1" applyBorder="1"/>
    <xf numFmtId="0" fontId="19" fillId="3" borderId="0" xfId="47" applyFont="1" applyFill="1" applyBorder="1"/>
    <xf numFmtId="0" fontId="16" fillId="0" borderId="7" xfId="48" applyFont="1" applyFill="1" applyBorder="1" applyAlignment="1">
      <alignment horizontal="left" vertical="center" wrapText="1"/>
    </xf>
    <xf numFmtId="0" fontId="14" fillId="16" borderId="7" xfId="48" applyFont="1" applyFill="1" applyBorder="1" applyAlignment="1">
      <alignment horizontal="left" vertical="center" wrapText="1"/>
    </xf>
    <xf numFmtId="0" fontId="27" fillId="0" borderId="0" xfId="10" applyFont="1"/>
    <xf numFmtId="0" fontId="42" fillId="0" borderId="0" xfId="10" applyFont="1"/>
    <xf numFmtId="0" fontId="54" fillId="0" borderId="0" xfId="10" applyFont="1"/>
    <xf numFmtId="0" fontId="55" fillId="0" borderId="0" xfId="10" applyFont="1"/>
    <xf numFmtId="0" fontId="16" fillId="0" borderId="0" xfId="10" applyFont="1" applyAlignment="1">
      <alignment horizontal="left"/>
    </xf>
    <xf numFmtId="0" fontId="20" fillId="3" borderId="6" xfId="53" applyFont="1" applyFill="1" applyBorder="1"/>
    <xf numFmtId="0" fontId="55" fillId="9" borderId="1" xfId="10" applyFont="1" applyFill="1" applyBorder="1"/>
    <xf numFmtId="0" fontId="55" fillId="0" borderId="66" xfId="10" applyFont="1" applyBorder="1"/>
    <xf numFmtId="0" fontId="55" fillId="0" borderId="20" xfId="10" applyFont="1" applyBorder="1"/>
    <xf numFmtId="0" fontId="55" fillId="0" borderId="20" xfId="10" applyFont="1" applyFill="1" applyBorder="1"/>
    <xf numFmtId="0" fontId="55" fillId="0" borderId="55" xfId="10" applyFont="1" applyBorder="1"/>
    <xf numFmtId="0" fontId="55" fillId="9" borderId="69" xfId="10" applyFont="1" applyFill="1" applyBorder="1"/>
    <xf numFmtId="0" fontId="55" fillId="9" borderId="19" xfId="10" applyFont="1" applyFill="1" applyBorder="1"/>
    <xf numFmtId="0" fontId="16" fillId="0" borderId="0" xfId="10" applyFill="1"/>
    <xf numFmtId="3" fontId="51" fillId="19" borderId="46" xfId="3" applyNumberFormat="1" applyFont="1" applyFill="1" applyBorder="1" applyProtection="1"/>
    <xf numFmtId="169" fontId="24" fillId="19" borderId="21" xfId="3" applyNumberFormat="1" applyFont="1" applyFill="1" applyBorder="1" applyProtection="1"/>
    <xf numFmtId="165" fontId="24" fillId="19" borderId="41" xfId="3" applyNumberFormat="1" applyFont="1" applyFill="1" applyBorder="1"/>
    <xf numFmtId="165" fontId="24" fillId="19" borderId="43" xfId="3" applyNumberFormat="1" applyFont="1" applyFill="1" applyBorder="1"/>
    <xf numFmtId="165" fontId="24" fillId="19" borderId="53" xfId="3" applyNumberFormat="1" applyFont="1" applyFill="1" applyBorder="1"/>
    <xf numFmtId="165" fontId="24" fillId="19" borderId="1" xfId="3" applyNumberFormat="1" applyFont="1" applyFill="1" applyBorder="1"/>
    <xf numFmtId="0" fontId="51" fillId="19" borderId="45" xfId="8" applyFont="1" applyFill="1" applyBorder="1"/>
    <xf numFmtId="0" fontId="18" fillId="19" borderId="50" xfId="8" applyFont="1" applyFill="1" applyBorder="1"/>
    <xf numFmtId="165" fontId="24" fillId="19" borderId="21" xfId="3" applyNumberFormat="1" applyFont="1" applyFill="1" applyBorder="1" applyProtection="1"/>
    <xf numFmtId="0" fontId="18" fillId="19" borderId="61" xfId="8" applyFont="1" applyFill="1" applyBorder="1"/>
    <xf numFmtId="0" fontId="23" fillId="0" borderId="0" xfId="0" applyFont="1"/>
    <xf numFmtId="0" fontId="23" fillId="0" borderId="1" xfId="0" applyFont="1" applyBorder="1"/>
    <xf numFmtId="165" fontId="24" fillId="19" borderId="20" xfId="3" applyNumberFormat="1" applyFont="1" applyFill="1" applyBorder="1"/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wrapText="1"/>
    </xf>
    <xf numFmtId="0" fontId="22" fillId="0" borderId="0" xfId="20"/>
    <xf numFmtId="0" fontId="17" fillId="0" borderId="0" xfId="20" applyFont="1"/>
    <xf numFmtId="0" fontId="17" fillId="0" borderId="0" xfId="20" applyFont="1" applyAlignment="1">
      <alignment horizontal="left"/>
    </xf>
    <xf numFmtId="0" fontId="22" fillId="0" borderId="0" xfId="20" applyFont="1"/>
    <xf numFmtId="0" fontId="17" fillId="9" borderId="2" xfId="20" applyFont="1" applyFill="1" applyBorder="1"/>
    <xf numFmtId="0" fontId="17" fillId="9" borderId="5" xfId="20" applyFont="1" applyFill="1" applyBorder="1"/>
    <xf numFmtId="0" fontId="22" fillId="8" borderId="1" xfId="20" applyFill="1" applyBorder="1"/>
    <xf numFmtId="165" fontId="22" fillId="8" borderId="1" xfId="1" applyNumberFormat="1" applyFill="1" applyBorder="1"/>
    <xf numFmtId="0" fontId="17" fillId="0" borderId="1" xfId="20" applyFont="1" applyBorder="1"/>
    <xf numFmtId="165" fontId="22" fillId="0" borderId="1" xfId="1" applyNumberFormat="1" applyFont="1" applyBorder="1"/>
    <xf numFmtId="0" fontId="17" fillId="0" borderId="20" xfId="20" applyFont="1" applyBorder="1"/>
    <xf numFmtId="165" fontId="22" fillId="0" borderId="20" xfId="1" applyNumberFormat="1" applyFont="1" applyBorder="1"/>
    <xf numFmtId="0" fontId="22" fillId="0" borderId="20" xfId="20" applyBorder="1"/>
    <xf numFmtId="0" fontId="56" fillId="0" borderId="0" xfId="20" applyFont="1"/>
    <xf numFmtId="0" fontId="22" fillId="0" borderId="20" xfId="20" applyFont="1" applyBorder="1"/>
    <xf numFmtId="0" fontId="22" fillId="0" borderId="5" xfId="20" applyBorder="1"/>
    <xf numFmtId="165" fontId="22" fillId="0" borderId="5" xfId="1" applyNumberFormat="1" applyFont="1" applyBorder="1"/>
    <xf numFmtId="0" fontId="22" fillId="0" borderId="8" xfId="20" applyFill="1" applyBorder="1"/>
    <xf numFmtId="0" fontId="22" fillId="0" borderId="8" xfId="20" applyBorder="1"/>
    <xf numFmtId="0" fontId="2" fillId="0" borderId="0" xfId="54"/>
    <xf numFmtId="0" fontId="39" fillId="0" borderId="0" xfId="54" applyFont="1"/>
    <xf numFmtId="0" fontId="2" fillId="3" borderId="0" xfId="54" applyFill="1"/>
    <xf numFmtId="165" fontId="39" fillId="5" borderId="0" xfId="54" applyNumberFormat="1" applyFont="1" applyFill="1"/>
    <xf numFmtId="3" fontId="2" fillId="0" borderId="0" xfId="54" applyNumberFormat="1"/>
    <xf numFmtId="0" fontId="39" fillId="0" borderId="5" xfId="54" applyFont="1" applyBorder="1"/>
    <xf numFmtId="0" fontId="2" fillId="0" borderId="20" xfId="54" applyBorder="1"/>
    <xf numFmtId="0" fontId="2" fillId="0" borderId="5" xfId="54" applyBorder="1"/>
    <xf numFmtId="0" fontId="2" fillId="0" borderId="15" xfId="54" applyBorder="1"/>
    <xf numFmtId="0" fontId="2" fillId="0" borderId="74" xfId="54" applyBorder="1"/>
    <xf numFmtId="0" fontId="2" fillId="3" borderId="74" xfId="54" applyFill="1" applyBorder="1"/>
    <xf numFmtId="0" fontId="2" fillId="0" borderId="19" xfId="54" applyBorder="1"/>
    <xf numFmtId="0" fontId="2" fillId="0" borderId="70" xfId="54" applyBorder="1"/>
    <xf numFmtId="0" fontId="2" fillId="0" borderId="73" xfId="54" applyBorder="1"/>
    <xf numFmtId="0" fontId="2" fillId="3" borderId="73" xfId="54" applyFill="1" applyBorder="1"/>
    <xf numFmtId="0" fontId="53" fillId="0" borderId="20" xfId="54" applyFont="1" applyBorder="1"/>
    <xf numFmtId="0" fontId="2" fillId="0" borderId="21" xfId="54" applyBorder="1"/>
    <xf numFmtId="0" fontId="2" fillId="0" borderId="72" xfId="54" applyBorder="1"/>
    <xf numFmtId="0" fontId="2" fillId="3" borderId="72" xfId="54" applyFill="1" applyBorder="1"/>
    <xf numFmtId="165" fontId="39" fillId="5" borderId="2" xfId="54" applyNumberFormat="1" applyFont="1" applyFill="1" applyBorder="1"/>
    <xf numFmtId="0" fontId="2" fillId="0" borderId="71" xfId="54" applyBorder="1"/>
    <xf numFmtId="1" fontId="2" fillId="18" borderId="0" xfId="54" applyNumberFormat="1" applyFill="1"/>
    <xf numFmtId="0" fontId="2" fillId="18" borderId="0" xfId="54" applyFill="1"/>
    <xf numFmtId="0" fontId="2" fillId="5" borderId="0" xfId="54" applyFill="1"/>
    <xf numFmtId="0" fontId="39" fillId="0" borderId="33" xfId="54" applyFont="1" applyBorder="1"/>
    <xf numFmtId="0" fontId="49" fillId="0" borderId="0" xfId="54" applyFont="1"/>
    <xf numFmtId="0" fontId="48" fillId="7" borderId="1" xfId="54" applyFont="1" applyFill="1" applyBorder="1"/>
    <xf numFmtId="0" fontId="48" fillId="7" borderId="32" xfId="54" applyFont="1" applyFill="1" applyBorder="1"/>
    <xf numFmtId="0" fontId="47" fillId="17" borderId="0" xfId="54" applyFont="1" applyFill="1" applyBorder="1"/>
    <xf numFmtId="165" fontId="47" fillId="4" borderId="0" xfId="54" applyNumberFormat="1" applyFont="1" applyFill="1" applyBorder="1"/>
    <xf numFmtId="0" fontId="20" fillId="3" borderId="0" xfId="54" applyFont="1" applyFill="1" applyBorder="1"/>
    <xf numFmtId="0" fontId="2" fillId="6" borderId="31" xfId="54" applyFill="1" applyBorder="1"/>
    <xf numFmtId="0" fontId="16" fillId="6" borderId="30" xfId="54" applyFont="1" applyFill="1" applyBorder="1" applyAlignment="1">
      <alignment horizontal="left"/>
    </xf>
    <xf numFmtId="0" fontId="16" fillId="6" borderId="29" xfId="54" applyFont="1" applyFill="1" applyBorder="1" applyAlignment="1">
      <alignment horizontal="left"/>
    </xf>
    <xf numFmtId="0" fontId="20" fillId="3" borderId="6" xfId="54" applyFont="1" applyFill="1" applyBorder="1"/>
    <xf numFmtId="0" fontId="2" fillId="6" borderId="28" xfId="54" applyFill="1" applyBorder="1"/>
    <xf numFmtId="0" fontId="2" fillId="6" borderId="0" xfId="54" applyFill="1" applyBorder="1"/>
    <xf numFmtId="9" fontId="16" fillId="6" borderId="0" xfId="54" applyNumberFormat="1" applyFont="1" applyFill="1" applyBorder="1" applyAlignment="1">
      <alignment horizontal="left"/>
    </xf>
    <xf numFmtId="165" fontId="16" fillId="6" borderId="0" xfId="54" applyNumberFormat="1" applyFont="1" applyFill="1" applyBorder="1" applyAlignment="1">
      <alignment horizontal="left"/>
    </xf>
    <xf numFmtId="0" fontId="2" fillId="6" borderId="26" xfId="54" applyFill="1" applyBorder="1"/>
    <xf numFmtId="0" fontId="2" fillId="6" borderId="25" xfId="54" applyFill="1" applyBorder="1"/>
    <xf numFmtId="0" fontId="16" fillId="6" borderId="24" xfId="54" applyFont="1" applyFill="1" applyBorder="1" applyAlignment="1">
      <alignment horizontal="left"/>
    </xf>
    <xf numFmtId="0" fontId="41" fillId="0" borderId="0" xfId="54" applyFont="1"/>
    <xf numFmtId="0" fontId="16" fillId="3" borderId="0" xfId="54" applyFont="1" applyFill="1" applyAlignment="1">
      <alignment horizontal="left"/>
    </xf>
    <xf numFmtId="0" fontId="16" fillId="0" borderId="0" xfId="54" applyFont="1" applyAlignment="1">
      <alignment horizontal="left"/>
    </xf>
    <xf numFmtId="0" fontId="30" fillId="14" borderId="23" xfId="28" applyFont="1" applyFill="1" applyBorder="1"/>
    <xf numFmtId="0" fontId="23" fillId="14" borderId="23" xfId="28" applyFont="1" applyFill="1" applyBorder="1"/>
    <xf numFmtId="0" fontId="23" fillId="0" borderId="0" xfId="55" applyFont="1"/>
    <xf numFmtId="0" fontId="28" fillId="0" borderId="0" xfId="55" applyFont="1" applyBorder="1"/>
    <xf numFmtId="0" fontId="1" fillId="0" borderId="0" xfId="55"/>
    <xf numFmtId="0" fontId="23" fillId="0" borderId="0" xfId="55" applyFont="1" applyBorder="1"/>
    <xf numFmtId="0" fontId="19" fillId="3" borderId="0" xfId="55" applyFont="1" applyFill="1" applyBorder="1"/>
    <xf numFmtId="0" fontId="16" fillId="0" borderId="0" xfId="55" applyFont="1" applyAlignment="1">
      <alignment horizontal="left"/>
    </xf>
    <xf numFmtId="0" fontId="21" fillId="10" borderId="1" xfId="55" applyFont="1" applyFill="1" applyBorder="1"/>
    <xf numFmtId="0" fontId="23" fillId="10" borderId="1" xfId="55" applyFont="1" applyFill="1" applyBorder="1"/>
    <xf numFmtId="0" fontId="23" fillId="0" borderId="1" xfId="55" applyFont="1" applyBorder="1"/>
    <xf numFmtId="0" fontId="23" fillId="0" borderId="1" xfId="56" applyFont="1" applyBorder="1"/>
    <xf numFmtId="0" fontId="23" fillId="0" borderId="1" xfId="55" applyFont="1" applyFill="1" applyBorder="1"/>
    <xf numFmtId="165" fontId="23" fillId="14" borderId="1" xfId="57" applyNumberFormat="1" applyFont="1" applyFill="1" applyBorder="1"/>
    <xf numFmtId="165" fontId="23" fillId="0" borderId="1" xfId="57" applyNumberFormat="1" applyFont="1" applyBorder="1"/>
    <xf numFmtId="0" fontId="29" fillId="0" borderId="0" xfId="55" applyFont="1"/>
    <xf numFmtId="0" fontId="23" fillId="0" borderId="0" xfId="55" applyFont="1" applyAlignment="1">
      <alignment horizontal="left"/>
    </xf>
    <xf numFmtId="0" fontId="30" fillId="0" borderId="1" xfId="55" applyFont="1" applyBorder="1"/>
    <xf numFmtId="0" fontId="23" fillId="0" borderId="23" xfId="58" applyFont="1" applyBorder="1"/>
    <xf numFmtId="0" fontId="23" fillId="0" borderId="7" xfId="55" applyFont="1" applyBorder="1"/>
    <xf numFmtId="3" fontId="15" fillId="14" borderId="17" xfId="0" applyNumberFormat="1" applyFont="1" applyFill="1" applyBorder="1" applyAlignment="1">
      <alignment horizontal="right" vertical="top" wrapText="1"/>
    </xf>
    <xf numFmtId="3" fontId="15" fillId="20" borderId="17" xfId="0" applyNumberFormat="1" applyFont="1" applyFill="1" applyBorder="1" applyAlignment="1">
      <alignment horizontal="right" vertical="top" wrapText="1"/>
    </xf>
    <xf numFmtId="3" fontId="15" fillId="20" borderId="16" xfId="0" applyNumberFormat="1" applyFont="1" applyFill="1" applyBorder="1" applyAlignment="1">
      <alignment horizontal="right" vertical="top" wrapText="1"/>
    </xf>
    <xf numFmtId="169" fontId="24" fillId="20" borderId="21" xfId="3" applyNumberFormat="1" applyFont="1" applyFill="1" applyBorder="1" applyProtection="1"/>
    <xf numFmtId="165" fontId="24" fillId="14" borderId="52" xfId="3" applyNumberFormat="1" applyFont="1" applyFill="1" applyBorder="1" applyProtection="1"/>
    <xf numFmtId="165" fontId="24" fillId="20" borderId="21" xfId="3" applyNumberFormat="1" applyFont="1" applyFill="1" applyBorder="1" applyProtection="1"/>
    <xf numFmtId="43" fontId="24" fillId="20" borderId="21" xfId="3" applyNumberFormat="1" applyFont="1" applyFill="1" applyBorder="1" applyProtection="1"/>
    <xf numFmtId="165" fontId="24" fillId="20" borderId="0" xfId="3" applyNumberFormat="1" applyFont="1" applyFill="1" applyBorder="1" applyProtection="1"/>
    <xf numFmtId="0" fontId="16" fillId="0" borderId="0" xfId="10" applyAlignment="1">
      <alignment horizontal="center"/>
    </xf>
    <xf numFmtId="0" fontId="60" fillId="9" borderId="2" xfId="10" applyFont="1" applyFill="1" applyBorder="1" applyAlignment="1">
      <alignment horizontal="center"/>
    </xf>
    <xf numFmtId="0" fontId="60" fillId="9" borderId="12" xfId="10" applyFont="1" applyFill="1" applyBorder="1" applyAlignment="1">
      <alignment horizontal="center"/>
    </xf>
    <xf numFmtId="0" fontId="61" fillId="9" borderId="20" xfId="10" applyFont="1" applyFill="1" applyBorder="1"/>
    <xf numFmtId="0" fontId="61" fillId="9" borderId="21" xfId="10" applyFont="1" applyFill="1" applyBorder="1"/>
    <xf numFmtId="0" fontId="60" fillId="9" borderId="21" xfId="10" applyFont="1" applyFill="1" applyBorder="1" applyAlignment="1">
      <alignment horizontal="center"/>
    </xf>
    <xf numFmtId="0" fontId="60" fillId="9" borderId="5" xfId="10" applyFont="1" applyFill="1" applyBorder="1" applyAlignment="1">
      <alignment horizontal="center"/>
    </xf>
    <xf numFmtId="0" fontId="60" fillId="9" borderId="15" xfId="10" applyFont="1" applyFill="1" applyBorder="1" applyAlignment="1">
      <alignment horizontal="center"/>
    </xf>
    <xf numFmtId="0" fontId="62" fillId="0" borderId="1" xfId="10" applyFont="1" applyBorder="1" applyAlignment="1">
      <alignment horizontal="center"/>
    </xf>
    <xf numFmtId="0" fontId="62" fillId="0" borderId="11" xfId="10" applyFont="1" applyBorder="1"/>
    <xf numFmtId="165" fontId="62" fillId="0" borderId="11" xfId="4" applyNumberFormat="1" applyFont="1" applyBorder="1" applyAlignment="1">
      <alignment horizontal="right"/>
    </xf>
    <xf numFmtId="0" fontId="63" fillId="9" borderId="1" xfId="10" applyFont="1" applyFill="1" applyBorder="1" applyAlignment="1">
      <alignment horizontal="center"/>
    </xf>
    <xf numFmtId="0" fontId="63" fillId="9" borderId="1" xfId="10" applyFont="1" applyFill="1" applyBorder="1"/>
    <xf numFmtId="165" fontId="63" fillId="9" borderId="1" xfId="4" applyNumberFormat="1" applyFont="1" applyFill="1" applyBorder="1" applyAlignment="1">
      <alignment horizontal="right"/>
    </xf>
    <xf numFmtId="0" fontId="16" fillId="9" borderId="1" xfId="14" applyFill="1" applyBorder="1" applyAlignment="1">
      <alignment horizontal="center"/>
    </xf>
    <xf numFmtId="0" fontId="17" fillId="9" borderId="9" xfId="20" applyFont="1" applyFill="1" applyBorder="1" applyAlignment="1">
      <alignment horizontal="center"/>
    </xf>
    <xf numFmtId="0" fontId="17" fillId="9" borderId="12" xfId="20" applyFont="1" applyFill="1" applyBorder="1" applyAlignment="1">
      <alignment horizontal="center"/>
    </xf>
    <xf numFmtId="0" fontId="59" fillId="0" borderId="0" xfId="10" applyFont="1" applyAlignment="1">
      <alignment horizontal="center"/>
    </xf>
  </cellXfs>
  <cellStyles count="59">
    <cellStyle name="Ezres" xfId="1" builtinId="3"/>
    <cellStyle name="Ezres 2" xfId="2"/>
    <cellStyle name="Ezres 2 2" xfId="3"/>
    <cellStyle name="Ezres 2 3" xfId="33"/>
    <cellStyle name="Ezres 3" xfId="4"/>
    <cellStyle name="Ezres 4" xfId="29"/>
    <cellStyle name="Ezres 4 2" xfId="5"/>
    <cellStyle name="Ezres 4 3" xfId="42"/>
    <cellStyle name="Ezres 4 3 2" xfId="52"/>
    <cellStyle name="Ezres 4 3 2 2" xfId="57"/>
    <cellStyle name="Ezres 4 4" xfId="50"/>
    <cellStyle name="Ezres 5 2" xfId="36"/>
    <cellStyle name="Ezres 6" xfId="6"/>
    <cellStyle name="Ezres 6 2" xfId="31"/>
    <cellStyle name="Ezres 7" xfId="23"/>
    <cellStyle name="Ezres 7 2" xfId="7"/>
    <cellStyle name="Ezres 7 2 2" xfId="24"/>
    <cellStyle name="Normál" xfId="0" builtinId="0"/>
    <cellStyle name="Normál 10" xfId="37"/>
    <cellStyle name="Normál 2" xfId="8"/>
    <cellStyle name="Normál 2 3" xfId="32"/>
    <cellStyle name="Normál 3" xfId="9"/>
    <cellStyle name="Normál 3 2" xfId="10"/>
    <cellStyle name="Normál 3 3" xfId="39"/>
    <cellStyle name="Normál 3 3 2" xfId="53"/>
    <cellStyle name="Normál 3 4" xfId="40"/>
    <cellStyle name="Normál 3 4 2" xfId="47"/>
    <cellStyle name="Normál 3 4 2 2" xfId="55"/>
    <cellStyle name="Normál 3 5" xfId="44"/>
    <cellStyle name="Normál 3 5 2" xfId="54"/>
    <cellStyle name="Normál 4" xfId="11"/>
    <cellStyle name="Normál 4 2" xfId="12"/>
    <cellStyle name="Normál 4 2 2" xfId="13"/>
    <cellStyle name="Normál 4 2 3" xfId="35"/>
    <cellStyle name="Normál 4 2 4" xfId="38"/>
    <cellStyle name="Normál 4 2 5" xfId="41"/>
    <cellStyle name="Normál 4 2 5 2" xfId="51"/>
    <cellStyle name="Normál 4 2 5 2 2" xfId="56"/>
    <cellStyle name="Normál 4 2 6" xfId="49"/>
    <cellStyle name="Normál 4 3" xfId="14"/>
    <cellStyle name="Normál 4 4" xfId="22"/>
    <cellStyle name="Normál 5" xfId="25"/>
    <cellStyle name="Normál 5 2" xfId="15"/>
    <cellStyle name="Normál 5 3" xfId="43"/>
    <cellStyle name="Normál 5 3 2" xfId="48"/>
    <cellStyle name="Normál 5 3 3" xfId="58"/>
    <cellStyle name="Normál 6" xfId="27"/>
    <cellStyle name="Normál 6 2" xfId="28"/>
    <cellStyle name="Normál 7" xfId="26"/>
    <cellStyle name="Normál 8" xfId="30"/>
    <cellStyle name="Normál 9" xfId="34"/>
    <cellStyle name="Normál_2006. július felülv." xfId="46"/>
    <cellStyle name="Normál_2007.költségv.táblák 2" xfId="16"/>
    <cellStyle name="Normál_2007.költségv.táblák 3" xfId="17"/>
    <cellStyle name="Normál_2007.költségv.táblák 3 2" xfId="18"/>
    <cellStyle name="Normál_2-1, 2-2 melléklet 2006" xfId="19"/>
    <cellStyle name="Normál_6.MELL.szoc.tábla" xfId="20"/>
    <cellStyle name="Normál_97ûrlap" xfId="21"/>
    <cellStyle name="Normál_Intézményi kiadás 2008" xfId="45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%20P1/2017%20k&#246;lts&#233;gvet&#233;s/2017.%20I.%20f&#233;l&#233;v/KT%20anyag%20m&#243;d/2017%20I.f&#233;l&#233;v%20t&#225;bl&#225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%20P1/2017%20k&#246;lts&#233;gvet&#233;s/2017%20&#233;vi%20eredeti/KT%20anyag/2017%20k&#246;lts&#233;gv%20t&#225;bl&#225;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  <sheetName val="1b"/>
      <sheetName val="1c"/>
      <sheetName val="2a"/>
      <sheetName val="2b"/>
      <sheetName val="2d"/>
      <sheetName val="2e"/>
      <sheetName val="3"/>
      <sheetName val="4"/>
      <sheetName val="5"/>
      <sheetName val="6"/>
      <sheetName val="9a"/>
      <sheetName val="9b"/>
      <sheetName val="9c"/>
      <sheetName val="13"/>
    </sheetNames>
    <sheetDataSet>
      <sheetData sheetId="0" refreshError="1"/>
      <sheetData sheetId="1">
        <row r="7">
          <cell r="C7">
            <v>107085367</v>
          </cell>
          <cell r="D7">
            <v>107085367</v>
          </cell>
        </row>
        <row r="8">
          <cell r="C8">
            <v>137134950</v>
          </cell>
          <cell r="D8">
            <v>137134950</v>
          </cell>
        </row>
        <row r="9">
          <cell r="C9">
            <v>96130465</v>
          </cell>
          <cell r="D9">
            <v>96130465</v>
          </cell>
        </row>
        <row r="10">
          <cell r="C10">
            <v>7914773</v>
          </cell>
          <cell r="D10">
            <v>7914773</v>
          </cell>
        </row>
        <row r="11">
          <cell r="C11">
            <v>5336879</v>
          </cell>
          <cell r="D11">
            <v>5336879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0</v>
          </cell>
          <cell r="F13">
            <v>62036504</v>
          </cell>
          <cell r="G13">
            <v>0</v>
          </cell>
          <cell r="H13">
            <v>0</v>
          </cell>
        </row>
        <row r="16">
          <cell r="F16">
            <v>62036504</v>
          </cell>
        </row>
        <row r="18">
          <cell r="E18">
            <v>0</v>
          </cell>
          <cell r="F18">
            <v>62036504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G37">
            <v>28500</v>
          </cell>
        </row>
        <row r="38">
          <cell r="E38">
            <v>335000</v>
          </cell>
          <cell r="F38">
            <v>400000</v>
          </cell>
          <cell r="G38">
            <v>940000</v>
          </cell>
          <cell r="H38">
            <v>5267704</v>
          </cell>
        </row>
        <row r="39">
          <cell r="H39">
            <v>562880</v>
          </cell>
        </row>
        <row r="40">
          <cell r="E40">
            <v>335000</v>
          </cell>
          <cell r="F40">
            <v>400000</v>
          </cell>
          <cell r="G40">
            <v>760000</v>
          </cell>
        </row>
        <row r="41">
          <cell r="G41">
            <v>180000</v>
          </cell>
          <cell r="H41">
            <v>4704824</v>
          </cell>
        </row>
        <row r="42">
          <cell r="E42">
            <v>1200000</v>
          </cell>
          <cell r="F42">
            <v>1242000</v>
          </cell>
          <cell r="G42">
            <v>0</v>
          </cell>
          <cell r="H42">
            <v>0</v>
          </cell>
        </row>
        <row r="43">
          <cell r="E43">
            <v>1200000</v>
          </cell>
        </row>
        <row r="44">
          <cell r="F44">
            <v>1242000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51">
          <cell r="H51">
            <v>898775</v>
          </cell>
        </row>
        <row r="52">
          <cell r="E52">
            <v>414450</v>
          </cell>
          <cell r="F52">
            <v>443340.00000000006</v>
          </cell>
          <cell r="H52">
            <v>1664949</v>
          </cell>
        </row>
        <row r="59">
          <cell r="F59">
            <v>12000</v>
          </cell>
        </row>
        <row r="60">
          <cell r="E60">
            <v>1949450</v>
          </cell>
          <cell r="F60">
            <v>2097340</v>
          </cell>
          <cell r="G60">
            <v>968500</v>
          </cell>
          <cell r="H60">
            <v>7831428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G63">
            <v>445000</v>
          </cell>
        </row>
        <row r="64">
          <cell r="E64">
            <v>0</v>
          </cell>
          <cell r="F64">
            <v>0</v>
          </cell>
          <cell r="G64">
            <v>445000</v>
          </cell>
          <cell r="H64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1949450</v>
          </cell>
          <cell r="F69">
            <v>64133844</v>
          </cell>
          <cell r="G69">
            <v>1413500</v>
          </cell>
          <cell r="H69">
            <v>7831428</v>
          </cell>
        </row>
        <row r="70">
          <cell r="E70">
            <v>11731989</v>
          </cell>
          <cell r="F70">
            <v>18551194</v>
          </cell>
          <cell r="G70">
            <v>1725483</v>
          </cell>
          <cell r="H70">
            <v>5077891</v>
          </cell>
        </row>
        <row r="72">
          <cell r="E72">
            <v>174012411</v>
          </cell>
          <cell r="F72">
            <v>129986187</v>
          </cell>
          <cell r="G72">
            <v>63276835</v>
          </cell>
          <cell r="H72">
            <v>138644280</v>
          </cell>
        </row>
        <row r="73">
          <cell r="E73">
            <v>185744400</v>
          </cell>
          <cell r="F73">
            <v>148537381</v>
          </cell>
          <cell r="G73">
            <v>65002318</v>
          </cell>
          <cell r="H73">
            <v>143722171</v>
          </cell>
        </row>
        <row r="74">
          <cell r="E74">
            <v>185744400</v>
          </cell>
          <cell r="F74">
            <v>148537381</v>
          </cell>
          <cell r="G74">
            <v>65002318</v>
          </cell>
          <cell r="H74">
            <v>143722171</v>
          </cell>
        </row>
        <row r="75">
          <cell r="E75">
            <v>187693850</v>
          </cell>
          <cell r="F75">
            <v>212671225</v>
          </cell>
          <cell r="G75">
            <v>66415818</v>
          </cell>
          <cell r="H75">
            <v>151553599</v>
          </cell>
        </row>
      </sheetData>
      <sheetData sheetId="2" refreshError="1"/>
      <sheetData sheetId="3" refreshError="1"/>
      <sheetData sheetId="4" refreshError="1"/>
      <sheetData sheetId="5">
        <row r="6">
          <cell r="C6">
            <v>368716874</v>
          </cell>
          <cell r="D6">
            <v>34016851</v>
          </cell>
          <cell r="E6">
            <v>118439276</v>
          </cell>
          <cell r="F6">
            <v>108757038</v>
          </cell>
          <cell r="G6">
            <v>24908395</v>
          </cell>
          <cell r="H6">
            <v>82595314</v>
          </cell>
        </row>
        <row r="7">
          <cell r="C7">
            <v>80433713</v>
          </cell>
          <cell r="D7">
            <v>8861058</v>
          </cell>
          <cell r="E7">
            <v>28588065</v>
          </cell>
          <cell r="F7">
            <v>17473562</v>
          </cell>
          <cell r="G7">
            <v>5659390</v>
          </cell>
          <cell r="H7">
            <v>19851638</v>
          </cell>
        </row>
        <row r="8">
          <cell r="C8">
            <v>258319323</v>
          </cell>
          <cell r="D8">
            <v>60956949</v>
          </cell>
          <cell r="E8">
            <v>34456509</v>
          </cell>
          <cell r="F8">
            <v>81487925</v>
          </cell>
          <cell r="G8">
            <v>33087293</v>
          </cell>
          <cell r="H8">
            <v>48330647</v>
          </cell>
        </row>
        <row r="9">
          <cell r="C9">
            <v>2542000</v>
          </cell>
          <cell r="D9">
            <v>2542000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2542000</v>
          </cell>
          <cell r="D10">
            <v>2542000</v>
          </cell>
        </row>
        <row r="11">
          <cell r="C11">
            <v>2700000</v>
          </cell>
          <cell r="D11">
            <v>2700000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2700000</v>
          </cell>
          <cell r="D12">
            <v>2700000</v>
          </cell>
        </row>
        <row r="13">
          <cell r="C13">
            <v>9300000</v>
          </cell>
          <cell r="D13">
            <v>9300000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900000</v>
          </cell>
          <cell r="D14">
            <v>900000</v>
          </cell>
        </row>
        <row r="15">
          <cell r="C15">
            <v>8400000</v>
          </cell>
          <cell r="D15">
            <v>8400000</v>
          </cell>
        </row>
        <row r="16">
          <cell r="C16">
            <v>0</v>
          </cell>
        </row>
        <row r="17">
          <cell r="C17">
            <v>14542000</v>
          </cell>
          <cell r="D17">
            <v>14542000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822459</v>
          </cell>
          <cell r="D18">
            <v>822459</v>
          </cell>
        </row>
        <row r="19">
          <cell r="C19">
            <v>157984520</v>
          </cell>
          <cell r="D19">
            <v>157241820</v>
          </cell>
          <cell r="E19">
            <v>0</v>
          </cell>
          <cell r="F19">
            <v>742700</v>
          </cell>
          <cell r="G19">
            <v>0</v>
          </cell>
          <cell r="H19">
            <v>0</v>
          </cell>
        </row>
        <row r="20">
          <cell r="C20">
            <v>500000</v>
          </cell>
          <cell r="D20">
            <v>500000</v>
          </cell>
        </row>
        <row r="21">
          <cell r="C21">
            <v>742700</v>
          </cell>
          <cell r="F21">
            <v>742700</v>
          </cell>
        </row>
        <row r="22">
          <cell r="C22">
            <v>0</v>
          </cell>
        </row>
        <row r="23">
          <cell r="C23">
            <v>156741820</v>
          </cell>
          <cell r="D23">
            <v>156741820</v>
          </cell>
        </row>
        <row r="24">
          <cell r="C24">
            <v>4861520</v>
          </cell>
          <cell r="D24">
            <v>4861520</v>
          </cell>
        </row>
        <row r="25">
          <cell r="C25">
            <v>91783069</v>
          </cell>
          <cell r="D25">
            <v>91783069</v>
          </cell>
        </row>
        <row r="26">
          <cell r="C26">
            <v>255451568</v>
          </cell>
          <cell r="D26">
            <v>254708868</v>
          </cell>
          <cell r="E26">
            <v>0</v>
          </cell>
          <cell r="F26">
            <v>742700</v>
          </cell>
          <cell r="G26">
            <v>0</v>
          </cell>
          <cell r="H26">
            <v>0</v>
          </cell>
        </row>
        <row r="27">
          <cell r="C27">
            <v>930760</v>
          </cell>
          <cell r="E27">
            <v>730760</v>
          </cell>
          <cell r="F27">
            <v>200000</v>
          </cell>
        </row>
        <row r="28">
          <cell r="C28">
            <v>18306594</v>
          </cell>
          <cell r="D28">
            <v>18306594</v>
          </cell>
        </row>
        <row r="29">
          <cell r="C29">
            <v>5430265</v>
          </cell>
          <cell r="D29">
            <v>2570315</v>
          </cell>
          <cell r="E29">
            <v>2599950</v>
          </cell>
          <cell r="F29">
            <v>260000</v>
          </cell>
        </row>
        <row r="30">
          <cell r="C30">
            <v>10370698</v>
          </cell>
          <cell r="D30">
            <v>3952900</v>
          </cell>
          <cell r="E30">
            <v>1459050</v>
          </cell>
          <cell r="F30">
            <v>2134960</v>
          </cell>
          <cell r="G30">
            <v>2332764</v>
          </cell>
          <cell r="H30">
            <v>491024</v>
          </cell>
        </row>
        <row r="31">
          <cell r="C31">
            <v>9119432</v>
          </cell>
          <cell r="D31">
            <v>6565000</v>
          </cell>
          <cell r="E31">
            <v>1293240</v>
          </cell>
          <cell r="F31">
            <v>700640</v>
          </cell>
          <cell r="G31">
            <v>427976</v>
          </cell>
          <cell r="H31">
            <v>132576</v>
          </cell>
        </row>
        <row r="32">
          <cell r="C32">
            <v>44157749</v>
          </cell>
          <cell r="D32">
            <v>31394809</v>
          </cell>
          <cell r="E32">
            <v>6083000</v>
          </cell>
          <cell r="F32">
            <v>3295600</v>
          </cell>
          <cell r="G32">
            <v>2760740</v>
          </cell>
          <cell r="H32">
            <v>623600</v>
          </cell>
        </row>
        <row r="33">
          <cell r="C33">
            <v>226956074</v>
          </cell>
          <cell r="D33">
            <v>226956074</v>
          </cell>
        </row>
        <row r="34">
          <cell r="C34">
            <v>100000</v>
          </cell>
          <cell r="E34">
            <v>100000</v>
          </cell>
        </row>
        <row r="35">
          <cell r="C35">
            <v>840000</v>
          </cell>
          <cell r="F35">
            <v>720000</v>
          </cell>
          <cell r="H35">
            <v>120000</v>
          </cell>
        </row>
        <row r="36">
          <cell r="C36">
            <v>54440623</v>
          </cell>
          <cell r="D36">
            <v>54186823</v>
          </cell>
          <cell r="E36">
            <v>27000</v>
          </cell>
          <cell r="F36">
            <v>194400</v>
          </cell>
          <cell r="G36">
            <v>0</v>
          </cell>
          <cell r="H36">
            <v>32400</v>
          </cell>
        </row>
        <row r="37">
          <cell r="C37">
            <v>282336697</v>
          </cell>
          <cell r="D37">
            <v>281142897</v>
          </cell>
          <cell r="E37">
            <v>127000</v>
          </cell>
          <cell r="F37">
            <v>914400</v>
          </cell>
          <cell r="G37">
            <v>0</v>
          </cell>
          <cell r="H37">
            <v>152400</v>
          </cell>
        </row>
        <row r="38">
          <cell r="C38">
            <v>1500000</v>
          </cell>
          <cell r="D38">
            <v>1500000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</row>
        <row r="40">
          <cell r="C40">
            <v>1500000</v>
          </cell>
          <cell r="D40">
            <v>1500000</v>
          </cell>
        </row>
        <row r="41">
          <cell r="C41">
            <v>0</v>
          </cell>
        </row>
        <row r="42">
          <cell r="C42">
            <v>1500000</v>
          </cell>
          <cell r="D42">
            <v>1500000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1305457924</v>
          </cell>
          <cell r="D43">
            <v>687123432</v>
          </cell>
          <cell r="E43">
            <v>187693850</v>
          </cell>
          <cell r="F43">
            <v>212671225</v>
          </cell>
          <cell r="G43">
            <v>66415818</v>
          </cell>
          <cell r="H43">
            <v>151553599</v>
          </cell>
        </row>
        <row r="44">
          <cell r="C44">
            <v>22907484</v>
          </cell>
          <cell r="D44">
            <v>22907484</v>
          </cell>
        </row>
        <row r="45">
          <cell r="C45">
            <v>60000000</v>
          </cell>
        </row>
        <row r="46">
          <cell r="C46">
            <v>505919713</v>
          </cell>
          <cell r="D46">
            <v>505919713</v>
          </cell>
        </row>
        <row r="47">
          <cell r="C47">
            <v>588827197</v>
          </cell>
          <cell r="D47">
            <v>588827197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588827197</v>
          </cell>
          <cell r="D48">
            <v>588827197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1894285121</v>
          </cell>
          <cell r="D49">
            <v>1275950629</v>
          </cell>
          <cell r="E49">
            <v>187693850</v>
          </cell>
          <cell r="F49">
            <v>212671225</v>
          </cell>
          <cell r="G49">
            <v>66415818</v>
          </cell>
          <cell r="H49">
            <v>151553599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100000</v>
          </cell>
          <cell r="H37">
            <v>0</v>
          </cell>
        </row>
        <row r="40">
          <cell r="G40">
            <v>100000</v>
          </cell>
        </row>
        <row r="41">
          <cell r="E41">
            <v>0</v>
          </cell>
          <cell r="F41">
            <v>1200000</v>
          </cell>
          <cell r="G41">
            <v>0</v>
          </cell>
          <cell r="H41">
            <v>0</v>
          </cell>
        </row>
        <row r="43">
          <cell r="F43">
            <v>1200000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51">
          <cell r="E51">
            <v>0</v>
          </cell>
          <cell r="F51">
            <v>324000</v>
          </cell>
          <cell r="H51">
            <v>0</v>
          </cell>
        </row>
        <row r="59">
          <cell r="E59">
            <v>0</v>
          </cell>
          <cell r="F59">
            <v>1524000</v>
          </cell>
          <cell r="G59">
            <v>100000</v>
          </cell>
          <cell r="H59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F66">
            <v>1524000</v>
          </cell>
          <cell r="G66">
            <v>100000</v>
          </cell>
          <cell r="H66">
            <v>0</v>
          </cell>
        </row>
        <row r="69">
          <cell r="F69">
            <v>2457600</v>
          </cell>
          <cell r="G69">
            <v>1170000</v>
          </cell>
        </row>
        <row r="70">
          <cell r="E70">
            <v>0</v>
          </cell>
          <cell r="F70">
            <v>2457600</v>
          </cell>
          <cell r="G70">
            <v>1170000</v>
          </cell>
          <cell r="H70">
            <v>0</v>
          </cell>
        </row>
        <row r="71">
          <cell r="E71">
            <v>0</v>
          </cell>
          <cell r="F71">
            <v>2457600</v>
          </cell>
          <cell r="G71">
            <v>1170000</v>
          </cell>
          <cell r="H71">
            <v>0</v>
          </cell>
        </row>
        <row r="72">
          <cell r="E72">
            <v>0</v>
          </cell>
          <cell r="F72">
            <v>3981600</v>
          </cell>
          <cell r="G72">
            <v>1270000</v>
          </cell>
          <cell r="H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8564700</v>
          </cell>
          <cell r="D75">
            <v>3313100</v>
          </cell>
          <cell r="F75">
            <v>3981600</v>
          </cell>
          <cell r="G75">
            <v>1270000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3900000</v>
          </cell>
          <cell r="D91">
            <v>3900000</v>
          </cell>
        </row>
        <row r="92">
          <cell r="C92">
            <v>5000000</v>
          </cell>
          <cell r="D92">
            <v>5000000</v>
          </cell>
        </row>
        <row r="93">
          <cell r="C93">
            <v>8900000</v>
          </cell>
          <cell r="D93">
            <v>8900000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90000</v>
          </cell>
          <cell r="D96">
            <v>90000</v>
          </cell>
        </row>
        <row r="97">
          <cell r="C97">
            <v>29050</v>
          </cell>
          <cell r="D97">
            <v>29050</v>
          </cell>
        </row>
        <row r="98">
          <cell r="C98">
            <v>32144</v>
          </cell>
          <cell r="D98">
            <v>32144</v>
          </cell>
        </row>
        <row r="99">
          <cell r="C99">
            <v>151194</v>
          </cell>
          <cell r="D99">
            <v>151194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>
            <v>17615894</v>
          </cell>
          <cell r="D110">
            <v>12364294</v>
          </cell>
          <cell r="E110">
            <v>0</v>
          </cell>
          <cell r="F110">
            <v>3981600</v>
          </cell>
          <cell r="G110">
            <v>1270000</v>
          </cell>
          <cell r="H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3627600</v>
          </cell>
          <cell r="D113">
            <v>3627600</v>
          </cell>
        </row>
        <row r="114">
          <cell r="C114">
            <v>3627600</v>
          </cell>
          <cell r="D114">
            <v>3627600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C115">
            <v>3627600</v>
          </cell>
          <cell r="D115">
            <v>3627600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C116">
            <v>21243494</v>
          </cell>
          <cell r="D116">
            <v>15991894</v>
          </cell>
          <cell r="E116">
            <v>0</v>
          </cell>
          <cell r="F116">
            <v>3981600</v>
          </cell>
          <cell r="G116">
            <v>1270000</v>
          </cell>
          <cell r="H116">
            <v>0</v>
          </cell>
        </row>
      </sheetData>
      <sheetData sheetId="13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51">
          <cell r="E51">
            <v>0</v>
          </cell>
          <cell r="F51">
            <v>0</v>
          </cell>
          <cell r="H51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9">
          <cell r="E69">
            <v>7858323</v>
          </cell>
        </row>
        <row r="70">
          <cell r="E70">
            <v>7858323</v>
          </cell>
          <cell r="F70">
            <v>0</v>
          </cell>
          <cell r="G70">
            <v>0</v>
          </cell>
          <cell r="H70">
            <v>0</v>
          </cell>
        </row>
        <row r="71">
          <cell r="E71">
            <v>7858323</v>
          </cell>
          <cell r="F71">
            <v>0</v>
          </cell>
          <cell r="G71">
            <v>0</v>
          </cell>
          <cell r="H71">
            <v>0</v>
          </cell>
        </row>
        <row r="72">
          <cell r="E72">
            <v>7858323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5893795</v>
          </cell>
          <cell r="E73">
            <v>5893795</v>
          </cell>
        </row>
        <row r="74">
          <cell r="C74">
            <v>1356368</v>
          </cell>
          <cell r="E74">
            <v>1356368</v>
          </cell>
        </row>
        <row r="75">
          <cell r="C75">
            <v>608160</v>
          </cell>
          <cell r="E75">
            <v>608160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>
            <v>7858323</v>
          </cell>
          <cell r="D110">
            <v>0</v>
          </cell>
          <cell r="E110">
            <v>7858323</v>
          </cell>
          <cell r="F110">
            <v>0</v>
          </cell>
          <cell r="G110">
            <v>0</v>
          </cell>
          <cell r="H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C116">
            <v>7858323</v>
          </cell>
          <cell r="D116">
            <v>0</v>
          </cell>
          <cell r="E116">
            <v>7858323</v>
          </cell>
          <cell r="F116">
            <v>0</v>
          </cell>
          <cell r="G116">
            <v>0</v>
          </cell>
          <cell r="H116">
            <v>0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2"/>
      <sheetName val="2a"/>
      <sheetName val="2b"/>
      <sheetName val="2-c"/>
      <sheetName val="3.mell. "/>
      <sheetName val="4.mell"/>
      <sheetName val="5.mell."/>
      <sheetName val="6.mell."/>
      <sheetName val="7 mell"/>
      <sheetName val="8.sz.mell"/>
      <sheetName val="9a"/>
      <sheetName val="9b"/>
      <sheetName val="9c"/>
      <sheetName val="10 mell"/>
      <sheetName val="11"/>
      <sheetName val="12"/>
      <sheetName val="13. mell"/>
      <sheetName val="14 mell"/>
    </sheetNames>
    <sheetDataSet>
      <sheetData sheetId="0">
        <row r="26">
          <cell r="C26">
            <v>84512950</v>
          </cell>
        </row>
        <row r="27">
          <cell r="C27">
            <v>17637689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workbookViewId="0">
      <selection activeCell="E2" sqref="E2"/>
    </sheetView>
  </sheetViews>
  <sheetFormatPr defaultColWidth="9.140625" defaultRowHeight="15"/>
  <cols>
    <col min="1" max="1" width="48.42578125" style="383" customWidth="1"/>
    <col min="2" max="2" width="9.140625" style="383"/>
    <col min="3" max="3" width="12.5703125" style="383" customWidth="1"/>
    <col min="4" max="4" width="9.140625" style="383"/>
    <col min="5" max="5" width="15.140625" style="383" customWidth="1"/>
    <col min="6" max="6" width="15.140625" style="385" customWidth="1"/>
    <col min="7" max="7" width="12.7109375" style="383" customWidth="1"/>
    <col min="8" max="8" width="9.140625" style="383"/>
    <col min="9" max="9" width="14.5703125" style="383" customWidth="1"/>
    <col min="10" max="10" width="14" style="383" customWidth="1"/>
    <col min="11" max="11" width="11.7109375" style="383" customWidth="1"/>
    <col min="12" max="12" width="8.85546875" style="383" customWidth="1"/>
    <col min="13" max="13" width="14.42578125" style="383" customWidth="1"/>
    <col min="14" max="14" width="13" style="383" customWidth="1"/>
    <col min="15" max="15" width="12.42578125" style="383" customWidth="1"/>
    <col min="16" max="20" width="12.5703125" style="384" customWidth="1"/>
    <col min="21" max="21" width="11.42578125" style="384" customWidth="1"/>
    <col min="22" max="23" width="12.5703125" style="384" customWidth="1"/>
    <col min="24" max="24" width="10.85546875" style="383" customWidth="1"/>
    <col min="25" max="16384" width="9.140625" style="383"/>
  </cols>
  <sheetData>
    <row r="1" spans="1:24" ht="18.75">
      <c r="A1" s="27" t="s">
        <v>0</v>
      </c>
      <c r="B1" s="27"/>
      <c r="C1" s="179"/>
      <c r="D1" s="180"/>
      <c r="E1" s="181" t="s">
        <v>309</v>
      </c>
      <c r="F1" s="182"/>
      <c r="H1" s="183"/>
      <c r="I1" s="184"/>
    </row>
    <row r="2" spans="1:24" ht="18.75">
      <c r="A2" s="27" t="s">
        <v>310</v>
      </c>
      <c r="B2" s="27"/>
      <c r="C2" s="179"/>
      <c r="D2" s="180"/>
      <c r="E2" s="427" t="s">
        <v>476</v>
      </c>
      <c r="F2" s="426"/>
      <c r="H2" s="183"/>
      <c r="I2" s="185"/>
    </row>
    <row r="3" spans="1:24" ht="23.25" thickBot="1">
      <c r="A3" s="27"/>
      <c r="B3" s="27"/>
      <c r="C3" s="179"/>
      <c r="D3" s="180"/>
      <c r="E3" s="186">
        <v>2015</v>
      </c>
      <c r="F3" s="426"/>
      <c r="H3" s="183"/>
      <c r="I3" s="187">
        <v>2016</v>
      </c>
      <c r="M3" s="425">
        <v>2017</v>
      </c>
    </row>
    <row r="4" spans="1:24" ht="18.75">
      <c r="A4" s="27"/>
      <c r="B4" s="27"/>
      <c r="C4" s="179"/>
      <c r="D4" s="424" t="s">
        <v>311</v>
      </c>
      <c r="E4" s="423"/>
      <c r="F4" s="188">
        <v>6444418912</v>
      </c>
      <c r="G4" s="424" t="s">
        <v>311</v>
      </c>
      <c r="H4" s="423"/>
      <c r="I4" s="189"/>
      <c r="J4" s="190">
        <v>8925457446</v>
      </c>
      <c r="K4" s="424" t="s">
        <v>311</v>
      </c>
      <c r="L4" s="423"/>
      <c r="M4" s="423"/>
      <c r="N4" s="191">
        <v>9676175196</v>
      </c>
      <c r="O4" s="422"/>
    </row>
    <row r="5" spans="1:24" ht="18.75">
      <c r="A5" s="27"/>
      <c r="B5" s="27"/>
      <c r="C5" s="179"/>
      <c r="D5" s="192" t="s">
        <v>312</v>
      </c>
      <c r="E5" s="420" t="s">
        <v>313</v>
      </c>
      <c r="F5" s="421">
        <f>F4*0.0055</f>
        <v>35444304.015999995</v>
      </c>
      <c r="G5" s="192" t="s">
        <v>312</v>
      </c>
      <c r="H5" s="420" t="s">
        <v>313</v>
      </c>
      <c r="I5" s="193"/>
      <c r="J5" s="194">
        <f>J4*0.0055</f>
        <v>49090015.952999994</v>
      </c>
      <c r="K5" s="192" t="s">
        <v>312</v>
      </c>
      <c r="L5" s="420" t="s">
        <v>313</v>
      </c>
      <c r="M5" s="419"/>
      <c r="N5" s="195">
        <f>N4*0.0055</f>
        <v>53218963.577999994</v>
      </c>
      <c r="O5" s="418"/>
    </row>
    <row r="6" spans="1:24" ht="19.5" thickBot="1">
      <c r="A6" s="417" t="s">
        <v>120</v>
      </c>
      <c r="B6" s="27"/>
      <c r="C6" s="179"/>
      <c r="D6" s="196"/>
      <c r="E6" s="197" t="s">
        <v>314</v>
      </c>
      <c r="F6" s="198">
        <f>F5*0.3</f>
        <v>10633291.204799999</v>
      </c>
      <c r="G6" s="416"/>
      <c r="H6" s="199" t="s">
        <v>315</v>
      </c>
      <c r="I6" s="200"/>
      <c r="J6" s="201">
        <f>J5*0.75</f>
        <v>36817511.964749992</v>
      </c>
      <c r="K6" s="415"/>
      <c r="L6" s="199" t="s">
        <v>315</v>
      </c>
      <c r="M6" s="200"/>
      <c r="N6" s="202">
        <v>39914222</v>
      </c>
      <c r="O6" s="414"/>
    </row>
    <row r="7" spans="1:24" ht="18.75">
      <c r="A7" s="413"/>
      <c r="B7" s="27"/>
      <c r="D7" s="203" t="s">
        <v>316</v>
      </c>
      <c r="E7" s="203"/>
      <c r="F7" s="204">
        <f>F4*0.014/6072</f>
        <v>14858.673380764165</v>
      </c>
      <c r="G7" s="203" t="s">
        <v>316</v>
      </c>
      <c r="H7" s="205"/>
      <c r="I7" s="206"/>
      <c r="J7" s="207">
        <f>J4*0.014/6038</f>
        <v>20694.999046704208</v>
      </c>
      <c r="K7" s="203" t="s">
        <v>316</v>
      </c>
      <c r="L7" s="205"/>
      <c r="M7" s="206"/>
      <c r="N7" s="412">
        <f>N4*0.014/6013</f>
        <v>22528.929443539</v>
      </c>
      <c r="O7" s="411"/>
      <c r="P7" s="410" t="s">
        <v>317</v>
      </c>
      <c r="Q7" s="409" t="s">
        <v>48</v>
      </c>
      <c r="R7" s="409" t="s">
        <v>49</v>
      </c>
      <c r="S7" s="409" t="s">
        <v>51</v>
      </c>
      <c r="T7" s="409" t="s">
        <v>318</v>
      </c>
      <c r="U7" s="409" t="s">
        <v>319</v>
      </c>
      <c r="V7" s="409" t="s">
        <v>320</v>
      </c>
      <c r="W7" s="409" t="s">
        <v>50</v>
      </c>
    </row>
    <row r="8" spans="1:24" ht="15.75">
      <c r="A8" s="208"/>
      <c r="B8" s="208"/>
      <c r="C8" s="209"/>
      <c r="D8" s="210">
        <v>6072</v>
      </c>
      <c r="E8" s="211" t="s">
        <v>321</v>
      </c>
      <c r="F8" s="212"/>
      <c r="G8" s="209"/>
      <c r="H8" s="210">
        <v>6038</v>
      </c>
      <c r="I8" s="211" t="s">
        <v>321</v>
      </c>
      <c r="J8" s="408" t="s">
        <v>322</v>
      </c>
      <c r="K8" s="209"/>
      <c r="L8" s="210">
        <v>6013</v>
      </c>
      <c r="M8" s="211" t="s">
        <v>321</v>
      </c>
      <c r="N8" s="408" t="s">
        <v>322</v>
      </c>
      <c r="O8" s="406" t="s">
        <v>323</v>
      </c>
      <c r="P8" s="407"/>
    </row>
    <row r="9" spans="1:24" ht="15.75" thickBot="1">
      <c r="A9" s="213"/>
      <c r="B9" s="214" t="s">
        <v>324</v>
      </c>
      <c r="C9" s="215"/>
      <c r="D9" s="216"/>
      <c r="E9" s="217" t="s">
        <v>325</v>
      </c>
      <c r="F9" s="218"/>
      <c r="G9" s="215"/>
      <c r="H9" s="216"/>
      <c r="I9" s="217" t="s">
        <v>325</v>
      </c>
      <c r="K9" s="215"/>
      <c r="L9" s="216"/>
      <c r="M9" s="217" t="s">
        <v>325</v>
      </c>
      <c r="P9" s="407"/>
    </row>
    <row r="10" spans="1:24" ht="15.75" thickBot="1">
      <c r="A10" s="219" t="s">
        <v>326</v>
      </c>
      <c r="B10" s="220"/>
      <c r="C10" s="221"/>
      <c r="D10" s="222"/>
      <c r="E10" s="223">
        <f>E11+E21+E34+E54</f>
        <v>383440798</v>
      </c>
      <c r="F10" s="224"/>
      <c r="G10" s="221"/>
      <c r="H10" s="222"/>
      <c r="I10" s="223">
        <f>I11+I21+I34+I54</f>
        <v>345704732</v>
      </c>
      <c r="J10" s="223">
        <f>J11+J21+J34+J54</f>
        <v>-61642905</v>
      </c>
      <c r="K10" s="221"/>
      <c r="L10" s="222"/>
      <c r="M10" s="225">
        <f t="shared" ref="M10:W10" si="0">M11+M21+M34+M54+M57</f>
        <v>414586754.40000004</v>
      </c>
      <c r="N10" s="225">
        <f t="shared" si="0"/>
        <v>-60984222</v>
      </c>
      <c r="O10" s="225">
        <f t="shared" si="0"/>
        <v>353602532.40000004</v>
      </c>
      <c r="P10" s="225">
        <f t="shared" si="0"/>
        <v>18336879</v>
      </c>
      <c r="Q10" s="225">
        <f t="shared" si="0"/>
        <v>101584400</v>
      </c>
      <c r="R10" s="225">
        <f t="shared" si="0"/>
        <v>8070967</v>
      </c>
      <c r="S10" s="225">
        <f t="shared" si="0"/>
        <v>106839659.57575758</v>
      </c>
      <c r="T10" s="225">
        <f t="shared" si="0"/>
        <v>77984406.818181813</v>
      </c>
      <c r="U10" s="225">
        <f t="shared" si="0"/>
        <v>16594341.272727273</v>
      </c>
      <c r="V10" s="225">
        <f t="shared" si="0"/>
        <v>15966364</v>
      </c>
      <c r="W10" s="225">
        <f t="shared" si="0"/>
        <v>8225514</v>
      </c>
      <c r="X10" s="387">
        <f t="shared" ref="X10:X58" si="1">SUM(P10:W10)</f>
        <v>353602531.66666663</v>
      </c>
    </row>
    <row r="11" spans="1:24" ht="15.75" thickBot="1">
      <c r="A11" s="226" t="s">
        <v>327</v>
      </c>
      <c r="B11" s="220" t="s">
        <v>328</v>
      </c>
      <c r="C11" s="221"/>
      <c r="D11" s="222"/>
      <c r="E11" s="225">
        <f>SUM(E12:E20)</f>
        <v>139174406</v>
      </c>
      <c r="F11" s="225">
        <f>SUM(F12:F20)</f>
        <v>-10633291</v>
      </c>
      <c r="G11" s="221"/>
      <c r="H11" s="222"/>
      <c r="I11" s="225">
        <f>SUM(I12:I20)</f>
        <v>114837274</v>
      </c>
      <c r="J11" s="225">
        <f>SUM(J12:J20)</f>
        <v>-36817510</v>
      </c>
      <c r="K11" s="221"/>
      <c r="L11" s="222"/>
      <c r="M11" s="225">
        <f t="shared" ref="M11:W11" si="2">SUM(M12:M20)</f>
        <v>146999589</v>
      </c>
      <c r="N11" s="225">
        <f t="shared" si="2"/>
        <v>-39914222</v>
      </c>
      <c r="O11" s="227">
        <f t="shared" si="2"/>
        <v>107085367</v>
      </c>
      <c r="P11" s="228">
        <f t="shared" si="2"/>
        <v>1000000</v>
      </c>
      <c r="Q11" s="229">
        <f t="shared" si="2"/>
        <v>101584400</v>
      </c>
      <c r="R11" s="229">
        <f t="shared" si="2"/>
        <v>4500967</v>
      </c>
      <c r="S11" s="229">
        <f t="shared" si="2"/>
        <v>0</v>
      </c>
      <c r="T11" s="229">
        <f t="shared" si="2"/>
        <v>0</v>
      </c>
      <c r="U11" s="229">
        <f t="shared" si="2"/>
        <v>0</v>
      </c>
      <c r="V11" s="229">
        <f t="shared" si="2"/>
        <v>0</v>
      </c>
      <c r="W11" s="229">
        <f t="shared" si="2"/>
        <v>0</v>
      </c>
      <c r="X11" s="387">
        <f t="shared" si="1"/>
        <v>107085367</v>
      </c>
    </row>
    <row r="12" spans="1:24">
      <c r="A12" s="230" t="s">
        <v>329</v>
      </c>
      <c r="B12" s="231"/>
      <c r="C12" s="232">
        <v>4580000</v>
      </c>
      <c r="D12" s="233">
        <v>22.3</v>
      </c>
      <c r="E12" s="234">
        <v>102134000</v>
      </c>
      <c r="F12" s="235"/>
      <c r="G12" s="232">
        <v>4580000</v>
      </c>
      <c r="H12" s="233">
        <v>22.24</v>
      </c>
      <c r="I12" s="234">
        <f>G12*H12</f>
        <v>101859200</v>
      </c>
      <c r="J12" s="236"/>
      <c r="K12" s="232">
        <v>4580000</v>
      </c>
      <c r="L12" s="237">
        <v>22.18</v>
      </c>
      <c r="M12" s="234">
        <f>K12*L12</f>
        <v>101584400</v>
      </c>
      <c r="N12" s="236"/>
      <c r="O12" s="386">
        <f t="shared" ref="O12:O20" si="3">M12+N12</f>
        <v>101584400</v>
      </c>
      <c r="P12" s="238"/>
      <c r="Q12" s="239">
        <v>101584400</v>
      </c>
      <c r="R12" s="239"/>
      <c r="S12" s="239"/>
      <c r="T12" s="239"/>
      <c r="U12" s="239"/>
      <c r="V12" s="239"/>
      <c r="W12" s="239"/>
      <c r="X12" s="387">
        <f t="shared" si="1"/>
        <v>101584400</v>
      </c>
    </row>
    <row r="13" spans="1:24">
      <c r="A13" s="240" t="s">
        <v>330</v>
      </c>
      <c r="B13" s="231"/>
      <c r="C13" s="232">
        <v>22300</v>
      </c>
      <c r="D13" s="241"/>
      <c r="E13" s="242">
        <v>8964553</v>
      </c>
      <c r="F13" s="235"/>
      <c r="G13" s="232">
        <v>22300</v>
      </c>
      <c r="H13" s="241">
        <v>402</v>
      </c>
      <c r="I13" s="242">
        <v>0</v>
      </c>
      <c r="J13" s="243">
        <v>-8964600</v>
      </c>
      <c r="K13" s="232">
        <v>22300</v>
      </c>
      <c r="L13" s="244">
        <v>402</v>
      </c>
      <c r="M13" s="242">
        <v>8984670</v>
      </c>
      <c r="N13" s="245">
        <f>-M13</f>
        <v>-8984670</v>
      </c>
      <c r="O13" s="386">
        <f t="shared" si="3"/>
        <v>0</v>
      </c>
      <c r="P13" s="246"/>
      <c r="Q13" s="247"/>
      <c r="R13" s="247"/>
      <c r="S13" s="247"/>
      <c r="T13" s="247"/>
      <c r="U13" s="247"/>
      <c r="V13" s="247"/>
      <c r="W13" s="247"/>
      <c r="X13" s="387">
        <f t="shared" si="1"/>
        <v>0</v>
      </c>
    </row>
    <row r="14" spans="1:24">
      <c r="A14" s="240" t="s">
        <v>331</v>
      </c>
      <c r="B14" s="231"/>
      <c r="C14" s="232">
        <v>320000</v>
      </c>
      <c r="D14" s="241"/>
      <c r="E14" s="242">
        <v>14880000</v>
      </c>
      <c r="F14" s="235"/>
      <c r="G14" s="232">
        <v>320000</v>
      </c>
      <c r="H14" s="233">
        <v>46.5</v>
      </c>
      <c r="I14" s="242">
        <v>3520940</v>
      </c>
      <c r="J14" s="236">
        <v>-11359060</v>
      </c>
      <c r="K14" s="232">
        <v>320000</v>
      </c>
      <c r="L14" s="248">
        <v>46.5</v>
      </c>
      <c r="M14" s="242">
        <v>9888000</v>
      </c>
      <c r="N14" s="245">
        <f>-M14</f>
        <v>-9888000</v>
      </c>
      <c r="O14" s="386">
        <f t="shared" si="3"/>
        <v>0</v>
      </c>
      <c r="P14" s="246"/>
      <c r="Q14" s="247"/>
      <c r="R14" s="247"/>
      <c r="S14" s="247"/>
      <c r="T14" s="247"/>
      <c r="U14" s="247"/>
      <c r="V14" s="247"/>
      <c r="W14" s="247"/>
      <c r="X14" s="387">
        <f t="shared" si="1"/>
        <v>0</v>
      </c>
    </row>
    <row r="15" spans="1:24">
      <c r="A15" s="240" t="s">
        <v>332</v>
      </c>
      <c r="B15" s="231"/>
      <c r="C15" s="232">
        <v>69</v>
      </c>
      <c r="D15" s="241"/>
      <c r="E15" s="242">
        <v>1775094</v>
      </c>
      <c r="F15" s="235"/>
      <c r="G15" s="232">
        <v>69</v>
      </c>
      <c r="H15" s="241">
        <v>53051</v>
      </c>
      <c r="I15" s="242">
        <v>3660519</v>
      </c>
      <c r="J15" s="236"/>
      <c r="K15" s="232">
        <v>69</v>
      </c>
      <c r="L15" s="244">
        <v>53051</v>
      </c>
      <c r="M15" s="242">
        <f>K15*L15</f>
        <v>3660519</v>
      </c>
      <c r="N15" s="245">
        <f>-M15</f>
        <v>-3660519</v>
      </c>
      <c r="O15" s="386">
        <f t="shared" si="3"/>
        <v>0</v>
      </c>
      <c r="P15" s="246"/>
      <c r="Q15" s="247"/>
      <c r="R15" s="247"/>
      <c r="S15" s="247"/>
      <c r="T15" s="247"/>
      <c r="U15" s="247"/>
      <c r="V15" s="247"/>
      <c r="W15" s="247"/>
      <c r="X15" s="387">
        <f t="shared" si="1"/>
        <v>0</v>
      </c>
    </row>
    <row r="16" spans="1:24">
      <c r="A16" s="240" t="s">
        <v>333</v>
      </c>
      <c r="B16" s="231"/>
      <c r="C16" s="249">
        <v>227000</v>
      </c>
      <c r="D16" s="244"/>
      <c r="E16" s="242">
        <v>5448000</v>
      </c>
      <c r="F16" s="235"/>
      <c r="G16" s="249">
        <v>227000</v>
      </c>
      <c r="H16" s="248">
        <v>24</v>
      </c>
      <c r="I16" s="242">
        <v>5448000</v>
      </c>
      <c r="J16" s="236"/>
      <c r="K16" s="249">
        <v>227000</v>
      </c>
      <c r="L16" s="248">
        <v>24</v>
      </c>
      <c r="M16" s="242">
        <f>K16*L16</f>
        <v>5448000</v>
      </c>
      <c r="N16" s="245">
        <v>-947033</v>
      </c>
      <c r="O16" s="386">
        <f t="shared" si="3"/>
        <v>4500967</v>
      </c>
      <c r="P16" s="246"/>
      <c r="Q16" s="247"/>
      <c r="R16" s="247">
        <v>4500967</v>
      </c>
      <c r="S16" s="247"/>
      <c r="T16" s="247"/>
      <c r="U16" s="247"/>
      <c r="V16" s="247"/>
      <c r="W16" s="247"/>
      <c r="X16" s="387">
        <f t="shared" si="1"/>
        <v>4500967</v>
      </c>
    </row>
    <row r="17" spans="1:24">
      <c r="A17" s="250" t="s">
        <v>334</v>
      </c>
      <c r="B17" s="251"/>
      <c r="C17" s="232">
        <v>2700</v>
      </c>
      <c r="D17" s="241"/>
      <c r="E17" s="242">
        <v>5761109</v>
      </c>
      <c r="F17" s="235">
        <v>-10633291</v>
      </c>
      <c r="G17" s="232">
        <v>2700</v>
      </c>
      <c r="H17" s="241">
        <v>6038</v>
      </c>
      <c r="I17" s="242">
        <v>0</v>
      </c>
      <c r="J17" s="245">
        <v>-16302600</v>
      </c>
      <c r="K17" s="232">
        <v>2700</v>
      </c>
      <c r="L17" s="241">
        <v>6013</v>
      </c>
      <c r="M17" s="242">
        <f>K17*L17</f>
        <v>16235100</v>
      </c>
      <c r="N17" s="245">
        <f>-M17</f>
        <v>-16235100</v>
      </c>
      <c r="O17" s="386">
        <f t="shared" si="3"/>
        <v>0</v>
      </c>
      <c r="P17" s="246"/>
      <c r="Q17" s="247"/>
      <c r="R17" s="247"/>
      <c r="S17" s="247"/>
      <c r="T17" s="247"/>
      <c r="U17" s="247"/>
      <c r="V17" s="247"/>
      <c r="W17" s="247"/>
      <c r="X17" s="387">
        <f t="shared" si="1"/>
        <v>0</v>
      </c>
    </row>
    <row r="18" spans="1:24">
      <c r="A18" s="252" t="s">
        <v>335</v>
      </c>
      <c r="B18" s="251"/>
      <c r="C18" s="253"/>
      <c r="D18" s="254"/>
      <c r="E18" s="255">
        <v>211650</v>
      </c>
      <c r="F18" s="256"/>
      <c r="G18" s="253"/>
      <c r="H18" s="254"/>
      <c r="I18" s="255">
        <v>0</v>
      </c>
      <c r="J18" s="236">
        <v>-191250</v>
      </c>
      <c r="K18" s="253">
        <v>2550</v>
      </c>
      <c r="L18" s="254">
        <v>78</v>
      </c>
      <c r="M18" s="255">
        <f>K18*L18</f>
        <v>198900</v>
      </c>
      <c r="N18" s="245">
        <f>-M18</f>
        <v>-198900</v>
      </c>
      <c r="O18" s="386">
        <f t="shared" si="3"/>
        <v>0</v>
      </c>
      <c r="P18" s="257"/>
      <c r="Q18" s="258"/>
      <c r="R18" s="258"/>
      <c r="S18" s="258"/>
      <c r="T18" s="258"/>
      <c r="U18" s="258"/>
      <c r="V18" s="258"/>
      <c r="W18" s="258"/>
      <c r="X18" s="387">
        <f t="shared" si="1"/>
        <v>0</v>
      </c>
    </row>
    <row r="19" spans="1:24">
      <c r="A19" s="252" t="s">
        <v>336</v>
      </c>
      <c r="B19" s="251"/>
      <c r="C19" s="253"/>
      <c r="D19" s="254"/>
      <c r="E19" s="255"/>
      <c r="F19" s="256"/>
      <c r="G19" s="253"/>
      <c r="H19" s="254"/>
      <c r="I19" s="255">
        <v>348615</v>
      </c>
      <c r="J19" s="236"/>
      <c r="K19" s="253"/>
      <c r="L19" s="254"/>
      <c r="M19" s="255"/>
      <c r="N19" s="236"/>
      <c r="O19" s="386">
        <f t="shared" si="3"/>
        <v>0</v>
      </c>
      <c r="P19" s="257"/>
      <c r="Q19" s="258"/>
      <c r="R19" s="258"/>
      <c r="S19" s="258"/>
      <c r="T19" s="258"/>
      <c r="U19" s="258"/>
      <c r="V19" s="258"/>
      <c r="W19" s="258"/>
      <c r="X19" s="387">
        <f t="shared" si="1"/>
        <v>0</v>
      </c>
    </row>
    <row r="20" spans="1:24" ht="15.75" thickBot="1">
      <c r="A20" s="355" t="s">
        <v>395</v>
      </c>
      <c r="B20" s="251"/>
      <c r="C20" s="253"/>
      <c r="D20" s="254"/>
      <c r="E20" s="255"/>
      <c r="F20" s="256"/>
      <c r="G20" s="253"/>
      <c r="H20" s="254"/>
      <c r="I20" s="255"/>
      <c r="J20" s="236"/>
      <c r="K20" s="253"/>
      <c r="L20" s="254"/>
      <c r="M20" s="349">
        <v>1000000</v>
      </c>
      <c r="N20" s="236"/>
      <c r="O20" s="386">
        <f t="shared" si="3"/>
        <v>1000000</v>
      </c>
      <c r="P20" s="257">
        <v>1000000</v>
      </c>
      <c r="Q20" s="258"/>
      <c r="R20" s="258"/>
      <c r="S20" s="258"/>
      <c r="T20" s="258"/>
      <c r="U20" s="258"/>
      <c r="V20" s="258"/>
      <c r="W20" s="258"/>
      <c r="X20" s="387">
        <f t="shared" si="1"/>
        <v>1000000</v>
      </c>
    </row>
    <row r="21" spans="1:24" ht="15.75" thickBot="1">
      <c r="A21" s="259" t="s">
        <v>337</v>
      </c>
      <c r="B21" s="260" t="s">
        <v>338</v>
      </c>
      <c r="C21" s="261"/>
      <c r="D21" s="262"/>
      <c r="E21" s="263">
        <f>SUM(E22:E33)</f>
        <v>122000800</v>
      </c>
      <c r="F21" s="224"/>
      <c r="G21" s="261"/>
      <c r="H21" s="262"/>
      <c r="I21" s="263">
        <f>SUM(I22:I33)</f>
        <v>130351320</v>
      </c>
      <c r="J21" s="263">
        <f>SUM(J22:J33)</f>
        <v>0</v>
      </c>
      <c r="K21" s="261"/>
      <c r="L21" s="262"/>
      <c r="M21" s="263">
        <f t="shared" ref="M21:W21" si="4">SUM(M22:M33)</f>
        <v>137232669.40000004</v>
      </c>
      <c r="N21" s="263">
        <f t="shared" si="4"/>
        <v>0</v>
      </c>
      <c r="O21" s="227">
        <f t="shared" si="4"/>
        <v>137232669.40000004</v>
      </c>
      <c r="P21" s="264">
        <f t="shared" si="4"/>
        <v>0</v>
      </c>
      <c r="Q21" s="265">
        <f t="shared" si="4"/>
        <v>0</v>
      </c>
      <c r="R21" s="265">
        <f t="shared" si="4"/>
        <v>0</v>
      </c>
      <c r="S21" s="265">
        <f t="shared" si="4"/>
        <v>77733863.575757578</v>
      </c>
      <c r="T21" s="265">
        <f t="shared" si="4"/>
        <v>46424372.81818182</v>
      </c>
      <c r="U21" s="265">
        <f t="shared" si="4"/>
        <v>13074432.272727273</v>
      </c>
      <c r="V21" s="265">
        <f t="shared" si="4"/>
        <v>0</v>
      </c>
      <c r="W21" s="265">
        <f t="shared" si="4"/>
        <v>0</v>
      </c>
      <c r="X21" s="387">
        <f t="shared" si="1"/>
        <v>137232668.66666669</v>
      </c>
    </row>
    <row r="22" spans="1:24">
      <c r="A22" s="266" t="s">
        <v>339</v>
      </c>
      <c r="B22" s="267"/>
      <c r="C22" s="249">
        <v>4152000</v>
      </c>
      <c r="D22" s="248">
        <v>20.100000000000001</v>
      </c>
      <c r="E22" s="268">
        <v>55636800</v>
      </c>
      <c r="F22" s="269"/>
      <c r="G22" s="270">
        <v>4308000</v>
      </c>
      <c r="H22" s="248">
        <v>20.2</v>
      </c>
      <c r="I22" s="268">
        <f>G22*H22*8/12</f>
        <v>58014400</v>
      </c>
      <c r="K22" s="270">
        <v>4469900</v>
      </c>
      <c r="L22" s="350">
        <v>19.600000000000001</v>
      </c>
      <c r="M22" s="351">
        <f>K22*L22*8/12</f>
        <v>58406693.333333336</v>
      </c>
      <c r="O22" s="386">
        <f t="shared" ref="O22:O33" si="5">M22+N22</f>
        <v>58406693.333333336</v>
      </c>
      <c r="P22" s="271"/>
      <c r="Q22" s="272"/>
      <c r="R22" s="272"/>
      <c r="S22" s="272">
        <v>31587293</v>
      </c>
      <c r="T22" s="272">
        <v>20859533</v>
      </c>
      <c r="U22" s="272">
        <v>5959867</v>
      </c>
      <c r="V22" s="272"/>
      <c r="W22" s="272"/>
      <c r="X22" s="387">
        <f t="shared" si="1"/>
        <v>58406693</v>
      </c>
    </row>
    <row r="23" spans="1:24">
      <c r="A23" s="273" t="s">
        <v>340</v>
      </c>
      <c r="B23" s="274"/>
      <c r="C23" s="275">
        <v>1800000</v>
      </c>
      <c r="D23" s="248">
        <v>11</v>
      </c>
      <c r="E23" s="276">
        <v>13200000</v>
      </c>
      <c r="F23" s="269"/>
      <c r="G23" s="275">
        <v>1800000</v>
      </c>
      <c r="H23" s="248">
        <v>11</v>
      </c>
      <c r="I23" s="276">
        <v>13200000</v>
      </c>
      <c r="K23" s="275">
        <v>1800000</v>
      </c>
      <c r="L23" s="451">
        <v>10.9</v>
      </c>
      <c r="M23" s="352">
        <f>K23*L23/12*8</f>
        <v>13080000</v>
      </c>
      <c r="O23" s="386">
        <f t="shared" si="5"/>
        <v>13080000</v>
      </c>
      <c r="P23" s="277"/>
      <c r="Q23" s="278"/>
      <c r="R23" s="278"/>
      <c r="S23" s="278">
        <v>8280000</v>
      </c>
      <c r="T23" s="278">
        <v>3600000</v>
      </c>
      <c r="U23" s="278">
        <v>1200000</v>
      </c>
      <c r="V23" s="278"/>
      <c r="W23" s="278"/>
      <c r="X23" s="387">
        <f t="shared" si="1"/>
        <v>13080000</v>
      </c>
    </row>
    <row r="24" spans="1:24">
      <c r="A24" s="266" t="s">
        <v>341</v>
      </c>
      <c r="B24" s="267"/>
      <c r="C24" s="275">
        <v>4152000</v>
      </c>
      <c r="D24" s="248">
        <v>20</v>
      </c>
      <c r="E24" s="276">
        <v>27680000</v>
      </c>
      <c r="F24" s="269"/>
      <c r="G24" s="279">
        <v>4308000</v>
      </c>
      <c r="H24" s="248">
        <v>19.600000000000001</v>
      </c>
      <c r="I24" s="276">
        <f>G24*H24*4/12</f>
        <v>28145600</v>
      </c>
      <c r="K24" s="279">
        <v>4469900</v>
      </c>
      <c r="L24" s="451">
        <v>20.399999999999999</v>
      </c>
      <c r="M24" s="352">
        <f>K24*L24*4/12</f>
        <v>30395320</v>
      </c>
      <c r="O24" s="386">
        <f t="shared" si="5"/>
        <v>30395320</v>
      </c>
      <c r="P24" s="277"/>
      <c r="Q24" s="278"/>
      <c r="R24" s="278"/>
      <c r="S24" s="278">
        <v>16985620</v>
      </c>
      <c r="T24" s="278">
        <v>10429767</v>
      </c>
      <c r="U24" s="278">
        <v>2979933</v>
      </c>
      <c r="V24" s="278"/>
      <c r="W24" s="278"/>
      <c r="X24" s="387">
        <f t="shared" si="1"/>
        <v>30395320</v>
      </c>
    </row>
    <row r="25" spans="1:24">
      <c r="A25" s="273" t="s">
        <v>342</v>
      </c>
      <c r="B25" s="274"/>
      <c r="C25" s="275">
        <v>1800000</v>
      </c>
      <c r="D25" s="248">
        <v>11</v>
      </c>
      <c r="E25" s="276">
        <v>6600000</v>
      </c>
      <c r="F25" s="269"/>
      <c r="G25" s="275">
        <v>1800000</v>
      </c>
      <c r="H25" s="248">
        <v>11</v>
      </c>
      <c r="I25" s="276">
        <v>6600000</v>
      </c>
      <c r="K25" s="275">
        <v>1800000</v>
      </c>
      <c r="L25" s="451">
        <v>11.7</v>
      </c>
      <c r="M25" s="276">
        <f>K25*L25/12*4</f>
        <v>7020000</v>
      </c>
      <c r="O25" s="386">
        <f t="shared" si="5"/>
        <v>7020000</v>
      </c>
      <c r="P25" s="277"/>
      <c r="Q25" s="278"/>
      <c r="R25" s="278"/>
      <c r="S25" s="278">
        <v>4620000</v>
      </c>
      <c r="T25" s="278">
        <v>1800000</v>
      </c>
      <c r="U25" s="278">
        <v>600000</v>
      </c>
      <c r="V25" s="278"/>
      <c r="W25" s="278"/>
      <c r="X25" s="387">
        <f t="shared" si="1"/>
        <v>7020000</v>
      </c>
    </row>
    <row r="26" spans="1:24">
      <c r="A26" s="266" t="s">
        <v>343</v>
      </c>
      <c r="B26" s="267"/>
      <c r="C26" s="275">
        <v>35000</v>
      </c>
      <c r="D26" s="248">
        <v>20</v>
      </c>
      <c r="E26" s="276">
        <v>700000</v>
      </c>
      <c r="F26" s="269"/>
      <c r="G26" s="275">
        <v>35000</v>
      </c>
      <c r="H26" s="248">
        <v>19.600000000000001</v>
      </c>
      <c r="I26" s="276">
        <f>G26*H26</f>
        <v>686000</v>
      </c>
      <c r="K26" s="275">
        <v>38200</v>
      </c>
      <c r="L26" s="451">
        <v>20.399999999999999</v>
      </c>
      <c r="M26" s="352">
        <f>K26*L26</f>
        <v>779280</v>
      </c>
      <c r="O26" s="386">
        <f t="shared" si="5"/>
        <v>779280</v>
      </c>
      <c r="P26" s="277"/>
      <c r="Q26" s="278"/>
      <c r="R26" s="278"/>
      <c r="S26" s="278">
        <v>435480</v>
      </c>
      <c r="T26" s="278">
        <v>267400</v>
      </c>
      <c r="U26" s="278">
        <v>76400</v>
      </c>
      <c r="V26" s="278"/>
      <c r="W26" s="278"/>
      <c r="X26" s="387">
        <f t="shared" si="1"/>
        <v>779280</v>
      </c>
    </row>
    <row r="27" spans="1:24">
      <c r="A27" s="273" t="s">
        <v>344</v>
      </c>
      <c r="B27" s="274"/>
      <c r="C27" s="275">
        <v>70000</v>
      </c>
      <c r="D27" s="248">
        <v>218</v>
      </c>
      <c r="E27" s="276">
        <v>10173333</v>
      </c>
      <c r="F27" s="269"/>
      <c r="G27" s="279">
        <v>80000</v>
      </c>
      <c r="H27" s="248">
        <v>216</v>
      </c>
      <c r="I27" s="276">
        <f>G27*H27*8/12</f>
        <v>11520000</v>
      </c>
      <c r="K27" s="279">
        <v>81700</v>
      </c>
      <c r="L27" s="350">
        <v>208</v>
      </c>
      <c r="M27" s="352">
        <f>K27*L27*8/12</f>
        <v>11329066.666666666</v>
      </c>
      <c r="O27" s="386">
        <f t="shared" si="5"/>
        <v>11329066.666666666</v>
      </c>
      <c r="P27" s="277"/>
      <c r="Q27" s="278"/>
      <c r="R27" s="278"/>
      <c r="S27" s="278">
        <f>K27*124/12*8</f>
        <v>6753866.666666667</v>
      </c>
      <c r="T27" s="278">
        <f>K27*61/12*8</f>
        <v>3322466.6666666665</v>
      </c>
      <c r="U27" s="278">
        <f>K27*23/12*8</f>
        <v>1252733.3333333333</v>
      </c>
      <c r="V27" s="278"/>
      <c r="W27" s="278"/>
      <c r="X27" s="387">
        <f t="shared" si="1"/>
        <v>11329066.666666668</v>
      </c>
    </row>
    <row r="28" spans="1:24">
      <c r="A28" s="273" t="s">
        <v>345</v>
      </c>
      <c r="B28" s="274"/>
      <c r="C28" s="275">
        <v>70000</v>
      </c>
      <c r="D28" s="248">
        <v>218</v>
      </c>
      <c r="E28" s="280">
        <v>5086667</v>
      </c>
      <c r="F28" s="269"/>
      <c r="G28" s="279">
        <v>80000</v>
      </c>
      <c r="H28" s="248">
        <v>213</v>
      </c>
      <c r="I28" s="280">
        <f>G28*H28*4/12</f>
        <v>5680000</v>
      </c>
      <c r="K28" s="279">
        <v>81700</v>
      </c>
      <c r="L28" s="451">
        <v>219</v>
      </c>
      <c r="M28" s="353">
        <f>K28*L28*4/12</f>
        <v>5964100</v>
      </c>
      <c r="O28" s="386">
        <f t="shared" si="5"/>
        <v>5964100</v>
      </c>
      <c r="P28" s="281"/>
      <c r="Q28" s="282"/>
      <c r="R28" s="282"/>
      <c r="S28" s="278">
        <v>3431400</v>
      </c>
      <c r="T28" s="278">
        <f>K28*70/12*4</f>
        <v>1906333.3333333333</v>
      </c>
      <c r="U28" s="278">
        <f>K28*23/12*4</f>
        <v>626366.66666666663</v>
      </c>
      <c r="V28" s="282"/>
      <c r="W28" s="282"/>
      <c r="X28" s="387">
        <f t="shared" si="1"/>
        <v>5964100</v>
      </c>
    </row>
    <row r="29" spans="1:24">
      <c r="A29" s="273" t="s">
        <v>396</v>
      </c>
      <c r="B29" s="274"/>
      <c r="C29" s="275"/>
      <c r="D29" s="248">
        <v>1</v>
      </c>
      <c r="E29" s="283">
        <v>352000</v>
      </c>
      <c r="F29" s="269"/>
      <c r="G29" s="275">
        <v>418900</v>
      </c>
      <c r="H29" s="248">
        <v>2</v>
      </c>
      <c r="I29" s="283">
        <v>768000</v>
      </c>
      <c r="K29" s="275">
        <v>418900</v>
      </c>
      <c r="L29" s="248">
        <v>2</v>
      </c>
      <c r="M29" s="283">
        <f>K29*L29</f>
        <v>837800</v>
      </c>
      <c r="O29" s="386">
        <f t="shared" si="5"/>
        <v>837800</v>
      </c>
      <c r="P29" s="284"/>
      <c r="Q29" s="285"/>
      <c r="R29" s="285"/>
      <c r="S29" s="285">
        <v>418900</v>
      </c>
      <c r="T29" s="285">
        <v>418900</v>
      </c>
      <c r="U29" s="285"/>
      <c r="V29" s="285"/>
      <c r="W29" s="285"/>
      <c r="X29" s="387">
        <f t="shared" si="1"/>
        <v>837800</v>
      </c>
    </row>
    <row r="30" spans="1:24" ht="15.75" thickBot="1">
      <c r="A30" s="273" t="s">
        <v>346</v>
      </c>
      <c r="B30" s="274"/>
      <c r="C30" s="275"/>
      <c r="D30" s="248">
        <v>2</v>
      </c>
      <c r="E30" s="286">
        <v>2572000</v>
      </c>
      <c r="F30" s="269"/>
      <c r="G30" s="275">
        <v>1530600</v>
      </c>
      <c r="H30" s="248">
        <v>2</v>
      </c>
      <c r="I30" s="286">
        <v>2805820</v>
      </c>
      <c r="K30" s="275">
        <v>1530600</v>
      </c>
      <c r="L30" s="248">
        <v>2</v>
      </c>
      <c r="M30" s="283">
        <f>K30*L30</f>
        <v>3061200</v>
      </c>
      <c r="O30" s="386">
        <f t="shared" si="5"/>
        <v>3061200</v>
      </c>
      <c r="P30" s="284"/>
      <c r="Q30" s="285"/>
      <c r="R30" s="285"/>
      <c r="S30" s="285">
        <v>1530600</v>
      </c>
      <c r="T30" s="285">
        <v>1530600</v>
      </c>
      <c r="U30" s="285"/>
      <c r="V30" s="285"/>
      <c r="W30" s="285"/>
      <c r="X30" s="387">
        <f t="shared" si="1"/>
        <v>3061200</v>
      </c>
    </row>
    <row r="31" spans="1:24" ht="15.75" thickBot="1">
      <c r="A31" s="356" t="s">
        <v>397</v>
      </c>
      <c r="B31" s="274"/>
      <c r="C31" s="275"/>
      <c r="D31" s="248"/>
      <c r="E31" s="286"/>
      <c r="F31" s="269"/>
      <c r="G31" s="275"/>
      <c r="H31" s="248"/>
      <c r="I31" s="286">
        <f>G31*H31/12*4</f>
        <v>0</v>
      </c>
      <c r="K31" s="275">
        <v>383992</v>
      </c>
      <c r="L31" s="451">
        <v>5.7</v>
      </c>
      <c r="M31" s="354">
        <f>K31*L31</f>
        <v>2188754.4</v>
      </c>
      <c r="O31" s="386">
        <f t="shared" si="5"/>
        <v>2188754.4</v>
      </c>
      <c r="P31" s="300"/>
      <c r="Q31" s="301"/>
      <c r="R31" s="301"/>
      <c r="S31" s="301">
        <v>1036778</v>
      </c>
      <c r="T31" s="301">
        <f>K31*3</f>
        <v>1151976</v>
      </c>
      <c r="U31" s="301"/>
      <c r="V31" s="301"/>
      <c r="W31" s="301"/>
      <c r="X31" s="387">
        <f t="shared" si="1"/>
        <v>2188754</v>
      </c>
    </row>
    <row r="32" spans="1:24" ht="15.75" thickBot="1">
      <c r="A32" s="356" t="s">
        <v>405</v>
      </c>
      <c r="B32" s="274"/>
      <c r="C32" s="275"/>
      <c r="D32" s="248"/>
      <c r="E32" s="286"/>
      <c r="F32" s="269"/>
      <c r="G32" s="275"/>
      <c r="H32" s="248"/>
      <c r="I32" s="286"/>
      <c r="K32" s="275"/>
      <c r="L32" s="350"/>
      <c r="M32" s="361">
        <v>4170455</v>
      </c>
      <c r="O32" s="386">
        <f t="shared" si="5"/>
        <v>4170455</v>
      </c>
      <c r="P32" s="300"/>
      <c r="Q32" s="301"/>
      <c r="R32" s="301"/>
      <c r="S32" s="301">
        <f>M32/11*7</f>
        <v>2653925.9090909092</v>
      </c>
      <c r="T32" s="301">
        <f>M32/11*3</f>
        <v>1137396.8181818181</v>
      </c>
      <c r="U32" s="301">
        <f>M32/11</f>
        <v>379132.27272727271</v>
      </c>
      <c r="V32" s="301"/>
      <c r="W32" s="301"/>
      <c r="X32" s="387">
        <f t="shared" si="1"/>
        <v>4170455</v>
      </c>
    </row>
    <row r="33" spans="1:24" ht="15.75" thickBot="1">
      <c r="A33" s="273" t="s">
        <v>447</v>
      </c>
      <c r="B33" s="274"/>
      <c r="C33" s="275"/>
      <c r="D33" s="248"/>
      <c r="E33" s="286"/>
      <c r="F33" s="269"/>
      <c r="G33" s="275"/>
      <c r="H33" s="248"/>
      <c r="I33" s="286">
        <v>2931500</v>
      </c>
      <c r="K33" s="275"/>
      <c r="L33" s="248"/>
      <c r="M33" s="286"/>
      <c r="O33" s="386">
        <f t="shared" si="5"/>
        <v>0</v>
      </c>
      <c r="P33" s="287"/>
      <c r="Q33" s="288"/>
      <c r="R33" s="288"/>
      <c r="S33" s="288"/>
      <c r="T33" s="288"/>
      <c r="U33" s="288"/>
      <c r="V33" s="288"/>
      <c r="W33" s="288"/>
      <c r="X33" s="387">
        <f t="shared" si="1"/>
        <v>0</v>
      </c>
    </row>
    <row r="34" spans="1:24" ht="15.75" thickBot="1">
      <c r="A34" s="259" t="s">
        <v>347</v>
      </c>
      <c r="B34" s="260" t="s">
        <v>348</v>
      </c>
      <c r="C34" s="289"/>
      <c r="D34" s="290"/>
      <c r="E34" s="291">
        <f>SUM(E36:E53)</f>
        <v>115343512</v>
      </c>
      <c r="F34" s="292"/>
      <c r="G34" s="289"/>
      <c r="H34" s="290"/>
      <c r="I34" s="291">
        <f>SUM(I36:I53)</f>
        <v>93632818</v>
      </c>
      <c r="J34" s="291">
        <f>SUM(J36:J53)</f>
        <v>-24825395</v>
      </c>
      <c r="K34" s="289"/>
      <c r="L34" s="290"/>
      <c r="M34" s="291">
        <f t="shared" ref="M34:W34" si="6">SUM(M36:M53)</f>
        <v>116792103</v>
      </c>
      <c r="N34" s="291">
        <f t="shared" si="6"/>
        <v>-21070000</v>
      </c>
      <c r="O34" s="293">
        <f t="shared" si="6"/>
        <v>95722103</v>
      </c>
      <c r="P34" s="294">
        <f t="shared" si="6"/>
        <v>12000000</v>
      </c>
      <c r="Q34" s="295">
        <f t="shared" si="6"/>
        <v>0</v>
      </c>
      <c r="R34" s="295">
        <f t="shared" si="6"/>
        <v>3570000</v>
      </c>
      <c r="S34" s="295">
        <f t="shared" si="6"/>
        <v>29105796</v>
      </c>
      <c r="T34" s="295">
        <f t="shared" si="6"/>
        <v>31560034</v>
      </c>
      <c r="U34" s="295">
        <f t="shared" si="6"/>
        <v>3519909</v>
      </c>
      <c r="V34" s="295">
        <f t="shared" si="6"/>
        <v>15966364</v>
      </c>
      <c r="W34" s="295">
        <f t="shared" si="6"/>
        <v>0</v>
      </c>
      <c r="X34" s="387">
        <f t="shared" si="1"/>
        <v>95722103</v>
      </c>
    </row>
    <row r="35" spans="1:24">
      <c r="A35" s="296"/>
      <c r="B35" s="297"/>
      <c r="C35" s="298"/>
      <c r="D35" s="241"/>
      <c r="E35" s="299"/>
      <c r="F35" s="269"/>
      <c r="G35" s="298"/>
      <c r="H35" s="241"/>
      <c r="I35" s="299"/>
      <c r="K35" s="298"/>
      <c r="L35" s="241"/>
      <c r="M35" s="299"/>
      <c r="O35" s="406"/>
      <c r="P35" s="300"/>
      <c r="Q35" s="301"/>
      <c r="R35" s="301"/>
      <c r="S35" s="301"/>
      <c r="T35" s="301"/>
      <c r="U35" s="301"/>
      <c r="V35" s="301"/>
      <c r="W35" s="301"/>
      <c r="X35" s="387">
        <f t="shared" si="1"/>
        <v>0</v>
      </c>
    </row>
    <row r="36" spans="1:24">
      <c r="A36" s="302" t="s">
        <v>349</v>
      </c>
      <c r="B36" s="303"/>
      <c r="C36" s="304">
        <v>1632000</v>
      </c>
      <c r="D36" s="241">
        <v>11.48</v>
      </c>
      <c r="E36" s="276">
        <v>18735360</v>
      </c>
      <c r="F36" s="269"/>
      <c r="G36" s="304">
        <v>1632000</v>
      </c>
      <c r="H36" s="241">
        <v>11.48</v>
      </c>
      <c r="I36" s="276">
        <v>18245760</v>
      </c>
      <c r="K36" s="304">
        <v>1632000</v>
      </c>
      <c r="L36" s="454">
        <v>11.06</v>
      </c>
      <c r="M36" s="276">
        <f>K36*L36</f>
        <v>18049920</v>
      </c>
      <c r="O36" s="386">
        <f t="shared" ref="O36:O53" si="7">M36+N36</f>
        <v>18049920</v>
      </c>
      <c r="P36" s="277"/>
      <c r="Q36" s="278"/>
      <c r="R36" s="278"/>
      <c r="S36" s="278">
        <v>9105744</v>
      </c>
      <c r="T36" s="278">
        <v>7727030</v>
      </c>
      <c r="U36" s="278">
        <v>1217146</v>
      </c>
      <c r="V36" s="278"/>
      <c r="W36" s="278"/>
      <c r="X36" s="387">
        <f t="shared" si="1"/>
        <v>18049920</v>
      </c>
    </row>
    <row r="37" spans="1:24">
      <c r="A37" s="302" t="s">
        <v>350</v>
      </c>
      <c r="B37" s="303"/>
      <c r="C37" s="304"/>
      <c r="D37" s="241"/>
      <c r="E37" s="276">
        <v>31817928</v>
      </c>
      <c r="F37" s="269"/>
      <c r="G37" s="304"/>
      <c r="H37" s="241"/>
      <c r="I37" s="276">
        <v>32815395</v>
      </c>
      <c r="K37" s="304"/>
      <c r="L37" s="241"/>
      <c r="M37" s="305">
        <v>34890352</v>
      </c>
      <c r="O37" s="386">
        <f t="shared" si="7"/>
        <v>34890352</v>
      </c>
      <c r="P37" s="277"/>
      <c r="Q37" s="306"/>
      <c r="R37" s="306"/>
      <c r="S37" s="306">
        <v>17968531</v>
      </c>
      <c r="T37" s="306">
        <v>14619058</v>
      </c>
      <c r="U37" s="306">
        <v>2302763</v>
      </c>
      <c r="V37" s="306"/>
      <c r="W37" s="306"/>
      <c r="X37" s="387">
        <f t="shared" si="1"/>
        <v>34890352</v>
      </c>
    </row>
    <row r="38" spans="1:24">
      <c r="A38" s="302" t="s">
        <v>351</v>
      </c>
      <c r="B38" s="303"/>
      <c r="C38" s="304"/>
      <c r="D38" s="307"/>
      <c r="E38" s="305"/>
      <c r="F38" s="269"/>
      <c r="G38" s="304"/>
      <c r="H38" s="307"/>
      <c r="I38" s="276">
        <v>4818380</v>
      </c>
      <c r="K38" s="304">
        <v>513</v>
      </c>
      <c r="L38" s="455">
        <v>5617</v>
      </c>
      <c r="M38" s="276">
        <f>K38*L38</f>
        <v>2881521</v>
      </c>
      <c r="O38" s="386">
        <f t="shared" si="7"/>
        <v>2881521</v>
      </c>
      <c r="P38" s="277"/>
      <c r="Q38" s="306"/>
      <c r="R38" s="306"/>
      <c r="S38" s="306">
        <v>2031521</v>
      </c>
      <c r="T38" s="306">
        <v>850000</v>
      </c>
      <c r="U38" s="306"/>
      <c r="V38" s="306"/>
      <c r="W38" s="306"/>
      <c r="X38" s="387">
        <f t="shared" si="1"/>
        <v>2881521</v>
      </c>
    </row>
    <row r="39" spans="1:24">
      <c r="A39" s="308" t="s">
        <v>352</v>
      </c>
      <c r="B39" s="303"/>
      <c r="C39" s="304"/>
      <c r="D39" s="307"/>
      <c r="E39" s="305">
        <v>47687090</v>
      </c>
      <c r="F39" s="269"/>
      <c r="G39" s="304"/>
      <c r="H39" s="307"/>
      <c r="I39" s="276">
        <v>24825395</v>
      </c>
      <c r="J39" s="405">
        <v>-24825395</v>
      </c>
      <c r="K39" s="304"/>
      <c r="L39" s="307"/>
      <c r="M39" s="276">
        <v>42140000</v>
      </c>
      <c r="N39" s="404">
        <f>-21070000</f>
        <v>-21070000</v>
      </c>
      <c r="O39" s="386">
        <f t="shared" si="7"/>
        <v>21070000</v>
      </c>
      <c r="P39" s="277">
        <v>12000000</v>
      </c>
      <c r="Q39" s="306"/>
      <c r="R39" s="306">
        <v>3570000</v>
      </c>
      <c r="S39" s="306"/>
      <c r="T39" s="306"/>
      <c r="U39" s="306"/>
      <c r="V39" s="306">
        <v>5500000</v>
      </c>
      <c r="W39" s="306"/>
      <c r="X39" s="387">
        <f t="shared" si="1"/>
        <v>21070000</v>
      </c>
    </row>
    <row r="40" spans="1:24">
      <c r="A40" s="302" t="s">
        <v>353</v>
      </c>
      <c r="B40" s="303"/>
      <c r="C40" s="304">
        <v>494100</v>
      </c>
      <c r="D40" s="241">
        <v>8</v>
      </c>
      <c r="E40" s="276">
        <v>3952800</v>
      </c>
      <c r="F40" s="269"/>
      <c r="G40" s="304">
        <v>494100</v>
      </c>
      <c r="H40" s="241">
        <v>8</v>
      </c>
      <c r="I40" s="276">
        <v>3952800</v>
      </c>
      <c r="K40" s="304">
        <v>494100</v>
      </c>
      <c r="L40" s="453">
        <v>10</v>
      </c>
      <c r="M40" s="352">
        <f>K40*L40</f>
        <v>4941000</v>
      </c>
      <c r="O40" s="386">
        <f t="shared" si="7"/>
        <v>4941000</v>
      </c>
      <c r="P40" s="277"/>
      <c r="Q40" s="278"/>
      <c r="R40" s="278"/>
      <c r="S40" s="278"/>
      <c r="T40" s="278">
        <f>M40</f>
        <v>4941000</v>
      </c>
      <c r="U40" s="278"/>
      <c r="V40" s="278"/>
      <c r="W40" s="278"/>
      <c r="X40" s="387">
        <f t="shared" si="1"/>
        <v>4941000</v>
      </c>
    </row>
    <row r="41" spans="1:24">
      <c r="A41" s="302" t="s">
        <v>354</v>
      </c>
      <c r="B41" s="303"/>
      <c r="C41" s="304">
        <v>518805</v>
      </c>
      <c r="D41" s="241"/>
      <c r="E41" s="276"/>
      <c r="F41" s="269"/>
      <c r="G41" s="304">
        <v>518805</v>
      </c>
      <c r="H41" s="241"/>
      <c r="I41" s="276"/>
      <c r="K41" s="304">
        <v>518805</v>
      </c>
      <c r="L41" s="357">
        <v>0</v>
      </c>
      <c r="M41" s="352">
        <f>K41*L41</f>
        <v>0</v>
      </c>
      <c r="O41" s="386">
        <f t="shared" si="7"/>
        <v>0</v>
      </c>
      <c r="P41" s="277"/>
      <c r="Q41" s="278"/>
      <c r="R41" s="278"/>
      <c r="S41" s="278"/>
      <c r="T41" s="278"/>
      <c r="U41" s="278"/>
      <c r="V41" s="278"/>
      <c r="W41" s="278"/>
      <c r="X41" s="387">
        <f t="shared" si="1"/>
        <v>0</v>
      </c>
    </row>
    <row r="42" spans="1:24">
      <c r="A42" s="358" t="s">
        <v>398</v>
      </c>
      <c r="B42" s="303"/>
      <c r="C42" s="304"/>
      <c r="D42" s="241"/>
      <c r="E42" s="276"/>
      <c r="F42" s="269"/>
      <c r="G42" s="304"/>
      <c r="H42" s="241"/>
      <c r="I42" s="276"/>
      <c r="K42" s="304">
        <v>237500</v>
      </c>
      <c r="L42" s="357">
        <v>10</v>
      </c>
      <c r="M42" s="352">
        <f>K42*L42</f>
        <v>2375000</v>
      </c>
      <c r="O42" s="386">
        <f t="shared" si="7"/>
        <v>2375000</v>
      </c>
      <c r="P42" s="277"/>
      <c r="Q42" s="278"/>
      <c r="R42" s="278"/>
      <c r="S42" s="278"/>
      <c r="T42" s="278">
        <f>M42</f>
        <v>2375000</v>
      </c>
      <c r="U42" s="278"/>
      <c r="V42" s="278"/>
      <c r="W42" s="278"/>
      <c r="X42" s="387">
        <f t="shared" si="1"/>
        <v>2375000</v>
      </c>
    </row>
    <row r="43" spans="1:24">
      <c r="A43" s="302" t="s">
        <v>355</v>
      </c>
      <c r="B43" s="303"/>
      <c r="C43" s="304">
        <v>3950000</v>
      </c>
      <c r="D43" s="241">
        <v>6743</v>
      </c>
      <c r="E43" s="276">
        <v>2663485</v>
      </c>
      <c r="F43" s="269"/>
      <c r="G43" s="304">
        <v>3950000</v>
      </c>
      <c r="H43" s="241">
        <v>6743</v>
      </c>
      <c r="I43" s="276"/>
      <c r="K43" s="304">
        <v>3950000</v>
      </c>
      <c r="L43" s="241">
        <v>6743</v>
      </c>
      <c r="M43" s="276"/>
      <c r="O43" s="386">
        <f t="shared" si="7"/>
        <v>0</v>
      </c>
      <c r="P43" s="277"/>
      <c r="Q43" s="278"/>
      <c r="R43" s="278"/>
      <c r="S43" s="278"/>
      <c r="T43" s="278"/>
      <c r="U43" s="278"/>
      <c r="V43" s="278"/>
      <c r="W43" s="278"/>
      <c r="X43" s="387">
        <f t="shared" si="1"/>
        <v>0</v>
      </c>
    </row>
    <row r="44" spans="1:24">
      <c r="A44" s="302" t="s">
        <v>356</v>
      </c>
      <c r="B44" s="303"/>
      <c r="C44" s="304">
        <v>3950000</v>
      </c>
      <c r="D44" s="241">
        <v>6743</v>
      </c>
      <c r="E44" s="276">
        <v>2663485</v>
      </c>
      <c r="F44" s="269"/>
      <c r="G44" s="304">
        <v>3950000</v>
      </c>
      <c r="H44" s="241">
        <v>6743</v>
      </c>
      <c r="I44" s="276"/>
      <c r="K44" s="304">
        <v>3950000</v>
      </c>
      <c r="L44" s="241">
        <v>6743</v>
      </c>
      <c r="M44" s="276"/>
      <c r="O44" s="386">
        <f t="shared" si="7"/>
        <v>0</v>
      </c>
      <c r="P44" s="277"/>
      <c r="Q44" s="278"/>
      <c r="R44" s="278"/>
      <c r="S44" s="278"/>
      <c r="T44" s="278"/>
      <c r="U44" s="278"/>
      <c r="V44" s="278"/>
      <c r="W44" s="278"/>
      <c r="X44" s="387">
        <f t="shared" si="1"/>
        <v>0</v>
      </c>
    </row>
    <row r="45" spans="1:24">
      <c r="A45" s="302" t="s">
        <v>357</v>
      </c>
      <c r="B45" s="303"/>
      <c r="C45" s="304">
        <v>300</v>
      </c>
      <c r="D45" s="241"/>
      <c r="E45" s="276">
        <v>2022900</v>
      </c>
      <c r="F45" s="269"/>
      <c r="G45" s="304">
        <v>300</v>
      </c>
      <c r="H45" s="241"/>
      <c r="I45" s="276"/>
      <c r="K45" s="304">
        <v>300</v>
      </c>
      <c r="L45" s="241"/>
      <c r="M45" s="276"/>
      <c r="O45" s="386">
        <f t="shared" si="7"/>
        <v>0</v>
      </c>
      <c r="P45" s="277"/>
      <c r="Q45" s="278"/>
      <c r="R45" s="278"/>
      <c r="S45" s="278"/>
      <c r="T45" s="278"/>
      <c r="U45" s="278"/>
      <c r="V45" s="278"/>
      <c r="W45" s="278"/>
      <c r="X45" s="387">
        <f t="shared" si="1"/>
        <v>0</v>
      </c>
    </row>
    <row r="46" spans="1:24">
      <c r="A46" s="302" t="s">
        <v>358</v>
      </c>
      <c r="B46" s="303"/>
      <c r="C46" s="304">
        <v>1200</v>
      </c>
      <c r="D46" s="241"/>
      <c r="E46" s="276">
        <v>1668000</v>
      </c>
      <c r="F46" s="269"/>
      <c r="G46" s="304">
        <v>1200</v>
      </c>
      <c r="H46" s="241"/>
      <c r="I46" s="276"/>
      <c r="K46" s="304">
        <v>1200</v>
      </c>
      <c r="L46" s="241"/>
      <c r="M46" s="276"/>
      <c r="O46" s="386">
        <f t="shared" si="7"/>
        <v>0</v>
      </c>
      <c r="P46" s="277"/>
      <c r="Q46" s="278"/>
      <c r="R46" s="278"/>
      <c r="S46" s="278"/>
      <c r="T46" s="278"/>
      <c r="U46" s="278"/>
      <c r="V46" s="278"/>
      <c r="W46" s="278"/>
      <c r="X46" s="387">
        <f t="shared" si="1"/>
        <v>0</v>
      </c>
    </row>
    <row r="47" spans="1:24">
      <c r="A47" s="302" t="s">
        <v>359</v>
      </c>
      <c r="B47" s="303"/>
      <c r="C47" s="304"/>
      <c r="D47" s="241"/>
      <c r="E47" s="276"/>
      <c r="F47" s="269"/>
      <c r="G47" s="304"/>
      <c r="H47" s="241"/>
      <c r="I47" s="276">
        <v>3900000</v>
      </c>
      <c r="K47" s="304"/>
      <c r="L47" s="241"/>
      <c r="M47" s="276">
        <v>3900000</v>
      </c>
      <c r="O47" s="386">
        <f t="shared" si="7"/>
        <v>3900000</v>
      </c>
      <c r="P47" s="277"/>
      <c r="Q47" s="278"/>
      <c r="R47" s="278"/>
      <c r="S47" s="278"/>
      <c r="T47" s="278"/>
      <c r="U47" s="278"/>
      <c r="V47" s="278">
        <v>3900000</v>
      </c>
      <c r="W47" s="278"/>
      <c r="X47" s="387">
        <f t="shared" si="1"/>
        <v>3900000</v>
      </c>
    </row>
    <row r="48" spans="1:24">
      <c r="A48" s="302" t="s">
        <v>360</v>
      </c>
      <c r="B48" s="303"/>
      <c r="C48" s="304">
        <v>60896</v>
      </c>
      <c r="D48" s="241">
        <v>34</v>
      </c>
      <c r="E48" s="276">
        <v>2070464</v>
      </c>
      <c r="F48" s="269"/>
      <c r="G48" s="304">
        <v>60896</v>
      </c>
      <c r="H48" s="241">
        <v>28</v>
      </c>
      <c r="I48" s="276">
        <v>1705088</v>
      </c>
      <c r="K48" s="304">
        <v>60896</v>
      </c>
      <c r="L48" s="241">
        <v>18</v>
      </c>
      <c r="M48" s="276">
        <f>K48*L48</f>
        <v>1096128</v>
      </c>
      <c r="O48" s="386">
        <f t="shared" si="7"/>
        <v>1096128</v>
      </c>
      <c r="P48" s="277"/>
      <c r="Q48" s="278"/>
      <c r="R48" s="278"/>
      <c r="S48" s="278"/>
      <c r="T48" s="278"/>
      <c r="U48" s="278"/>
      <c r="V48" s="278">
        <v>1096128</v>
      </c>
      <c r="W48" s="278"/>
      <c r="X48" s="387">
        <f t="shared" si="1"/>
        <v>1096128</v>
      </c>
    </row>
    <row r="49" spans="1:24">
      <c r="A49" s="302" t="s">
        <v>361</v>
      </c>
      <c r="B49" s="303"/>
      <c r="C49" s="304">
        <v>188500</v>
      </c>
      <c r="D49" s="241">
        <v>4</v>
      </c>
      <c r="E49" s="276">
        <v>754000</v>
      </c>
      <c r="F49" s="269"/>
      <c r="G49" s="304">
        <v>188500</v>
      </c>
      <c r="H49" s="241">
        <v>4</v>
      </c>
      <c r="I49" s="276">
        <v>754000</v>
      </c>
      <c r="K49" s="309">
        <v>273000</v>
      </c>
      <c r="L49" s="453">
        <v>4</v>
      </c>
      <c r="M49" s="352">
        <f>K49*L49</f>
        <v>1092000</v>
      </c>
      <c r="O49" s="386">
        <f t="shared" si="7"/>
        <v>1092000</v>
      </c>
      <c r="P49" s="277"/>
      <c r="Q49" s="278"/>
      <c r="R49" s="278"/>
      <c r="S49" s="278"/>
      <c r="T49" s="278"/>
      <c r="U49" s="278"/>
      <c r="V49" s="278">
        <f>M49</f>
        <v>1092000</v>
      </c>
      <c r="W49" s="278"/>
      <c r="X49" s="387">
        <f t="shared" si="1"/>
        <v>1092000</v>
      </c>
    </row>
    <row r="50" spans="1:24">
      <c r="A50" s="273" t="s">
        <v>446</v>
      </c>
      <c r="B50" s="274"/>
      <c r="C50" s="310"/>
      <c r="D50" s="241"/>
      <c r="E50" s="280"/>
      <c r="F50" s="269"/>
      <c r="G50" s="310"/>
      <c r="H50" s="241"/>
      <c r="I50" s="280"/>
      <c r="K50" s="452">
        <v>25000</v>
      </c>
      <c r="L50" s="453">
        <v>1</v>
      </c>
      <c r="M50" s="352">
        <f>K50*L50</f>
        <v>25000</v>
      </c>
      <c r="O50" s="386">
        <f t="shared" si="7"/>
        <v>25000</v>
      </c>
      <c r="P50" s="277"/>
      <c r="Q50" s="278"/>
      <c r="R50" s="278"/>
      <c r="S50" s="278"/>
      <c r="T50" s="278"/>
      <c r="U50" s="278"/>
      <c r="V50" s="278">
        <f>M50</f>
        <v>25000</v>
      </c>
      <c r="W50" s="278"/>
      <c r="X50" s="387">
        <f t="shared" si="1"/>
        <v>25000</v>
      </c>
    </row>
    <row r="51" spans="1:24" ht="15.75" thickBot="1">
      <c r="A51" s="273" t="s">
        <v>362</v>
      </c>
      <c r="B51" s="274"/>
      <c r="C51" s="310">
        <v>163500</v>
      </c>
      <c r="D51" s="241">
        <v>8</v>
      </c>
      <c r="E51" s="311">
        <v>1308000</v>
      </c>
      <c r="F51" s="269"/>
      <c r="G51" s="310">
        <v>163500</v>
      </c>
      <c r="H51" s="241">
        <v>8</v>
      </c>
      <c r="I51" s="311">
        <v>1308000</v>
      </c>
      <c r="K51" s="310">
        <v>163500</v>
      </c>
      <c r="L51" s="453">
        <v>6</v>
      </c>
      <c r="M51" s="352">
        <f>K51*L51</f>
        <v>981000</v>
      </c>
      <c r="O51" s="386">
        <f t="shared" si="7"/>
        <v>981000</v>
      </c>
      <c r="P51" s="277"/>
      <c r="Q51" s="278"/>
      <c r="R51" s="278"/>
      <c r="S51" s="278"/>
      <c r="T51" s="278"/>
      <c r="U51" s="278"/>
      <c r="V51" s="278">
        <f>M51</f>
        <v>981000</v>
      </c>
      <c r="W51" s="278"/>
      <c r="X51" s="387">
        <f t="shared" si="1"/>
        <v>981000</v>
      </c>
    </row>
    <row r="52" spans="1:24">
      <c r="A52" s="273" t="s">
        <v>368</v>
      </c>
      <c r="B52" s="274"/>
      <c r="C52" s="310"/>
      <c r="D52" s="241"/>
      <c r="E52" s="280"/>
      <c r="F52" s="269"/>
      <c r="G52" s="310"/>
      <c r="H52" s="241"/>
      <c r="I52" s="280"/>
      <c r="K52" s="327"/>
      <c r="L52" s="241"/>
      <c r="M52" s="276">
        <v>3409446</v>
      </c>
      <c r="O52" s="386">
        <f t="shared" si="7"/>
        <v>3409446</v>
      </c>
      <c r="P52" s="277"/>
      <c r="Q52" s="278"/>
      <c r="R52" s="278"/>
      <c r="S52" s="278"/>
      <c r="T52" s="278">
        <v>37210</v>
      </c>
      <c r="U52" s="278"/>
      <c r="V52" s="278">
        <f>M52-T52</f>
        <v>3372236</v>
      </c>
      <c r="W52" s="278"/>
      <c r="X52" s="387">
        <f t="shared" si="1"/>
        <v>3409446</v>
      </c>
    </row>
    <row r="53" spans="1:24" ht="15.75" thickBot="1">
      <c r="A53" s="273" t="s">
        <v>369</v>
      </c>
      <c r="B53" s="274"/>
      <c r="C53" s="310"/>
      <c r="D53" s="241"/>
      <c r="E53" s="311"/>
      <c r="F53" s="269"/>
      <c r="G53" s="310"/>
      <c r="H53" s="241"/>
      <c r="I53" s="311">
        <v>1308000</v>
      </c>
      <c r="K53" s="310"/>
      <c r="L53" s="241"/>
      <c r="M53" s="276">
        <v>1010736</v>
      </c>
      <c r="O53" s="386">
        <f t="shared" si="7"/>
        <v>1010736</v>
      </c>
      <c r="P53" s="277"/>
      <c r="Q53" s="278"/>
      <c r="R53" s="278"/>
      <c r="S53" s="278"/>
      <c r="T53" s="278">
        <f>O53</f>
        <v>1010736</v>
      </c>
      <c r="U53" s="278"/>
      <c r="V53" s="278"/>
      <c r="W53" s="278"/>
      <c r="X53" s="387">
        <f t="shared" si="1"/>
        <v>1010736</v>
      </c>
    </row>
    <row r="54" spans="1:24">
      <c r="A54" s="312" t="s">
        <v>363</v>
      </c>
      <c r="B54" s="313" t="s">
        <v>364</v>
      </c>
      <c r="C54" s="314"/>
      <c r="D54" s="315"/>
      <c r="E54" s="316">
        <f>E55</f>
        <v>6922080</v>
      </c>
      <c r="F54" s="317"/>
      <c r="G54" s="314"/>
      <c r="H54" s="315"/>
      <c r="I54" s="316">
        <f>I55</f>
        <v>6883320</v>
      </c>
      <c r="J54" s="316">
        <f>J55</f>
        <v>0</v>
      </c>
      <c r="K54" s="314"/>
      <c r="L54" s="315"/>
      <c r="M54" s="316">
        <f t="shared" ref="M54:W54" si="8">SUM(M55:M56)</f>
        <v>8225514</v>
      </c>
      <c r="N54" s="316">
        <f t="shared" si="8"/>
        <v>0</v>
      </c>
      <c r="O54" s="316">
        <f t="shared" si="8"/>
        <v>8225514</v>
      </c>
      <c r="P54" s="316">
        <f t="shared" si="8"/>
        <v>0</v>
      </c>
      <c r="Q54" s="316">
        <f t="shared" si="8"/>
        <v>0</v>
      </c>
      <c r="R54" s="316">
        <f t="shared" si="8"/>
        <v>0</v>
      </c>
      <c r="S54" s="316">
        <f t="shared" si="8"/>
        <v>0</v>
      </c>
      <c r="T54" s="316">
        <f t="shared" si="8"/>
        <v>0</v>
      </c>
      <c r="U54" s="316">
        <f t="shared" si="8"/>
        <v>0</v>
      </c>
      <c r="V54" s="316">
        <f t="shared" si="8"/>
        <v>0</v>
      </c>
      <c r="W54" s="316">
        <f t="shared" si="8"/>
        <v>8225514</v>
      </c>
      <c r="X54" s="387">
        <f t="shared" si="1"/>
        <v>8225514</v>
      </c>
    </row>
    <row r="55" spans="1:24">
      <c r="A55" s="318" t="s">
        <v>399</v>
      </c>
      <c r="B55" s="325"/>
      <c r="C55" s="324">
        <v>1140</v>
      </c>
      <c r="D55" s="319">
        <v>6072</v>
      </c>
      <c r="E55" s="320">
        <f>C55*D55</f>
        <v>6922080</v>
      </c>
      <c r="F55" s="328"/>
      <c r="G55" s="324">
        <v>1140</v>
      </c>
      <c r="H55" s="319">
        <v>6038</v>
      </c>
      <c r="I55" s="320">
        <f>G55*H55</f>
        <v>6883320</v>
      </c>
      <c r="J55" s="403"/>
      <c r="K55" s="324">
        <v>1140</v>
      </c>
      <c r="L55" s="319">
        <v>6038</v>
      </c>
      <c r="M55" s="320">
        <v>6854820</v>
      </c>
      <c r="N55" s="320"/>
      <c r="O55" s="402">
        <f>M55+N55</f>
        <v>6854820</v>
      </c>
      <c r="P55" s="321"/>
      <c r="Q55" s="321"/>
      <c r="R55" s="321"/>
      <c r="S55" s="321"/>
      <c r="T55" s="321"/>
      <c r="U55" s="321"/>
      <c r="V55" s="321"/>
      <c r="W55" s="321">
        <f>O55</f>
        <v>6854820</v>
      </c>
      <c r="X55" s="387">
        <f t="shared" si="1"/>
        <v>6854820</v>
      </c>
    </row>
    <row r="56" spans="1:24" ht="15.75" thickBot="1">
      <c r="A56" s="326" t="s">
        <v>367</v>
      </c>
      <c r="B56" s="400"/>
      <c r="C56" s="399"/>
      <c r="D56" s="389"/>
      <c r="E56" s="389"/>
      <c r="F56" s="401"/>
      <c r="G56" s="399"/>
      <c r="H56" s="389"/>
      <c r="I56" s="389"/>
      <c r="J56" s="400"/>
      <c r="K56" s="399"/>
      <c r="L56" s="389"/>
      <c r="M56" s="389">
        <v>1370694</v>
      </c>
      <c r="N56" s="389"/>
      <c r="O56" s="389">
        <f>M56+N56</f>
        <v>1370694</v>
      </c>
      <c r="P56" s="398"/>
      <c r="Q56" s="398"/>
      <c r="R56" s="398"/>
      <c r="S56" s="398"/>
      <c r="T56" s="398"/>
      <c r="U56" s="398"/>
      <c r="V56" s="398"/>
      <c r="W56" s="398">
        <f>O56</f>
        <v>1370694</v>
      </c>
      <c r="X56" s="387">
        <f t="shared" si="1"/>
        <v>1370694</v>
      </c>
    </row>
    <row r="57" spans="1:24" ht="15.75" thickBot="1">
      <c r="A57" s="323" t="s">
        <v>365</v>
      </c>
      <c r="B57" s="396"/>
      <c r="C57" s="395"/>
      <c r="D57" s="394"/>
      <c r="E57" s="394"/>
      <c r="F57" s="397"/>
      <c r="G57" s="395"/>
      <c r="H57" s="394"/>
      <c r="I57" s="394"/>
      <c r="J57" s="396"/>
      <c r="K57" s="395"/>
      <c r="L57" s="394"/>
      <c r="M57" s="394">
        <f>SUM(M58:M61)</f>
        <v>5336879</v>
      </c>
      <c r="N57" s="394">
        <f>SUM(N58:N61)</f>
        <v>0</v>
      </c>
      <c r="O57" s="394">
        <f>SUM(O58:O61)</f>
        <v>5336879</v>
      </c>
      <c r="P57" s="394">
        <f>SUM(P58:P61)</f>
        <v>5336879</v>
      </c>
      <c r="Q57" s="394">
        <f t="shared" ref="Q57:W57" si="9">Q58</f>
        <v>0</v>
      </c>
      <c r="R57" s="394">
        <f t="shared" si="9"/>
        <v>0</v>
      </c>
      <c r="S57" s="394">
        <f t="shared" si="9"/>
        <v>0</v>
      </c>
      <c r="T57" s="394">
        <f t="shared" si="9"/>
        <v>0</v>
      </c>
      <c r="U57" s="394">
        <f t="shared" si="9"/>
        <v>0</v>
      </c>
      <c r="V57" s="394">
        <f t="shared" si="9"/>
        <v>0</v>
      </c>
      <c r="W57" s="394">
        <f t="shared" si="9"/>
        <v>0</v>
      </c>
      <c r="X57" s="387">
        <f t="shared" si="1"/>
        <v>5336879</v>
      </c>
    </row>
    <row r="58" spans="1:24">
      <c r="A58" s="322" t="s">
        <v>366</v>
      </c>
      <c r="B58" s="392"/>
      <c r="C58" s="391"/>
      <c r="D58" s="390"/>
      <c r="E58" s="390"/>
      <c r="F58" s="393"/>
      <c r="G58" s="391"/>
      <c r="H58" s="390"/>
      <c r="I58" s="390"/>
      <c r="J58" s="392"/>
      <c r="K58" s="391"/>
      <c r="L58" s="390"/>
      <c r="M58" s="390">
        <v>579232</v>
      </c>
      <c r="N58" s="390"/>
      <c r="O58" s="389">
        <f>M58+N58</f>
        <v>579232</v>
      </c>
      <c r="P58" s="388">
        <f>M58</f>
        <v>579232</v>
      </c>
      <c r="Q58" s="388"/>
      <c r="R58" s="388"/>
      <c r="S58" s="388"/>
      <c r="T58" s="388"/>
      <c r="U58" s="388"/>
      <c r="V58" s="388"/>
      <c r="W58" s="388"/>
      <c r="X58" s="387">
        <f t="shared" si="1"/>
        <v>579232</v>
      </c>
    </row>
    <row r="59" spans="1:24" ht="15.75">
      <c r="A59" s="359" t="s">
        <v>406</v>
      </c>
      <c r="M59" s="383">
        <v>1614100</v>
      </c>
      <c r="O59" s="386">
        <f>M59+N59</f>
        <v>1614100</v>
      </c>
      <c r="P59" s="384">
        <f>M59</f>
        <v>1614100</v>
      </c>
    </row>
    <row r="60" spans="1:24" ht="47.25">
      <c r="A60" s="362" t="s">
        <v>407</v>
      </c>
      <c r="M60" s="383">
        <v>3143547</v>
      </c>
      <c r="O60" s="386">
        <f>M60+N60</f>
        <v>3143547</v>
      </c>
      <c r="P60" s="384">
        <f>M60</f>
        <v>3143547</v>
      </c>
    </row>
    <row r="61" spans="1:24" ht="15.75">
      <c r="A61" s="363"/>
    </row>
  </sheetData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C3" sqref="C3"/>
    </sheetView>
  </sheetViews>
  <sheetFormatPr defaultColWidth="9.140625" defaultRowHeight="12.75"/>
  <cols>
    <col min="1" max="1" width="5" style="73" customWidth="1"/>
    <col min="2" max="2" width="48.5703125" style="73" customWidth="1"/>
    <col min="3" max="3" width="17.28515625" style="73" customWidth="1"/>
    <col min="4" max="16384" width="9.140625" style="73"/>
  </cols>
  <sheetData>
    <row r="1" spans="1:4">
      <c r="B1" s="86" t="s">
        <v>228</v>
      </c>
    </row>
    <row r="2" spans="1:4">
      <c r="B2" s="86" t="s">
        <v>0</v>
      </c>
      <c r="C2" s="87" t="s">
        <v>308</v>
      </c>
    </row>
    <row r="3" spans="1:4">
      <c r="B3" s="75" t="s">
        <v>220</v>
      </c>
      <c r="C3" s="427" t="s">
        <v>476</v>
      </c>
    </row>
    <row r="5" spans="1:4">
      <c r="B5" s="73" t="s">
        <v>165</v>
      </c>
      <c r="C5" s="73" t="s">
        <v>121</v>
      </c>
      <c r="D5" s="88" t="s">
        <v>146</v>
      </c>
    </row>
    <row r="6" spans="1:4">
      <c r="A6" s="70">
        <v>1</v>
      </c>
      <c r="B6" s="89" t="s">
        <v>221</v>
      </c>
      <c r="C6" s="89" t="s">
        <v>222</v>
      </c>
    </row>
    <row r="7" spans="1:4">
      <c r="A7" s="70">
        <v>2</v>
      </c>
      <c r="B7" s="78"/>
      <c r="C7" s="78"/>
    </row>
    <row r="8" spans="1:4">
      <c r="A8" s="70">
        <v>3</v>
      </c>
      <c r="B8" s="78"/>
      <c r="C8" s="78"/>
    </row>
    <row r="9" spans="1:4" ht="13.5" thickBot="1">
      <c r="A9" s="70">
        <v>4</v>
      </c>
      <c r="B9" s="90" t="s">
        <v>223</v>
      </c>
      <c r="C9" s="94">
        <v>2575880</v>
      </c>
    </row>
    <row r="10" spans="1:4">
      <c r="A10" s="70">
        <v>5</v>
      </c>
      <c r="B10" s="91" t="s">
        <v>224</v>
      </c>
      <c r="C10" s="95">
        <v>2071120</v>
      </c>
    </row>
    <row r="11" spans="1:4" ht="13.5" thickBot="1">
      <c r="A11" s="70">
        <v>6</v>
      </c>
      <c r="B11" s="78"/>
      <c r="C11" s="96"/>
    </row>
    <row r="12" spans="1:4" ht="13.5" thickBot="1">
      <c r="A12" s="70">
        <v>7</v>
      </c>
      <c r="B12" s="92" t="s">
        <v>225</v>
      </c>
      <c r="C12" s="97">
        <v>500000</v>
      </c>
    </row>
    <row r="13" spans="1:4" ht="13.5" thickBot="1">
      <c r="A13" s="70">
        <v>8</v>
      </c>
      <c r="B13" s="93" t="s">
        <v>226</v>
      </c>
      <c r="C13" s="98">
        <f>SUM(C9+C10+C12)</f>
        <v>5147000</v>
      </c>
    </row>
    <row r="14" spans="1:4">
      <c r="A14" s="84"/>
    </row>
    <row r="15" spans="1:4">
      <c r="A15" s="84"/>
      <c r="B15" s="73" t="s">
        <v>227</v>
      </c>
    </row>
    <row r="16" spans="1:4">
      <c r="A16" s="84"/>
    </row>
    <row r="17" spans="1:1">
      <c r="A17" s="84"/>
    </row>
    <row r="18" spans="1:1">
      <c r="A18" s="84"/>
    </row>
    <row r="19" spans="1:1">
      <c r="A19" s="84"/>
    </row>
  </sheetData>
  <phoneticPr fontId="3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F3" sqref="F3"/>
    </sheetView>
  </sheetViews>
  <sheetFormatPr defaultColWidth="9.140625" defaultRowHeight="12.75"/>
  <cols>
    <col min="1" max="1" width="5.140625" style="382" customWidth="1"/>
    <col min="2" max="2" width="36.5703125" style="364" customWidth="1"/>
    <col min="3" max="3" width="13.42578125" style="364" customWidth="1"/>
    <col min="4" max="4" width="13.85546875" style="364" customWidth="1"/>
    <col min="5" max="5" width="15.85546875" style="364" customWidth="1"/>
    <col min="6" max="6" width="14.7109375" style="364" customWidth="1"/>
    <col min="7" max="7" width="16" style="364" customWidth="1"/>
    <col min="8" max="8" width="11.140625" style="364" customWidth="1"/>
    <col min="9" max="16384" width="9.140625" style="364"/>
  </cols>
  <sheetData>
    <row r="1" spans="1:8">
      <c r="A1" s="70"/>
      <c r="C1" s="365" t="s">
        <v>0</v>
      </c>
      <c r="D1" s="365"/>
      <c r="E1" s="365"/>
    </row>
    <row r="2" spans="1:8">
      <c r="A2" s="70"/>
      <c r="C2" s="366" t="s">
        <v>414</v>
      </c>
      <c r="D2" s="366"/>
      <c r="E2" s="366"/>
      <c r="F2" s="61" t="s">
        <v>415</v>
      </c>
    </row>
    <row r="3" spans="1:8">
      <c r="A3" s="70"/>
      <c r="C3" s="365" t="s">
        <v>416</v>
      </c>
      <c r="D3" s="365"/>
      <c r="E3" s="365"/>
      <c r="F3" s="427" t="s">
        <v>476</v>
      </c>
    </row>
    <row r="4" spans="1:8">
      <c r="A4" s="70"/>
      <c r="F4" s="62" t="s">
        <v>417</v>
      </c>
    </row>
    <row r="5" spans="1:8">
      <c r="A5" s="70"/>
      <c r="B5" s="367" t="s">
        <v>374</v>
      </c>
      <c r="C5" s="367" t="s">
        <v>418</v>
      </c>
      <c r="D5" s="367" t="s">
        <v>122</v>
      </c>
      <c r="E5" s="367" t="s">
        <v>375</v>
      </c>
      <c r="F5" s="367" t="s">
        <v>376</v>
      </c>
      <c r="G5" s="367" t="s">
        <v>123</v>
      </c>
    </row>
    <row r="6" spans="1:8">
      <c r="A6" s="70"/>
      <c r="B6" s="368" t="s">
        <v>419</v>
      </c>
      <c r="C6" s="471" t="s">
        <v>420</v>
      </c>
      <c r="D6" s="472"/>
      <c r="E6" s="368" t="s">
        <v>421</v>
      </c>
      <c r="F6" s="368" t="s">
        <v>422</v>
      </c>
      <c r="G6" s="368" t="s">
        <v>423</v>
      </c>
    </row>
    <row r="7" spans="1:8">
      <c r="A7" s="70"/>
      <c r="B7" s="369"/>
      <c r="C7" s="369" t="s">
        <v>424</v>
      </c>
      <c r="D7" s="369" t="s">
        <v>425</v>
      </c>
      <c r="E7" s="369"/>
      <c r="F7" s="369"/>
      <c r="G7" s="369" t="s">
        <v>426</v>
      </c>
    </row>
    <row r="8" spans="1:8">
      <c r="A8" s="70">
        <v>1</v>
      </c>
      <c r="B8" s="370" t="s">
        <v>427</v>
      </c>
      <c r="C8" s="371">
        <f>SUM(C9:C18)</f>
        <v>2400000</v>
      </c>
      <c r="D8" s="371">
        <f>SUM(D9:D18)</f>
        <v>6900000</v>
      </c>
      <c r="E8" s="371">
        <f>SUM(E9:E18)</f>
        <v>2700000</v>
      </c>
      <c r="F8" s="371">
        <f>SUM(F9:F18)</f>
        <v>2542000</v>
      </c>
      <c r="G8" s="371">
        <f>SUM(G9:G18)</f>
        <v>14542000</v>
      </c>
    </row>
    <row r="9" spans="1:8">
      <c r="A9" s="70">
        <v>2</v>
      </c>
      <c r="B9" s="372" t="s">
        <v>428</v>
      </c>
      <c r="C9" s="373"/>
      <c r="D9" s="373"/>
      <c r="E9" s="373"/>
      <c r="F9" s="373"/>
      <c r="G9" s="373"/>
    </row>
    <row r="10" spans="1:8">
      <c r="A10" s="70">
        <v>3</v>
      </c>
      <c r="B10" s="374" t="s">
        <v>429</v>
      </c>
      <c r="C10" s="375"/>
      <c r="D10" s="375"/>
      <c r="E10" s="375"/>
      <c r="F10" s="375"/>
      <c r="G10" s="375"/>
    </row>
    <row r="11" spans="1:8">
      <c r="A11" s="70">
        <v>4</v>
      </c>
      <c r="B11" s="376" t="s">
        <v>430</v>
      </c>
      <c r="C11" s="375"/>
      <c r="D11" s="375">
        <v>600000</v>
      </c>
      <c r="E11" s="375"/>
      <c r="F11" s="375">
        <v>2542000</v>
      </c>
      <c r="G11" s="375">
        <f>SUM(C11:F11)</f>
        <v>3142000</v>
      </c>
      <c r="H11" s="377"/>
    </row>
    <row r="12" spans="1:8">
      <c r="A12" s="70">
        <v>5</v>
      </c>
      <c r="B12" s="378" t="s">
        <v>431</v>
      </c>
      <c r="C12" s="375"/>
      <c r="D12" s="375">
        <v>5300000</v>
      </c>
      <c r="E12" s="375"/>
      <c r="F12" s="375"/>
      <c r="G12" s="375">
        <f t="shared" ref="G12:G18" si="0">SUM(C12:F12)</f>
        <v>5300000</v>
      </c>
    </row>
    <row r="13" spans="1:8">
      <c r="A13" s="70">
        <v>6</v>
      </c>
      <c r="B13" s="376" t="s">
        <v>432</v>
      </c>
      <c r="C13" s="375">
        <v>1500000</v>
      </c>
      <c r="D13" s="375"/>
      <c r="E13" s="375"/>
      <c r="F13" s="375"/>
      <c r="G13" s="375">
        <f t="shared" si="0"/>
        <v>1500000</v>
      </c>
      <c r="H13" s="377"/>
    </row>
    <row r="14" spans="1:8">
      <c r="A14" s="70">
        <v>7</v>
      </c>
      <c r="B14" s="376" t="s">
        <v>433</v>
      </c>
      <c r="C14" s="375"/>
      <c r="D14" s="375">
        <v>1000000</v>
      </c>
      <c r="E14" s="375"/>
      <c r="F14" s="375"/>
      <c r="G14" s="375">
        <f>SUM(C14:F14)</f>
        <v>1000000</v>
      </c>
    </row>
    <row r="15" spans="1:8">
      <c r="A15" s="70">
        <v>8</v>
      </c>
      <c r="B15" s="376" t="s">
        <v>434</v>
      </c>
      <c r="C15" s="375">
        <v>900000</v>
      </c>
      <c r="D15" s="375"/>
      <c r="E15" s="375"/>
      <c r="F15" s="375"/>
      <c r="G15" s="375">
        <f t="shared" si="0"/>
        <v>900000</v>
      </c>
    </row>
    <row r="16" spans="1:8">
      <c r="A16" s="70">
        <v>9</v>
      </c>
      <c r="B16" s="374" t="s">
        <v>435</v>
      </c>
      <c r="C16" s="375"/>
      <c r="D16" s="375"/>
      <c r="E16" s="375"/>
      <c r="F16" s="375"/>
      <c r="G16" s="375">
        <f t="shared" si="0"/>
        <v>0</v>
      </c>
    </row>
    <row r="17" spans="1:8">
      <c r="A17" s="70"/>
      <c r="B17" s="378" t="s">
        <v>436</v>
      </c>
      <c r="C17" s="375"/>
      <c r="D17" s="375"/>
      <c r="E17" s="375">
        <v>100000</v>
      </c>
      <c r="F17" s="375"/>
      <c r="G17" s="375">
        <f t="shared" si="0"/>
        <v>100000</v>
      </c>
    </row>
    <row r="18" spans="1:8">
      <c r="A18" s="70">
        <v>10</v>
      </c>
      <c r="B18" s="379" t="s">
        <v>437</v>
      </c>
      <c r="C18" s="380"/>
      <c r="D18" s="380"/>
      <c r="E18" s="380">
        <v>2600000</v>
      </c>
      <c r="F18" s="380"/>
      <c r="G18" s="380">
        <f t="shared" si="0"/>
        <v>2600000</v>
      </c>
      <c r="H18" s="377"/>
    </row>
    <row r="19" spans="1:8">
      <c r="A19" s="70"/>
    </row>
    <row r="20" spans="1:8">
      <c r="A20" s="70"/>
    </row>
    <row r="21" spans="1:8">
      <c r="A21" s="70"/>
    </row>
    <row r="22" spans="1:8">
      <c r="A22" s="70"/>
    </row>
    <row r="23" spans="1:8">
      <c r="A23" s="70"/>
    </row>
    <row r="24" spans="1:8">
      <c r="A24" s="70"/>
    </row>
    <row r="25" spans="1:8">
      <c r="A25" s="70"/>
    </row>
    <row r="26" spans="1:8">
      <c r="A26" s="71"/>
    </row>
    <row r="27" spans="1:8">
      <c r="A27" s="71"/>
    </row>
    <row r="28" spans="1:8">
      <c r="A28" s="71"/>
    </row>
    <row r="29" spans="1:8">
      <c r="A29" s="71"/>
    </row>
    <row r="30" spans="1:8">
      <c r="A30" s="381"/>
    </row>
  </sheetData>
  <mergeCells count="1">
    <mergeCell ref="C6:D6"/>
  </mergeCells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1"/>
  <sheetViews>
    <sheetView workbookViewId="0">
      <pane ySplit="7" topLeftCell="A124" activePane="bottomLeft" state="frozen"/>
      <selection pane="bottomLeft" activeCell="C2" sqref="C2"/>
    </sheetView>
  </sheetViews>
  <sheetFormatPr defaultRowHeight="12.75"/>
  <cols>
    <col min="1" max="1" width="5.7109375" customWidth="1"/>
    <col min="2" max="2" width="50" customWidth="1"/>
    <col min="3" max="8" width="13.7109375" customWidth="1"/>
    <col min="9" max="9" width="12.7109375" bestFit="1" customWidth="1"/>
  </cols>
  <sheetData>
    <row r="1" spans="1:9" ht="18.75">
      <c r="B1" s="431" t="s">
        <v>0</v>
      </c>
      <c r="C1" s="65" t="s">
        <v>303</v>
      </c>
    </row>
    <row r="2" spans="1:9" ht="18.75">
      <c r="B2" s="434" t="s">
        <v>120</v>
      </c>
      <c r="C2" s="435" t="s">
        <v>476</v>
      </c>
    </row>
    <row r="3" spans="1:9" ht="18.75">
      <c r="B3" s="28" t="s">
        <v>269</v>
      </c>
    </row>
    <row r="4" spans="1:9" ht="15.75">
      <c r="B4" s="29" t="s">
        <v>116</v>
      </c>
      <c r="C4" t="s">
        <v>118</v>
      </c>
    </row>
    <row r="5" spans="1:9">
      <c r="A5" s="1"/>
      <c r="B5" s="23"/>
      <c r="C5" s="30" t="s">
        <v>46</v>
      </c>
      <c r="D5" s="30" t="s">
        <v>47</v>
      </c>
      <c r="E5" s="30" t="s">
        <v>48</v>
      </c>
      <c r="F5" s="30" t="s">
        <v>49</v>
      </c>
      <c r="G5" s="30" t="s">
        <v>50</v>
      </c>
      <c r="H5" s="30" t="s">
        <v>51</v>
      </c>
    </row>
    <row r="6" spans="1:9" ht="26.25" thickBot="1">
      <c r="A6" s="2" t="s">
        <v>1</v>
      </c>
      <c r="B6" s="3" t="s">
        <v>2</v>
      </c>
      <c r="C6" s="25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</row>
    <row r="7" spans="1:9" ht="26.25" thickBot="1">
      <c r="A7" s="5">
        <v>1</v>
      </c>
      <c r="B7" s="31" t="s">
        <v>52</v>
      </c>
      <c r="C7" s="155">
        <f>'[1]1b'!C7-'[1]9b'!C7-'[1]9c'!C7</f>
        <v>107085367</v>
      </c>
      <c r="D7" s="155">
        <f>'[1]1b'!D7-'[1]9b'!D7-'[1]9c'!D7</f>
        <v>107085367</v>
      </c>
      <c r="E7" s="155">
        <f>'[1]1b'!E7-'[1]9b'!E7-'[1]9c'!E7</f>
        <v>0</v>
      </c>
      <c r="F7" s="155">
        <f>'[1]1b'!F7-'[1]9b'!F7-'[1]9c'!F7</f>
        <v>0</v>
      </c>
      <c r="G7" s="155">
        <f>'[1]1b'!G7-'[1]9b'!G7-'[1]9c'!G7</f>
        <v>0</v>
      </c>
      <c r="H7" s="155">
        <f>'[1]1b'!H7-'[1]9b'!H7-'[1]9c'!H7</f>
        <v>0</v>
      </c>
    </row>
    <row r="8" spans="1:9" ht="26.25" thickBot="1">
      <c r="A8" s="5">
        <v>2</v>
      </c>
      <c r="B8" s="31" t="s">
        <v>53</v>
      </c>
      <c r="C8" s="155">
        <f>'[1]1b'!C8-'[1]9b'!C8-'[1]9c'!C8</f>
        <v>137134950</v>
      </c>
      <c r="D8" s="155">
        <f>'[1]1b'!D8-'[1]9b'!D8-'[1]9c'!D8</f>
        <v>137134950</v>
      </c>
      <c r="E8" s="155">
        <f>'[1]1b'!E8-'[1]9b'!E8-'[1]9c'!E8</f>
        <v>0</v>
      </c>
      <c r="F8" s="155">
        <f>'[1]1b'!F8-'[1]9b'!F8-'[1]9c'!F8</f>
        <v>0</v>
      </c>
      <c r="G8" s="155">
        <f>'[1]1b'!G8-'[1]9b'!G8-'[1]9c'!G8</f>
        <v>0</v>
      </c>
      <c r="H8" s="155">
        <f>'[1]1b'!H8-'[1]9b'!H8-'[1]9c'!H8</f>
        <v>0</v>
      </c>
    </row>
    <row r="9" spans="1:9" ht="26.25" thickBot="1">
      <c r="A9" s="5">
        <v>3</v>
      </c>
      <c r="B9" s="31" t="s">
        <v>54</v>
      </c>
      <c r="C9" s="155">
        <f>'[1]1b'!C9-'[1]9b'!C9-'[1]9c'!C9</f>
        <v>96130465</v>
      </c>
      <c r="D9" s="155">
        <f>'[1]1b'!D9-'[1]9b'!D9-'[1]9c'!D9</f>
        <v>96130465</v>
      </c>
      <c r="E9" s="155">
        <f>'[1]1b'!E9-'[1]9b'!E9-'[1]9c'!E9</f>
        <v>0</v>
      </c>
      <c r="F9" s="155">
        <f>'[1]1b'!F9-'[1]9b'!F9-'[1]9c'!F9</f>
        <v>0</v>
      </c>
      <c r="G9" s="155">
        <f>'[1]1b'!G9-'[1]9b'!G9-'[1]9c'!G9</f>
        <v>0</v>
      </c>
      <c r="H9" s="155">
        <f>'[1]1b'!H9-'[1]9b'!H9-'[1]9c'!H9</f>
        <v>0</v>
      </c>
    </row>
    <row r="10" spans="1:9" ht="26.25" thickBot="1">
      <c r="A10" s="5">
        <v>4</v>
      </c>
      <c r="B10" s="31" t="s">
        <v>55</v>
      </c>
      <c r="C10" s="155">
        <f>'[1]1b'!C10-'[1]9b'!C10-'[1]9c'!C10</f>
        <v>7914773</v>
      </c>
      <c r="D10" s="155">
        <f>'[1]1b'!D10-'[1]9b'!D10-'[1]9c'!D10</f>
        <v>7914773</v>
      </c>
      <c r="E10" s="155">
        <f>'[1]1b'!E10-'[1]9b'!E10-'[1]9c'!E10</f>
        <v>0</v>
      </c>
      <c r="F10" s="155">
        <f>'[1]1b'!F10-'[1]9b'!F10-'[1]9c'!F10</f>
        <v>0</v>
      </c>
      <c r="G10" s="155">
        <f>'[1]1b'!G10-'[1]9b'!G10-'[1]9c'!G10</f>
        <v>0</v>
      </c>
      <c r="H10" s="155">
        <f>'[1]1b'!H10-'[1]9b'!H10-'[1]9c'!H10</f>
        <v>0</v>
      </c>
    </row>
    <row r="11" spans="1:9" ht="25.5">
      <c r="A11" s="5">
        <v>5</v>
      </c>
      <c r="B11" s="31" t="s">
        <v>56</v>
      </c>
      <c r="C11" s="155">
        <f>'[1]1b'!C11-'[1]9b'!C11-'[1]9c'!C11</f>
        <v>5336879</v>
      </c>
      <c r="D11" s="155">
        <f>'[1]1b'!D11-'[1]9b'!D11-'[1]9c'!D11</f>
        <v>5336879</v>
      </c>
      <c r="E11" s="155">
        <f>'[1]1b'!E11-'[1]9b'!E11-'[1]9c'!E11</f>
        <v>0</v>
      </c>
      <c r="F11" s="155">
        <f>'[1]1b'!F11-'[1]9b'!F11-'[1]9c'!F11</f>
        <v>0</v>
      </c>
      <c r="G11" s="155">
        <f>'[1]1b'!G11-'[1]9b'!G11-'[1]9c'!G11</f>
        <v>0</v>
      </c>
      <c r="H11" s="155">
        <f>'[1]1b'!H11-'[1]9b'!H11-'[1]9c'!H11</f>
        <v>0</v>
      </c>
    </row>
    <row r="12" spans="1:9" ht="13.5" thickBot="1">
      <c r="A12" s="5">
        <v>6</v>
      </c>
      <c r="B12" s="31" t="s">
        <v>444</v>
      </c>
      <c r="C12" s="448">
        <f>'1b'!C12-'9b'!C12-'9c'!C12</f>
        <v>25538</v>
      </c>
      <c r="D12" s="448">
        <f>'1b'!D12-'9b'!D12-'9c'!D12</f>
        <v>25538</v>
      </c>
      <c r="E12" s="448">
        <f>'1b'!E12-'9b'!E12-'9c'!E12</f>
        <v>0</v>
      </c>
      <c r="F12" s="448">
        <f>'1b'!F12-'9b'!F12-'9c'!F12</f>
        <v>0</v>
      </c>
      <c r="G12" s="448">
        <f>'1b'!G12-'9b'!G12-'9c'!G12</f>
        <v>0</v>
      </c>
      <c r="H12" s="448">
        <f>'1b'!H12-'9b'!H12-'9c'!H12</f>
        <v>0</v>
      </c>
      <c r="I12" s="175"/>
    </row>
    <row r="13" spans="1:9" ht="13.5" thickBot="1">
      <c r="A13" s="5">
        <v>7</v>
      </c>
      <c r="B13" s="31" t="s">
        <v>57</v>
      </c>
      <c r="C13" s="448">
        <f>'1b'!C13-'9b'!C13-'9c'!C13</f>
        <v>353628070</v>
      </c>
      <c r="D13" s="448">
        <f>'1b'!D13-'9b'!D13-'9c'!D13</f>
        <v>353628070</v>
      </c>
      <c r="E13" s="155">
        <f>'[1]1b'!E12-'[1]9b'!E12-'[1]9c'!E12</f>
        <v>0</v>
      </c>
      <c r="F13" s="155">
        <f>'[1]1b'!F12-'[1]9b'!F12-'[1]9c'!F12</f>
        <v>0</v>
      </c>
      <c r="G13" s="155">
        <f>'[1]1b'!G12-'[1]9b'!G12-'[1]9c'!G12</f>
        <v>0</v>
      </c>
      <c r="H13" s="155">
        <f>'[1]1b'!H12-'[1]9b'!H12-'[1]9c'!H12</f>
        <v>0</v>
      </c>
    </row>
    <row r="14" spans="1:9" ht="26.25" thickBot="1">
      <c r="A14" s="5">
        <v>8</v>
      </c>
      <c r="B14" s="31" t="s">
        <v>58</v>
      </c>
      <c r="C14" s="448">
        <f>'1b'!C14-'9b'!C14-'9c'!C14</f>
        <v>84725418</v>
      </c>
      <c r="D14" s="448">
        <f>'1b'!D14-'9b'!D14-'9c'!D14</f>
        <v>22688914</v>
      </c>
      <c r="E14" s="155">
        <f>'[1]1b'!E13-'[1]9b'!E13-'[1]9c'!E13</f>
        <v>0</v>
      </c>
      <c r="F14" s="155">
        <f>'[1]1b'!F13-'[1]9b'!F13-'[1]9c'!F13</f>
        <v>62036504</v>
      </c>
      <c r="G14" s="155">
        <f>'[1]1b'!G13-'[1]9b'!G13-'[1]9c'!G13</f>
        <v>0</v>
      </c>
      <c r="H14" s="155">
        <f>'[1]1b'!H13-'[1]9b'!H13-'[1]9c'!H13</f>
        <v>0</v>
      </c>
    </row>
    <row r="15" spans="1:9" ht="13.5" thickBot="1">
      <c r="A15" s="5">
        <v>9</v>
      </c>
      <c r="B15" s="31" t="s">
        <v>59</v>
      </c>
      <c r="C15" s="448">
        <f>'1b'!C15-'9b'!C15-'9c'!C15</f>
        <v>8258914</v>
      </c>
      <c r="D15" s="448">
        <f>'1b'!D15-'9b'!D15-'9c'!D15</f>
        <v>8258914</v>
      </c>
      <c r="E15" s="155">
        <f>'[1]1b'!E14-'[1]9b'!E14-'[1]9c'!E14</f>
        <v>0</v>
      </c>
      <c r="F15" s="155">
        <f>'[1]1b'!F14-'[1]9b'!F14-'[1]9c'!F14</f>
        <v>0</v>
      </c>
      <c r="G15" s="155">
        <f>'[1]1b'!G14-'[1]9b'!G14-'[1]9c'!G14</f>
        <v>0</v>
      </c>
      <c r="H15" s="155">
        <f>'[1]1b'!H14-'[1]9b'!H14-'[1]9c'!H14</f>
        <v>0</v>
      </c>
    </row>
    <row r="16" spans="1:9" ht="13.5" thickBot="1">
      <c r="A16" s="5">
        <v>10</v>
      </c>
      <c r="B16" s="31" t="s">
        <v>60</v>
      </c>
      <c r="C16" s="448">
        <f>'1b'!C16-'9b'!C16-'9c'!C16</f>
        <v>14430000</v>
      </c>
      <c r="D16" s="448">
        <f>'1b'!D16-'9b'!D16-'9c'!D16</f>
        <v>14430000</v>
      </c>
      <c r="E16" s="155">
        <f>'[1]1b'!E15-'[1]9b'!E15-'[1]9c'!E15</f>
        <v>0</v>
      </c>
      <c r="F16" s="155">
        <f>'[1]1b'!F15-'[1]9b'!F15-'[1]9c'!F15</f>
        <v>0</v>
      </c>
      <c r="G16" s="155">
        <f>'[1]1b'!G15-'[1]9b'!G15-'[1]9c'!G15</f>
        <v>0</v>
      </c>
      <c r="H16" s="155">
        <f>'[1]1b'!H15-'[1]9b'!H15-'[1]9c'!H15</f>
        <v>0</v>
      </c>
    </row>
    <row r="17" spans="1:8" ht="13.5" thickBot="1">
      <c r="A17" s="5">
        <v>11</v>
      </c>
      <c r="B17" s="31" t="s">
        <v>61</v>
      </c>
      <c r="C17" s="448">
        <f>'1b'!C17-'9b'!C17-'9c'!C17</f>
        <v>62036504</v>
      </c>
      <c r="D17" s="448">
        <f>'1b'!D17-'9b'!D17-'9c'!D17</f>
        <v>0</v>
      </c>
      <c r="E17" s="155">
        <f>'[1]1b'!E16-'[1]9b'!E16-'[1]9c'!E16</f>
        <v>0</v>
      </c>
      <c r="F17" s="155">
        <f>'[1]1b'!F16-'[1]9b'!F16-'[1]9c'!F16</f>
        <v>62036504</v>
      </c>
      <c r="G17" s="155">
        <f>'[1]1b'!G16-'[1]9b'!G16-'[1]9c'!G16</f>
        <v>0</v>
      </c>
      <c r="H17" s="155">
        <f>'[1]1b'!H16-'[1]9b'!H16-'[1]9c'!H16</f>
        <v>0</v>
      </c>
    </row>
    <row r="18" spans="1:8" ht="13.5" thickBot="1">
      <c r="A18" s="5">
        <v>12</v>
      </c>
      <c r="B18" s="31" t="s">
        <v>62</v>
      </c>
      <c r="C18" s="448">
        <f>'1b'!C18-'9b'!C18-'9c'!C18</f>
        <v>0</v>
      </c>
      <c r="D18" s="448">
        <f>'1b'!D18-'9b'!D18-'9c'!D18</f>
        <v>0</v>
      </c>
      <c r="E18" s="155">
        <f>'[1]1b'!E17-'[1]9b'!E17-'[1]9c'!E17</f>
        <v>0</v>
      </c>
      <c r="F18" s="155">
        <f>'[1]1b'!F17-'[1]9b'!F17-'[1]9c'!F17</f>
        <v>0</v>
      </c>
      <c r="G18" s="155">
        <f>'[1]1b'!G17-'[1]9b'!G17-'[1]9c'!G17</f>
        <v>0</v>
      </c>
      <c r="H18" s="155">
        <f>'[1]1b'!H17-'[1]9b'!H17-'[1]9c'!H17</f>
        <v>0</v>
      </c>
    </row>
    <row r="19" spans="1:8" ht="26.25" thickBot="1">
      <c r="A19" s="5">
        <v>13</v>
      </c>
      <c r="B19" s="32" t="s">
        <v>63</v>
      </c>
      <c r="C19" s="448">
        <f>'1b'!C19-'9b'!C19-'9c'!C19</f>
        <v>438353488</v>
      </c>
      <c r="D19" s="448">
        <f>'1b'!D19-'9b'!D19-'9c'!D19</f>
        <v>376316984</v>
      </c>
      <c r="E19" s="155">
        <f>'[1]1b'!E18-'[1]9b'!E18-'[1]9c'!E18</f>
        <v>0</v>
      </c>
      <c r="F19" s="155">
        <f>'[1]1b'!F18-'[1]9b'!F18-'[1]9c'!F18</f>
        <v>62036504</v>
      </c>
      <c r="G19" s="155">
        <f>'[1]1b'!G18-'[1]9b'!G18-'[1]9c'!G18</f>
        <v>0</v>
      </c>
      <c r="H19" s="155">
        <f>'[1]1b'!H18-'[1]9b'!H18-'[1]9c'!H18</f>
        <v>0</v>
      </c>
    </row>
    <row r="20" spans="1:8" ht="13.5" thickBot="1">
      <c r="A20" s="5">
        <v>14</v>
      </c>
      <c r="B20" s="31" t="s">
        <v>64</v>
      </c>
      <c r="C20" s="448">
        <f>'1b'!C20-'9b'!C20-'9c'!C20</f>
        <v>3653000</v>
      </c>
      <c r="D20" s="448">
        <f>'1b'!D20-'9b'!D20-'9c'!D20</f>
        <v>3653000</v>
      </c>
      <c r="E20" s="155">
        <f>'[1]1b'!E19-'[1]9b'!E19-'[1]9c'!E19</f>
        <v>0</v>
      </c>
      <c r="F20" s="155">
        <f>'[1]1b'!F19-'[1]9b'!F19-'[1]9c'!F19</f>
        <v>0</v>
      </c>
      <c r="G20" s="155">
        <f>'[1]1b'!G19-'[1]9b'!G19-'[1]9c'!G19</f>
        <v>0</v>
      </c>
      <c r="H20" s="155">
        <f>'[1]1b'!H19-'[1]9b'!H19-'[1]9c'!H19</f>
        <v>0</v>
      </c>
    </row>
    <row r="21" spans="1:8" ht="13.5" thickBot="1">
      <c r="A21" s="5">
        <v>15</v>
      </c>
      <c r="B21" s="31" t="s">
        <v>65</v>
      </c>
      <c r="C21" s="448">
        <f>'1b'!C21-'9b'!C21-'9c'!C21</f>
        <v>0</v>
      </c>
      <c r="D21" s="448">
        <f>'1b'!D21-'9b'!D21-'9c'!D21</f>
        <v>0</v>
      </c>
      <c r="E21" s="155">
        <f>'[1]1b'!E20-'[1]9b'!E20-'[1]9c'!E20</f>
        <v>0</v>
      </c>
      <c r="F21" s="155">
        <f>'[1]1b'!F20-'[1]9b'!F20-'[1]9c'!F20</f>
        <v>0</v>
      </c>
      <c r="G21" s="155">
        <f>'[1]1b'!G20-'[1]9b'!G20-'[1]9c'!G20</f>
        <v>0</v>
      </c>
      <c r="H21" s="155">
        <f>'[1]1b'!H20-'[1]9b'!H20-'[1]9c'!H20</f>
        <v>0</v>
      </c>
    </row>
    <row r="22" spans="1:8" ht="13.5" thickBot="1">
      <c r="A22" s="5">
        <v>16</v>
      </c>
      <c r="B22" s="31" t="s">
        <v>66</v>
      </c>
      <c r="C22" s="448">
        <f>'1b'!C22-'9b'!C22-'9c'!C22</f>
        <v>3653000</v>
      </c>
      <c r="D22" s="448">
        <f>'1b'!D22-'9b'!D22-'9c'!D22</f>
        <v>3653000</v>
      </c>
      <c r="E22" s="155">
        <f>'[1]1b'!E21-'[1]9b'!E21-'[1]9c'!E21</f>
        <v>0</v>
      </c>
      <c r="F22" s="155">
        <f>'[1]1b'!F21-'[1]9b'!F21-'[1]9c'!F21</f>
        <v>0</v>
      </c>
      <c r="G22" s="155">
        <f>'[1]1b'!G21-'[1]9b'!G21-'[1]9c'!G21</f>
        <v>0</v>
      </c>
      <c r="H22" s="155">
        <f>'[1]1b'!H21-'[1]9b'!H21-'[1]9c'!H21</f>
        <v>0</v>
      </c>
    </row>
    <row r="23" spans="1:8" ht="13.5" thickBot="1">
      <c r="A23" s="5">
        <v>17</v>
      </c>
      <c r="B23" s="31" t="s">
        <v>67</v>
      </c>
      <c r="C23" s="448">
        <f>'1b'!C23-'9b'!C23-'9c'!C23</f>
        <v>0</v>
      </c>
      <c r="D23" s="448">
        <f>'1b'!D23-'9b'!D23-'9c'!D23</f>
        <v>0</v>
      </c>
      <c r="E23" s="155">
        <f>'[1]1b'!E22-'[1]9b'!E22-'[1]9c'!E22</f>
        <v>0</v>
      </c>
      <c r="F23" s="155">
        <f>'[1]1b'!F22-'[1]9b'!F22-'[1]9c'!F22</f>
        <v>0</v>
      </c>
      <c r="G23" s="155">
        <f>'[1]1b'!G22-'[1]9b'!G22-'[1]9c'!G22</f>
        <v>0</v>
      </c>
      <c r="H23" s="155">
        <f>'[1]1b'!H22-'[1]9b'!H22-'[1]9c'!H22</f>
        <v>0</v>
      </c>
    </row>
    <row r="24" spans="1:8" ht="13.5" thickBot="1">
      <c r="A24" s="5">
        <v>18</v>
      </c>
      <c r="B24" s="33" t="s">
        <v>68</v>
      </c>
      <c r="C24" s="448">
        <f>'1b'!C24-'9b'!C24-'9c'!C24</f>
        <v>0</v>
      </c>
      <c r="D24" s="448">
        <f>'1b'!D24-'9b'!D24-'9c'!D24</f>
        <v>0</v>
      </c>
      <c r="E24" s="155">
        <f>'[1]1b'!E23-'[1]9b'!E23-'[1]9c'!E23</f>
        <v>0</v>
      </c>
      <c r="F24" s="155">
        <f>'[1]1b'!F23-'[1]9b'!F23-'[1]9c'!F23</f>
        <v>0</v>
      </c>
      <c r="G24" s="155">
        <f>'[1]1b'!G23-'[1]9b'!G23-'[1]9c'!G23</f>
        <v>0</v>
      </c>
      <c r="H24" s="155">
        <f>'[1]1b'!H23-'[1]9b'!H23-'[1]9c'!H23</f>
        <v>0</v>
      </c>
    </row>
    <row r="25" spans="1:8" ht="26.25" thickBot="1">
      <c r="A25" s="5">
        <v>19</v>
      </c>
      <c r="B25" s="32" t="s">
        <v>69</v>
      </c>
      <c r="C25" s="448">
        <f>'1b'!C25-'9b'!C25-'9c'!C25</f>
        <v>3653000</v>
      </c>
      <c r="D25" s="448">
        <f>'1b'!D25-'9b'!D25-'9c'!D25</f>
        <v>3653000</v>
      </c>
      <c r="E25" s="155">
        <f>'[1]1b'!E24-'[1]9b'!E24-'[1]9c'!E24</f>
        <v>0</v>
      </c>
      <c r="F25" s="155">
        <f>'[1]1b'!F24-'[1]9b'!F24-'[1]9c'!F24</f>
        <v>0</v>
      </c>
      <c r="G25" s="155">
        <f>'[1]1b'!G24-'[1]9b'!G24-'[1]9c'!G24</f>
        <v>0</v>
      </c>
      <c r="H25" s="155">
        <f>'[1]1b'!H24-'[1]9b'!H24-'[1]9c'!H24</f>
        <v>0</v>
      </c>
    </row>
    <row r="26" spans="1:8" ht="13.5" thickBot="1">
      <c r="A26" s="5">
        <v>20</v>
      </c>
      <c r="B26" s="31" t="s">
        <v>70</v>
      </c>
      <c r="C26" s="448">
        <f>'1b'!C26-'9b'!C26-'9c'!C26</f>
        <v>105234208</v>
      </c>
      <c r="D26" s="448">
        <f>'1b'!D26-'9b'!D26-'9c'!D26</f>
        <v>105234208</v>
      </c>
      <c r="E26" s="155">
        <f>'[1]1b'!E25-'[1]9b'!E25-'[1]9c'!E25</f>
        <v>0</v>
      </c>
      <c r="F26" s="155">
        <f>'[1]1b'!F25-'[1]9b'!F25-'[1]9c'!F25</f>
        <v>0</v>
      </c>
      <c r="G26" s="155">
        <f>'[1]1b'!G25-'[1]9b'!G25-'[1]9c'!G25</f>
        <v>0</v>
      </c>
      <c r="H26" s="155">
        <f>'[1]1b'!H25-'[1]9b'!H25-'[1]9c'!H25</f>
        <v>0</v>
      </c>
    </row>
    <row r="27" spans="1:8" ht="13.5" thickBot="1">
      <c r="A27" s="5">
        <v>21</v>
      </c>
      <c r="B27" s="31" t="s">
        <v>71</v>
      </c>
      <c r="C27" s="448">
        <f>'1b'!C27-'9b'!C27-'9c'!C27</f>
        <v>87596519</v>
      </c>
      <c r="D27" s="448">
        <f>'1b'!D27-'9b'!D27-'9c'!D27</f>
        <v>87596519</v>
      </c>
      <c r="E27" s="155">
        <f>'[1]1b'!E26-'[1]9b'!E26-'[1]9c'!E26</f>
        <v>0</v>
      </c>
      <c r="F27" s="155">
        <f>'[1]1b'!F26-'[1]9b'!F26-'[1]9c'!F26</f>
        <v>0</v>
      </c>
      <c r="G27" s="155">
        <f>'[1]1b'!G26-'[1]9b'!G26-'[1]9c'!G26</f>
        <v>0</v>
      </c>
      <c r="H27" s="155">
        <f>'[1]1b'!H26-'[1]9b'!H26-'[1]9c'!H26</f>
        <v>0</v>
      </c>
    </row>
    <row r="28" spans="1:8" ht="16.5" customHeight="1" thickBot="1">
      <c r="A28" s="5">
        <v>22</v>
      </c>
      <c r="B28" s="31" t="s">
        <v>72</v>
      </c>
      <c r="C28" s="448">
        <f>'1b'!C28-'9b'!C28-'9c'!C28</f>
        <v>17637689</v>
      </c>
      <c r="D28" s="448">
        <f>'1b'!D28-'9b'!D28-'9c'!D28</f>
        <v>17637689</v>
      </c>
      <c r="E28" s="155">
        <f>'[1]1b'!E27-'[1]9b'!E27-'[1]9c'!E27</f>
        <v>0</v>
      </c>
      <c r="F28" s="155">
        <f>'[1]1b'!F27-'[1]9b'!F27-'[1]9c'!F27</f>
        <v>0</v>
      </c>
      <c r="G28" s="155">
        <f>'[1]1b'!G27-'[1]9b'!G27-'[1]9c'!G27</f>
        <v>0</v>
      </c>
      <c r="H28" s="155">
        <f>'[1]1b'!H27-'[1]9b'!H27-'[1]9c'!H27</f>
        <v>0</v>
      </c>
    </row>
    <row r="29" spans="1:8" ht="18.75" customHeight="1" thickBot="1">
      <c r="A29" s="5">
        <v>23</v>
      </c>
      <c r="B29" s="31" t="s">
        <v>73</v>
      </c>
      <c r="C29" s="448">
        <f>'1b'!C29-'9b'!C29-'9c'!C29</f>
        <v>182983484</v>
      </c>
      <c r="D29" s="448">
        <f>'1b'!D29-'9b'!D29-'9c'!D29</f>
        <v>182983484</v>
      </c>
      <c r="E29" s="155">
        <f>'[1]1b'!E28-'[1]9b'!E28-'[1]9c'!E28</f>
        <v>0</v>
      </c>
      <c r="F29" s="155">
        <f>'[1]1b'!F28-'[1]9b'!F28-'[1]9c'!F28</f>
        <v>0</v>
      </c>
      <c r="G29" s="155">
        <f>'[1]1b'!G28-'[1]9b'!G28-'[1]9c'!G28</f>
        <v>0</v>
      </c>
      <c r="H29" s="155">
        <f>'[1]1b'!H28-'[1]9b'!H28-'[1]9c'!H28</f>
        <v>0</v>
      </c>
    </row>
    <row r="30" spans="1:8" ht="13.5" thickBot="1">
      <c r="A30" s="5">
        <v>24</v>
      </c>
      <c r="B30" s="31" t="s">
        <v>74</v>
      </c>
      <c r="C30" s="448">
        <f>'1b'!C30-'9b'!C30-'9c'!C30</f>
        <v>11678757</v>
      </c>
      <c r="D30" s="448">
        <f>'1b'!D30-'9b'!D30-'9c'!D30</f>
        <v>11678757</v>
      </c>
      <c r="E30" s="155">
        <f>'[1]1b'!E29-'[1]9b'!E29-'[1]9c'!E29</f>
        <v>0</v>
      </c>
      <c r="F30" s="155">
        <f>'[1]1b'!F29-'[1]9b'!F29-'[1]9c'!F29</f>
        <v>0</v>
      </c>
      <c r="G30" s="155">
        <f>'[1]1b'!G29-'[1]9b'!G29-'[1]9c'!G29</f>
        <v>0</v>
      </c>
      <c r="H30" s="155">
        <f>'[1]1b'!H29-'[1]9b'!H29-'[1]9c'!H29</f>
        <v>0</v>
      </c>
    </row>
    <row r="31" spans="1:8" ht="26.25" thickBot="1">
      <c r="A31" s="5">
        <v>25</v>
      </c>
      <c r="B31" s="31" t="s">
        <v>75</v>
      </c>
      <c r="C31" s="448">
        <f>'1b'!C31-'9b'!C31-'9c'!C31</f>
        <v>110000</v>
      </c>
      <c r="D31" s="448">
        <f>'1b'!D31-'9b'!D31-'9c'!D31</f>
        <v>110000</v>
      </c>
      <c r="E31" s="155">
        <f>'[1]1b'!E30-'[1]9b'!E30-'[1]9c'!E30</f>
        <v>0</v>
      </c>
      <c r="F31" s="155">
        <f>'[1]1b'!F30-'[1]9b'!F30-'[1]9c'!F30</f>
        <v>0</v>
      </c>
      <c r="G31" s="155">
        <f>'[1]1b'!G30-'[1]9b'!G30-'[1]9c'!G30</f>
        <v>0</v>
      </c>
      <c r="H31" s="155">
        <f>'[1]1b'!H30-'[1]9b'!H30-'[1]9c'!H30</f>
        <v>0</v>
      </c>
    </row>
    <row r="32" spans="1:8" ht="13.5" thickBot="1">
      <c r="A32" s="5">
        <v>26</v>
      </c>
      <c r="B32" s="31" t="s">
        <v>76</v>
      </c>
      <c r="C32" s="448">
        <f>'1b'!C32-'9b'!C32-'9c'!C32</f>
        <v>194772241</v>
      </c>
      <c r="D32" s="448">
        <f>'1b'!D32-'9b'!D32-'9c'!D32</f>
        <v>194772241</v>
      </c>
      <c r="E32" s="155">
        <f>'[1]1b'!E31-'[1]9b'!E31-'[1]9c'!E31</f>
        <v>0</v>
      </c>
      <c r="F32" s="155">
        <f>'[1]1b'!F31-'[1]9b'!F31-'[1]9c'!F31</f>
        <v>0</v>
      </c>
      <c r="G32" s="155">
        <f>'[1]1b'!G31-'[1]9b'!G31-'[1]9c'!G31</f>
        <v>0</v>
      </c>
      <c r="H32" s="155">
        <f>'[1]1b'!H31-'[1]9b'!H31-'[1]9c'!H31</f>
        <v>0</v>
      </c>
    </row>
    <row r="33" spans="1:8" ht="13.5" thickBot="1">
      <c r="A33" s="5">
        <v>27</v>
      </c>
      <c r="B33" s="31" t="s">
        <v>77</v>
      </c>
      <c r="C33" s="448">
        <f>'1b'!C33-'9b'!C33-'9c'!C33</f>
        <v>0</v>
      </c>
      <c r="D33" s="448">
        <f>'1b'!D33-'9b'!D33-'9c'!D33</f>
        <v>0</v>
      </c>
      <c r="E33" s="155">
        <f>'[1]1b'!E32-'[1]9b'!E32-'[1]9c'!E32</f>
        <v>0</v>
      </c>
      <c r="F33" s="155">
        <f>'[1]1b'!F32-'[1]9b'!F32-'[1]9c'!F32</f>
        <v>0</v>
      </c>
      <c r="G33" s="155">
        <f>'[1]1b'!G32-'[1]9b'!G32-'[1]9c'!G32</f>
        <v>0</v>
      </c>
      <c r="H33" s="155">
        <f>'[1]1b'!H32-'[1]9b'!H32-'[1]9c'!H32</f>
        <v>0</v>
      </c>
    </row>
    <row r="34" spans="1:8" ht="51.75" thickBot="1">
      <c r="A34" s="5">
        <v>28</v>
      </c>
      <c r="B34" s="31" t="s">
        <v>78</v>
      </c>
      <c r="C34" s="448">
        <f>'1b'!C34-'9b'!C34-'9c'!C34</f>
        <v>0</v>
      </c>
      <c r="D34" s="448">
        <f>'1b'!D34-'9b'!D34-'9c'!D34</f>
        <v>0</v>
      </c>
      <c r="E34" s="155">
        <f>'[1]1b'!E33-'[1]9b'!E33-'[1]9c'!E33</f>
        <v>0</v>
      </c>
      <c r="F34" s="155">
        <f>'[1]1b'!F33-'[1]9b'!F33-'[1]9c'!F33</f>
        <v>0</v>
      </c>
      <c r="G34" s="155">
        <f>'[1]1b'!G33-'[1]9b'!G33-'[1]9c'!G33</f>
        <v>0</v>
      </c>
      <c r="H34" s="155">
        <f>'[1]1b'!H33-'[1]9b'!H33-'[1]9c'!H33</f>
        <v>0</v>
      </c>
    </row>
    <row r="35" spans="1:8" ht="13.5" thickBot="1">
      <c r="A35" s="5">
        <v>29</v>
      </c>
      <c r="B35" s="31" t="s">
        <v>79</v>
      </c>
      <c r="C35" s="448">
        <f>'1b'!C35-'9b'!C35-'9c'!C35</f>
        <v>0</v>
      </c>
      <c r="D35" s="448">
        <f>'1b'!D35-'9b'!D35-'9c'!D35</f>
        <v>0</v>
      </c>
      <c r="E35" s="155">
        <f>'[1]1b'!E34-'[1]9b'!E34-'[1]9c'!E34</f>
        <v>0</v>
      </c>
      <c r="F35" s="155">
        <f>'[1]1b'!F34-'[1]9b'!F34-'[1]9c'!F34</f>
        <v>0</v>
      </c>
      <c r="G35" s="155">
        <f>'[1]1b'!G34-'[1]9b'!G34-'[1]9c'!G34</f>
        <v>0</v>
      </c>
      <c r="H35" s="155">
        <f>'[1]1b'!H34-'[1]9b'!H34-'[1]9c'!H34</f>
        <v>0</v>
      </c>
    </row>
    <row r="36" spans="1:8" ht="13.5" thickBot="1">
      <c r="A36" s="5">
        <v>30</v>
      </c>
      <c r="B36" s="31" t="s">
        <v>80</v>
      </c>
      <c r="C36" s="448">
        <f>'1b'!C36-'9b'!C36-'9c'!C36</f>
        <v>0</v>
      </c>
      <c r="D36" s="448">
        <f>'1b'!D36-'9b'!D36-'9c'!D36</f>
        <v>0</v>
      </c>
      <c r="E36" s="155">
        <f>'[1]1b'!E35-'[1]9b'!E35-'[1]9c'!E35</f>
        <v>0</v>
      </c>
      <c r="F36" s="155">
        <f>'[1]1b'!F35-'[1]9b'!F35-'[1]9c'!F35</f>
        <v>0</v>
      </c>
      <c r="G36" s="155">
        <f>'[1]1b'!G35-'[1]9b'!G35-'[1]9c'!G35</f>
        <v>0</v>
      </c>
      <c r="H36" s="155">
        <f>'[1]1b'!H35-'[1]9b'!H35-'[1]9c'!H35</f>
        <v>0</v>
      </c>
    </row>
    <row r="37" spans="1:8" ht="13.5" thickBot="1">
      <c r="A37" s="5">
        <v>31</v>
      </c>
      <c r="B37" s="32" t="s">
        <v>81</v>
      </c>
      <c r="C37" s="448">
        <f>'1b'!C37-'9b'!C37-'9c'!C37</f>
        <v>300006449</v>
      </c>
      <c r="D37" s="448">
        <f>'1b'!D37-'9b'!D37-'9c'!D37</f>
        <v>300006449</v>
      </c>
      <c r="E37" s="155">
        <f>'[1]1b'!E36-'[1]9b'!E36-'[1]9c'!E36</f>
        <v>0</v>
      </c>
      <c r="F37" s="155">
        <f>'[1]1b'!F36-'[1]9b'!F36-'[1]9c'!F36</f>
        <v>0</v>
      </c>
      <c r="G37" s="155">
        <f>'[1]1b'!G36-'[1]9b'!G36-'[1]9c'!G36</f>
        <v>0</v>
      </c>
      <c r="H37" s="155">
        <f>'[1]1b'!H36-'[1]9b'!H36-'[1]9c'!H36</f>
        <v>0</v>
      </c>
    </row>
    <row r="38" spans="1:8" ht="13.5" thickBot="1">
      <c r="A38" s="5">
        <v>32</v>
      </c>
      <c r="B38" s="164" t="s">
        <v>289</v>
      </c>
      <c r="C38" s="448">
        <f>'1b'!C38-'9b'!C38-'9c'!C38</f>
        <v>44200</v>
      </c>
      <c r="D38" s="448">
        <f>'1b'!D38-'9b'!D38-'9c'!D38</f>
        <v>0</v>
      </c>
      <c r="E38" s="155">
        <f>'[1]1b'!E37-'[1]9b'!E37-'[1]9c'!E37</f>
        <v>0</v>
      </c>
      <c r="F38" s="155">
        <f>'[1]1b'!F37-'[1]9b'!F37-'[1]9c'!F37</f>
        <v>0</v>
      </c>
      <c r="G38" s="155">
        <f>'[1]1b'!G37-'[1]9b'!G37-'[1]9c'!G37</f>
        <v>-71500</v>
      </c>
      <c r="H38" s="155">
        <f>'[1]1b'!H37-'[1]9b'!H37-'[1]9c'!H37</f>
        <v>0</v>
      </c>
    </row>
    <row r="39" spans="1:8" ht="13.5" thickBot="1">
      <c r="A39" s="5">
        <v>33</v>
      </c>
      <c r="B39" s="34" t="s">
        <v>82</v>
      </c>
      <c r="C39" s="448">
        <f>'1b'!C39-'9b'!C39-'9c'!C39</f>
        <v>7307954</v>
      </c>
      <c r="D39" s="448">
        <f>'1b'!D39-'9b'!D39-'9c'!D39</f>
        <v>0</v>
      </c>
      <c r="E39" s="155">
        <f>'[1]1b'!E38-'[1]9b'!E38-'[1]9c'!E38</f>
        <v>335000</v>
      </c>
      <c r="F39" s="155">
        <f>'[1]1b'!F38-'[1]9b'!F38-'[1]9c'!F38</f>
        <v>400000</v>
      </c>
      <c r="G39" s="155">
        <f>'[1]1b'!G38-'[1]9b'!G38-'[1]9c'!G38</f>
        <v>940000</v>
      </c>
      <c r="H39" s="155">
        <f>'[1]1b'!H38-'[1]9b'!H38-'[1]9c'!H38</f>
        <v>5267704</v>
      </c>
    </row>
    <row r="40" spans="1:8" ht="13.5" thickBot="1">
      <c r="A40" s="5">
        <v>34</v>
      </c>
      <c r="B40" s="34" t="s">
        <v>83</v>
      </c>
      <c r="C40" s="448">
        <f>'1b'!C40-'9b'!C40-'9c'!C40</f>
        <v>562880</v>
      </c>
      <c r="D40" s="448">
        <f>'1b'!D40-'9b'!D40-'9c'!D40</f>
        <v>0</v>
      </c>
      <c r="E40" s="155">
        <f>'[1]1b'!E39-'[1]9b'!E39-'[1]9c'!E39</f>
        <v>0</v>
      </c>
      <c r="F40" s="155">
        <f>'[1]1b'!F39-'[1]9b'!F39-'[1]9c'!F39</f>
        <v>0</v>
      </c>
      <c r="G40" s="155">
        <f>'[1]1b'!G39-'[1]9b'!G39-'[1]9c'!G39</f>
        <v>0</v>
      </c>
      <c r="H40" s="155">
        <f>'[1]1b'!H39-'[1]9b'!H39-'[1]9c'!H39</f>
        <v>562880</v>
      </c>
    </row>
    <row r="41" spans="1:8" ht="13.5" thickBot="1">
      <c r="A41" s="5">
        <v>35</v>
      </c>
      <c r="B41" s="34" t="s">
        <v>84</v>
      </c>
      <c r="C41" s="448">
        <f>'1b'!C41-'9b'!C41-'9c'!C41</f>
        <v>1495000</v>
      </c>
      <c r="D41" s="448">
        <f>'1b'!D41-'9b'!D41-'9c'!D41</f>
        <v>0</v>
      </c>
      <c r="E41" s="155">
        <f>'[1]1b'!E40-'[1]9b'!E40-'[1]9c'!E40</f>
        <v>335000</v>
      </c>
      <c r="F41" s="155">
        <f>'[1]1b'!F40-'[1]9b'!F40-'[1]9c'!F40</f>
        <v>400000</v>
      </c>
      <c r="G41" s="155">
        <f>'[1]1b'!G40-'[1]9b'!G40-'[1]9c'!G40</f>
        <v>660000</v>
      </c>
      <c r="H41" s="155">
        <f>'[1]1b'!H40-'[1]9b'!H40-'[1]9c'!H40</f>
        <v>0</v>
      </c>
    </row>
    <row r="42" spans="1:8" ht="13.5" thickBot="1">
      <c r="A42" s="5">
        <v>36</v>
      </c>
      <c r="B42" s="34" t="s">
        <v>85</v>
      </c>
      <c r="C42" s="448">
        <f>'1b'!C42-'9b'!C42-'9c'!C42</f>
        <v>5250074</v>
      </c>
      <c r="D42" s="448">
        <f>'1b'!D42-'9b'!D42-'9c'!D42</f>
        <v>0</v>
      </c>
      <c r="E42" s="155">
        <f>'[1]1b'!E41-'[1]9b'!E41-'[1]9c'!E41</f>
        <v>0</v>
      </c>
      <c r="F42" s="155">
        <f>'[1]1b'!F41-'[1]9b'!F41-'[1]9c'!F41</f>
        <v>-1200000</v>
      </c>
      <c r="G42" s="155">
        <f>'[1]1b'!G41-'[1]9b'!G41-'[1]9c'!G41</f>
        <v>180000</v>
      </c>
      <c r="H42" s="155">
        <f>'[1]1b'!H41-'[1]9b'!H41-'[1]9c'!H41</f>
        <v>4704824</v>
      </c>
    </row>
    <row r="43" spans="1:8" ht="13.5" thickBot="1">
      <c r="A43" s="5">
        <v>37</v>
      </c>
      <c r="B43" s="31" t="s">
        <v>86</v>
      </c>
      <c r="C43" s="448">
        <f>'1b'!C43-'9b'!C43-'9c'!C43</f>
        <v>2572000</v>
      </c>
      <c r="D43" s="448">
        <f>'1b'!D43-'9b'!D43-'9c'!D43</f>
        <v>1330000</v>
      </c>
      <c r="E43" s="155">
        <f>'[1]1b'!E42-'[1]9b'!E42-'[1]9c'!E42</f>
        <v>1200000</v>
      </c>
      <c r="F43" s="155">
        <f>'[1]1b'!F42-'[1]9b'!F42-'[1]9c'!F42</f>
        <v>1242000</v>
      </c>
      <c r="G43" s="155">
        <f>'[1]1b'!G42-'[1]9b'!G42-'[1]9c'!G42</f>
        <v>0</v>
      </c>
      <c r="H43" s="155">
        <f>'[1]1b'!H42-'[1]9b'!H42-'[1]9c'!H42</f>
        <v>0</v>
      </c>
    </row>
    <row r="44" spans="1:8" ht="13.5" thickBot="1">
      <c r="A44" s="5">
        <v>38</v>
      </c>
      <c r="B44" s="31" t="s">
        <v>87</v>
      </c>
      <c r="C44" s="448">
        <f>'1b'!C44-'9b'!C44-'9c'!C44</f>
        <v>2530000</v>
      </c>
      <c r="D44" s="448">
        <f>'1b'!D44-'9b'!D44-'9c'!D44</f>
        <v>1330000</v>
      </c>
      <c r="E44" s="155">
        <f>'[1]1b'!E43-'[1]9b'!E43-'[1]9c'!E43</f>
        <v>1200000</v>
      </c>
      <c r="F44" s="155">
        <f>'[1]1b'!F43-'[1]9b'!F43-'[1]9c'!F43</f>
        <v>-1200000</v>
      </c>
      <c r="G44" s="155">
        <f>'[1]1b'!G43-'[1]9b'!G43-'[1]9c'!G43</f>
        <v>0</v>
      </c>
      <c r="H44" s="155">
        <f>'[1]1b'!H43-'[1]9b'!H43-'[1]9c'!H43</f>
        <v>0</v>
      </c>
    </row>
    <row r="45" spans="1:8" ht="13.5" thickBot="1">
      <c r="A45" s="5">
        <v>39</v>
      </c>
      <c r="B45" s="31" t="s">
        <v>88</v>
      </c>
      <c r="C45" s="448">
        <f>'1b'!C45-'9b'!C45-'9c'!C45</f>
        <v>42000</v>
      </c>
      <c r="D45" s="448">
        <f>'1b'!D45-'9b'!D45-'9c'!D45</f>
        <v>0</v>
      </c>
      <c r="E45" s="155">
        <f>'[1]1b'!E44-'[1]9b'!E44-'[1]9c'!E44</f>
        <v>0</v>
      </c>
      <c r="F45" s="155">
        <f>'[1]1b'!F44-'[1]9b'!F44-'[1]9c'!F44</f>
        <v>1242000</v>
      </c>
      <c r="G45" s="155">
        <f>'[1]1b'!G44-'[1]9b'!G44-'[1]9c'!G44</f>
        <v>0</v>
      </c>
      <c r="H45" s="155">
        <f>'[1]1b'!H44-'[1]9b'!H44-'[1]9c'!H44</f>
        <v>0</v>
      </c>
    </row>
    <row r="46" spans="1:8" ht="13.5" thickBot="1">
      <c r="A46" s="5">
        <v>40</v>
      </c>
      <c r="B46" s="31" t="s">
        <v>89</v>
      </c>
      <c r="C46" s="448">
        <f>'1b'!C46-'9b'!C46-'9c'!C46</f>
        <v>10613742</v>
      </c>
      <c r="D46" s="448">
        <f>'1b'!D46-'9b'!D46-'9c'!D46</f>
        <v>10613742</v>
      </c>
      <c r="E46" s="155">
        <f>'[1]1b'!E45-'[1]9b'!E45-'[1]9c'!E45</f>
        <v>0</v>
      </c>
      <c r="F46" s="155">
        <f>'[1]1b'!F45-'[1]9b'!F45-'[1]9c'!F45</f>
        <v>0</v>
      </c>
      <c r="G46" s="155">
        <f>'[1]1b'!G45-'[1]9b'!G45-'[1]9c'!G45</f>
        <v>0</v>
      </c>
      <c r="H46" s="155">
        <f>'[1]1b'!H45-'[1]9b'!H45-'[1]9c'!H45</f>
        <v>0</v>
      </c>
    </row>
    <row r="47" spans="1:8" ht="26.25" thickBot="1">
      <c r="A47" s="5">
        <v>41</v>
      </c>
      <c r="B47" s="31" t="s">
        <v>90</v>
      </c>
      <c r="C47" s="448">
        <f>'1b'!C47-'9b'!C47-'9c'!C47</f>
        <v>9611212</v>
      </c>
      <c r="D47" s="448">
        <f>'1b'!D47-'9b'!D47-'9c'!D47</f>
        <v>9611212</v>
      </c>
      <c r="E47" s="155">
        <f>'[1]1b'!E46-'[1]9b'!E46-'[1]9c'!E46</f>
        <v>0</v>
      </c>
      <c r="F47" s="155">
        <f>'[1]1b'!F46-'[1]9b'!F46-'[1]9c'!F46</f>
        <v>0</v>
      </c>
      <c r="G47" s="155">
        <f>'[1]1b'!G46-'[1]9b'!G46-'[1]9c'!G46</f>
        <v>0</v>
      </c>
      <c r="H47" s="155">
        <f>'[1]1b'!H46-'[1]9b'!H46-'[1]9c'!H46</f>
        <v>0</v>
      </c>
    </row>
    <row r="48" spans="1:8" ht="26.25" thickBot="1">
      <c r="A48" s="5">
        <v>42</v>
      </c>
      <c r="B48" s="31" t="s">
        <v>91</v>
      </c>
      <c r="C48" s="448">
        <f>'1b'!C48-'9b'!C48-'9c'!C48</f>
        <v>812030</v>
      </c>
      <c r="D48" s="448">
        <f>'1b'!D48-'9b'!D48-'9c'!D48</f>
        <v>812030</v>
      </c>
      <c r="E48" s="155">
        <f>'[1]1b'!E47-'[1]9b'!E47-'[1]9c'!E47</f>
        <v>0</v>
      </c>
      <c r="F48" s="155">
        <f>'[1]1b'!F47-'[1]9b'!F47-'[1]9c'!F47</f>
        <v>0</v>
      </c>
      <c r="G48" s="155">
        <f>'[1]1b'!G47-'[1]9b'!G47-'[1]9c'!G47</f>
        <v>0</v>
      </c>
      <c r="H48" s="155">
        <f>'[1]1b'!H47-'[1]9b'!H47-'[1]9c'!H47</f>
        <v>0</v>
      </c>
    </row>
    <row r="49" spans="1:8" ht="13.5" thickBot="1">
      <c r="A49" s="5">
        <v>43</v>
      </c>
      <c r="B49" s="31" t="s">
        <v>92</v>
      </c>
      <c r="C49" s="448">
        <f>'1b'!C49-'9b'!C49-'9c'!C49</f>
        <v>190500</v>
      </c>
      <c r="D49" s="448">
        <f>'1b'!D49-'9b'!D49-'9c'!D49</f>
        <v>190500</v>
      </c>
      <c r="E49" s="155">
        <f>'[1]1b'!E48-'[1]9b'!E48-'[1]9c'!E48</f>
        <v>0</v>
      </c>
      <c r="F49" s="155">
        <f>'[1]1b'!F48-'[1]9b'!F48-'[1]9c'!F48</f>
        <v>0</v>
      </c>
      <c r="G49" s="155">
        <f>'[1]1b'!G48-'[1]9b'!G48-'[1]9c'!G48</f>
        <v>0</v>
      </c>
      <c r="H49" s="155">
        <f>'[1]1b'!H48-'[1]9b'!H48-'[1]9c'!H48</f>
        <v>0</v>
      </c>
    </row>
    <row r="50" spans="1:8" ht="26.25" thickBot="1">
      <c r="A50" s="5">
        <v>44</v>
      </c>
      <c r="B50" s="31" t="s">
        <v>93</v>
      </c>
      <c r="C50" s="448">
        <f>'1b'!C50-'9b'!C50-'9c'!C50</f>
        <v>0</v>
      </c>
      <c r="D50" s="448">
        <f>'1b'!D50-'9b'!D50-'9c'!D50</f>
        <v>0</v>
      </c>
      <c r="E50" s="155">
        <f>'[1]1b'!E49-'[1]9b'!E49-'[1]9c'!E49</f>
        <v>0</v>
      </c>
      <c r="F50" s="155">
        <f>'[1]1b'!F49-'[1]9b'!F49-'[1]9c'!F49</f>
        <v>0</v>
      </c>
      <c r="G50" s="155">
        <f>'[1]1b'!G49-'[1]9b'!G49-'[1]9c'!G49</f>
        <v>0</v>
      </c>
      <c r="H50" s="155">
        <f>'[1]1b'!H49-'[1]9b'!H49-'[1]9c'!H49</f>
        <v>0</v>
      </c>
    </row>
    <row r="51" spans="1:8" ht="13.5" thickBot="1">
      <c r="A51" s="5">
        <v>45</v>
      </c>
      <c r="B51" s="31" t="s">
        <v>94</v>
      </c>
      <c r="C51" s="448">
        <f>'1b'!C51-'9b'!C51-'9c'!C51</f>
        <v>0</v>
      </c>
      <c r="D51" s="448">
        <f>'1b'!D51-'9b'!D51-'9c'!D51</f>
        <v>0</v>
      </c>
      <c r="E51" s="155">
        <f>'[1]1b'!E50-'[1]9b'!E50-'[1]9c'!E50</f>
        <v>0</v>
      </c>
      <c r="F51" s="155">
        <f>'[1]1b'!F50-'[1]9b'!F50-'[1]9c'!F50</f>
        <v>0</v>
      </c>
      <c r="G51" s="155">
        <f>'[1]1b'!G50-'[1]9b'!G50-'[1]9c'!G50</f>
        <v>0</v>
      </c>
      <c r="H51" s="155">
        <f>'[1]1b'!H50-'[1]9b'!H50-'[1]9c'!H50</f>
        <v>0</v>
      </c>
    </row>
    <row r="52" spans="1:8" ht="13.5" thickBot="1">
      <c r="A52" s="5">
        <v>46</v>
      </c>
      <c r="B52" s="31" t="s">
        <v>95</v>
      </c>
      <c r="C52" s="448">
        <f>'1b'!C52-'9b'!C52-'9c'!C52</f>
        <v>898775</v>
      </c>
      <c r="D52" s="448">
        <f>'1b'!D52-'9b'!D52-'9c'!D52</f>
        <v>0</v>
      </c>
      <c r="E52" s="155">
        <f>'[1]1b'!E51-'[1]9b'!E51-'[1]9c'!E51</f>
        <v>0</v>
      </c>
      <c r="F52" s="155">
        <f>'[1]1b'!F51-'[1]9b'!F51-'[1]9c'!F51</f>
        <v>-324000</v>
      </c>
      <c r="G52" s="155">
        <f>'[1]1b'!G51-'[1]9b'!G51-'[1]9c'!G51</f>
        <v>0</v>
      </c>
      <c r="H52" s="155">
        <f>'[1]1b'!H51-'[1]9b'!H51-'[1]9c'!H51</f>
        <v>898775</v>
      </c>
    </row>
    <row r="53" spans="1:8" ht="13.5" thickBot="1">
      <c r="A53" s="5">
        <v>47</v>
      </c>
      <c r="B53" s="31" t="s">
        <v>96</v>
      </c>
      <c r="C53" s="448">
        <f>'1b'!C53-'9b'!C53-'9c'!C53</f>
        <v>5152866</v>
      </c>
      <c r="D53" s="448">
        <f>'1b'!D53-'9b'!D53-'9c'!D53</f>
        <v>2954127</v>
      </c>
      <c r="E53" s="155">
        <f>'[1]1b'!E52-'[1]9b'!E52-'[1]9c'!E52</f>
        <v>414450</v>
      </c>
      <c r="F53" s="155">
        <f>'[1]1b'!F52-'[1]9b'!F52-'[1]9c'!F52</f>
        <v>443340.00000000006</v>
      </c>
      <c r="G53" s="155">
        <f>'[1]1b'!G52-'[1]9b'!G52-'[1]9c'!G52</f>
        <v>0</v>
      </c>
      <c r="H53" s="155">
        <f>'[1]1b'!H52-'[1]9b'!H52-'[1]9c'!H52</f>
        <v>1664949</v>
      </c>
    </row>
    <row r="54" spans="1:8" ht="13.5" thickBot="1">
      <c r="A54" s="5">
        <v>48</v>
      </c>
      <c r="B54" s="31" t="s">
        <v>97</v>
      </c>
      <c r="C54" s="448">
        <f>'1b'!C54-'9b'!C54-'9c'!C54</f>
        <v>0</v>
      </c>
      <c r="D54" s="448">
        <f>'1b'!D54-'9b'!D54-'9c'!D54</f>
        <v>0</v>
      </c>
      <c r="E54" s="155">
        <f>'[1]1b'!E53-'[1]9b'!E53-'[1]9c'!E53</f>
        <v>0</v>
      </c>
      <c r="F54" s="155">
        <f>'[1]1b'!F53-'[1]9b'!F53-'[1]9c'!F53</f>
        <v>0</v>
      </c>
      <c r="G54" s="155">
        <f>'[1]1b'!G53-'[1]9b'!G53-'[1]9c'!G53</f>
        <v>0</v>
      </c>
      <c r="H54" s="155">
        <f>'[1]1b'!H53-'[1]9b'!H53-'[1]9c'!H53</f>
        <v>0</v>
      </c>
    </row>
    <row r="55" spans="1:8" ht="26.25" thickBot="1">
      <c r="A55" s="5">
        <v>49</v>
      </c>
      <c r="B55" s="31" t="s">
        <v>98</v>
      </c>
      <c r="C55" s="448">
        <f>'1b'!C55-'9b'!C55-'9c'!C55</f>
        <v>0</v>
      </c>
      <c r="D55" s="448">
        <f>'1b'!D55-'9b'!D55-'9c'!D55</f>
        <v>0</v>
      </c>
      <c r="E55" s="155">
        <f>'[1]1b'!E54-'[1]9b'!E54-'[1]9c'!E54</f>
        <v>0</v>
      </c>
      <c r="F55" s="155">
        <f>'[1]1b'!F54-'[1]9b'!F54-'[1]9c'!F54</f>
        <v>0</v>
      </c>
      <c r="G55" s="155">
        <f>'[1]1b'!G54-'[1]9b'!G54-'[1]9c'!G54</f>
        <v>0</v>
      </c>
      <c r="H55" s="155">
        <f>'[1]1b'!H54-'[1]9b'!H54-'[1]9c'!H54</f>
        <v>0</v>
      </c>
    </row>
    <row r="56" spans="1:8" ht="13.5" thickBot="1">
      <c r="A56" s="5">
        <v>50</v>
      </c>
      <c r="B56" s="31" t="s">
        <v>99</v>
      </c>
      <c r="C56" s="448">
        <f>'1b'!C56-'9b'!C56-'9c'!C56</f>
        <v>0</v>
      </c>
      <c r="D56" s="448">
        <f>'1b'!D56-'9b'!D56-'9c'!D56</f>
        <v>0</v>
      </c>
      <c r="E56" s="155">
        <f>'[1]1b'!E55-'[1]9b'!E55-'[1]9c'!E55</f>
        <v>0</v>
      </c>
      <c r="F56" s="155">
        <f>'[1]1b'!F55-'[1]9b'!F55-'[1]9c'!F55</f>
        <v>0</v>
      </c>
      <c r="G56" s="155">
        <f>'[1]1b'!G55-'[1]9b'!G55-'[1]9c'!G55</f>
        <v>0</v>
      </c>
      <c r="H56" s="155">
        <f>'[1]1b'!H55-'[1]9b'!H55-'[1]9c'!H55</f>
        <v>0</v>
      </c>
    </row>
    <row r="57" spans="1:8" ht="26.25" thickBot="1">
      <c r="A57" s="5">
        <v>51</v>
      </c>
      <c r="B57" s="31" t="s">
        <v>100</v>
      </c>
      <c r="C57" s="448">
        <f>'1b'!C57-'9b'!C57-'9c'!C57</f>
        <v>0</v>
      </c>
      <c r="D57" s="448">
        <f>'1b'!D57-'9b'!D57-'9c'!D57</f>
        <v>0</v>
      </c>
      <c r="E57" s="155">
        <f>'[1]1b'!E56-'[1]9b'!E56-'[1]9c'!E56</f>
        <v>0</v>
      </c>
      <c r="F57" s="155">
        <f>'[1]1b'!F56-'[1]9b'!F56-'[1]9c'!F56</f>
        <v>0</v>
      </c>
      <c r="G57" s="155">
        <f>'[1]1b'!G56-'[1]9b'!G56-'[1]9c'!G56</f>
        <v>0</v>
      </c>
      <c r="H57" s="155">
        <f>'[1]1b'!H56-'[1]9b'!H56-'[1]9c'!H56</f>
        <v>0</v>
      </c>
    </row>
    <row r="58" spans="1:8" ht="13.5" thickBot="1">
      <c r="A58" s="5">
        <v>52</v>
      </c>
      <c r="B58" s="31" t="s">
        <v>101</v>
      </c>
      <c r="C58" s="448">
        <f>'1b'!C58-'9b'!C58-'9c'!C58</f>
        <v>0</v>
      </c>
      <c r="D58" s="448">
        <f>'1b'!D58-'9b'!D58-'9c'!D58</f>
        <v>0</v>
      </c>
      <c r="E58" s="155">
        <f>'[1]1b'!E57-'[1]9b'!E57-'[1]9c'!E57</f>
        <v>0</v>
      </c>
      <c r="F58" s="155">
        <f>'[1]1b'!F57-'[1]9b'!F57-'[1]9c'!F57</f>
        <v>0</v>
      </c>
      <c r="G58" s="155">
        <f>'[1]1b'!G57-'[1]9b'!G57-'[1]9c'!G57</f>
        <v>0</v>
      </c>
      <c r="H58" s="155">
        <f>'[1]1b'!H57-'[1]9b'!H57-'[1]9c'!H57</f>
        <v>0</v>
      </c>
    </row>
    <row r="59" spans="1:8" ht="13.5" thickBot="1">
      <c r="A59" s="5">
        <v>53</v>
      </c>
      <c r="B59" s="31" t="s">
        <v>102</v>
      </c>
      <c r="C59" s="448">
        <f>'1b'!C59-'9b'!C59-'9c'!C59</f>
        <v>0</v>
      </c>
      <c r="D59" s="448">
        <f>'1b'!D59-'9b'!D59-'9c'!D59</f>
        <v>0</v>
      </c>
      <c r="E59" s="155">
        <f>'[1]1b'!E58-'[1]9b'!E58-'[1]9c'!E58</f>
        <v>0</v>
      </c>
      <c r="F59" s="155">
        <f>'[1]1b'!F58-'[1]9b'!F58-'[1]9c'!F58</f>
        <v>0</v>
      </c>
      <c r="G59" s="155">
        <f>'[1]1b'!G58-'[1]9b'!G58-'[1]9c'!G58</f>
        <v>0</v>
      </c>
      <c r="H59" s="155">
        <f>'[1]1b'!H58-'[1]9b'!H58-'[1]9c'!H58</f>
        <v>0</v>
      </c>
    </row>
    <row r="60" spans="1:8" s="60" customFormat="1" ht="13.5" thickBot="1">
      <c r="A60" s="5">
        <v>54</v>
      </c>
      <c r="B60" s="31" t="s">
        <v>103</v>
      </c>
      <c r="C60" s="448">
        <f>'1b'!C60-'9b'!C60-'9c'!C60</f>
        <v>12000</v>
      </c>
      <c r="D60" s="448">
        <f>'1b'!D60-'9b'!D60-'9c'!D60</f>
        <v>0</v>
      </c>
      <c r="E60" s="155">
        <f>'[1]1b'!E59-'[1]9b'!E59-'[1]9c'!E59</f>
        <v>0</v>
      </c>
      <c r="F60" s="155">
        <f>'[1]1b'!F59-'[1]9b'!F59-'[1]9c'!F59</f>
        <v>-1512000</v>
      </c>
      <c r="G60" s="155">
        <f>'[1]1b'!G59-'[1]9b'!G59-'[1]9c'!G59</f>
        <v>-100000</v>
      </c>
      <c r="H60" s="155">
        <f>'[1]1b'!H59-'[1]9b'!H59-'[1]9c'!H59</f>
        <v>0</v>
      </c>
    </row>
    <row r="61" spans="1:8" ht="13.5" thickBot="1">
      <c r="A61" s="5">
        <v>55</v>
      </c>
      <c r="B61" s="32" t="s">
        <v>104</v>
      </c>
      <c r="C61" s="448">
        <f>'1b'!C61-'9b'!C61-'9c'!C61</f>
        <v>26601537</v>
      </c>
      <c r="D61" s="448">
        <f>'1b'!D61-'9b'!D61-'9c'!D61</f>
        <v>14897869</v>
      </c>
      <c r="E61" s="155">
        <f>'[1]1b'!E60-'[1]9b'!E60-'[1]9c'!E60</f>
        <v>1949450</v>
      </c>
      <c r="F61" s="155">
        <f>'[1]1b'!F60-'[1]9b'!F60-'[1]9c'!F60</f>
        <v>2097340</v>
      </c>
      <c r="G61" s="155">
        <f>'[1]1b'!G60-'[1]9b'!G60-'[1]9c'!G60</f>
        <v>968500</v>
      </c>
      <c r="H61" s="155">
        <f>'[1]1b'!H60-'[1]9b'!H60-'[1]9c'!H60</f>
        <v>7831428</v>
      </c>
    </row>
    <row r="62" spans="1:8" s="60" customFormat="1" ht="13.5" thickBot="1">
      <c r="A62" s="5">
        <v>56</v>
      </c>
      <c r="B62" s="31" t="s">
        <v>105</v>
      </c>
      <c r="C62" s="448">
        <f>'1b'!C62-'9b'!C62-'9c'!C62</f>
        <v>0</v>
      </c>
      <c r="D62" s="448">
        <f>'1b'!D62-'9b'!D62-'9c'!D62</f>
        <v>0</v>
      </c>
      <c r="E62" s="155">
        <f>'[1]1b'!E61-'[1]9b'!E61-'[1]9c'!E61</f>
        <v>0</v>
      </c>
      <c r="F62" s="155">
        <f>'[1]1b'!F61-'[1]9b'!F61-'[1]9c'!F61</f>
        <v>0</v>
      </c>
      <c r="G62" s="155">
        <f>'[1]1b'!G61-'[1]9b'!G61-'[1]9c'!G61</f>
        <v>0</v>
      </c>
      <c r="H62" s="155">
        <f>'[1]1b'!H61-'[1]9b'!H61-'[1]9c'!H61</f>
        <v>0</v>
      </c>
    </row>
    <row r="63" spans="1:8" ht="13.5" thickBot="1">
      <c r="A63" s="5">
        <v>57</v>
      </c>
      <c r="B63" s="32" t="s">
        <v>106</v>
      </c>
      <c r="C63" s="448">
        <f>'1b'!C63-'9b'!C63-'9c'!C63</f>
        <v>0</v>
      </c>
      <c r="D63" s="448">
        <f>'1b'!D63-'9b'!D63-'9c'!D63</f>
        <v>0</v>
      </c>
      <c r="E63" s="155">
        <f>'[1]1b'!E62-'[1]9b'!E62-'[1]9c'!E62</f>
        <v>0</v>
      </c>
      <c r="F63" s="155">
        <f>'[1]1b'!F62-'[1]9b'!F62-'[1]9c'!F62</f>
        <v>0</v>
      </c>
      <c r="G63" s="155">
        <f>'[1]1b'!G62-'[1]9b'!G62-'[1]9c'!G62</f>
        <v>0</v>
      </c>
      <c r="H63" s="155">
        <f>'[1]1b'!H62-'[1]9b'!H62-'[1]9c'!H62</f>
        <v>0</v>
      </c>
    </row>
    <row r="64" spans="1:8" ht="13.5" thickBot="1">
      <c r="A64" s="5">
        <v>58</v>
      </c>
      <c r="B64" s="164" t="s">
        <v>291</v>
      </c>
      <c r="C64" s="448">
        <f>'1b'!C64-'9b'!C64-'9c'!C64</f>
        <v>445000</v>
      </c>
      <c r="D64" s="448">
        <f>'1b'!D64-'9b'!D64-'9c'!D64</f>
        <v>0</v>
      </c>
      <c r="E64" s="155">
        <f>'[1]1b'!E63-'[1]9b'!E63-'[1]9c'!E63</f>
        <v>0</v>
      </c>
      <c r="F64" s="155">
        <f>'[1]1b'!F63-'[1]9b'!F63-'[1]9c'!F63</f>
        <v>0</v>
      </c>
      <c r="G64" s="155">
        <f>'[1]1b'!G63-'[1]9b'!G63-'[1]9c'!G63</f>
        <v>445000</v>
      </c>
      <c r="H64" s="155">
        <f>'[1]1b'!H63-'[1]9b'!H63-'[1]9c'!H63</f>
        <v>0</v>
      </c>
    </row>
    <row r="65" spans="1:9" ht="13.5" thickBot="1">
      <c r="A65" s="5">
        <v>59</v>
      </c>
      <c r="B65" s="165" t="s">
        <v>290</v>
      </c>
      <c r="C65" s="448">
        <f>'1b'!C65-'9b'!C65-'9c'!C65</f>
        <v>445000</v>
      </c>
      <c r="D65" s="448">
        <f>'1b'!D65-'9b'!D65-'9c'!D65</f>
        <v>0</v>
      </c>
      <c r="E65" s="155">
        <f>'[1]1b'!E64-'[1]9b'!E64-'[1]9c'!E64</f>
        <v>0</v>
      </c>
      <c r="F65" s="155">
        <f>'[1]1b'!F64-'[1]9b'!F64-'[1]9c'!F64</f>
        <v>0</v>
      </c>
      <c r="G65" s="155">
        <f>'[1]1b'!G64-'[1]9b'!G64-'[1]9c'!G64</f>
        <v>445000</v>
      </c>
      <c r="H65" s="155">
        <f>'[1]1b'!H64-'[1]9b'!H64-'[1]9c'!H64</f>
        <v>0</v>
      </c>
    </row>
    <row r="66" spans="1:9" ht="26.25" thickBot="1">
      <c r="A66" s="5">
        <v>60</v>
      </c>
      <c r="B66" s="31" t="s">
        <v>107</v>
      </c>
      <c r="C66" s="448">
        <f>'1b'!C66-'9b'!C66-'9c'!C66</f>
        <v>0</v>
      </c>
      <c r="D66" s="448">
        <f>'1b'!D66-'9b'!D66-'9c'!D66</f>
        <v>0</v>
      </c>
      <c r="E66" s="155">
        <f>'[1]1b'!E65-'[1]9b'!E65-'[1]9c'!E65</f>
        <v>0</v>
      </c>
      <c r="F66" s="155">
        <f>'[1]1b'!F65-'[1]9b'!F65-'[1]9c'!F65</f>
        <v>0</v>
      </c>
      <c r="G66" s="155">
        <f>'[1]1b'!G65-'[1]9b'!G65-'[1]9c'!G65</f>
        <v>0</v>
      </c>
      <c r="H66" s="155">
        <f>'[1]1b'!H65-'[1]9b'!H65-'[1]9c'!H65</f>
        <v>0</v>
      </c>
    </row>
    <row r="67" spans="1:9" ht="13.5" thickBot="1">
      <c r="A67" s="5">
        <v>61</v>
      </c>
      <c r="B67" s="31" t="s">
        <v>108</v>
      </c>
      <c r="C67" s="448">
        <f>'1b'!C67-'9b'!C67-'9c'!C67</f>
        <v>0</v>
      </c>
      <c r="D67" s="448">
        <f>'1b'!D67-'9b'!D67-'9c'!D67</f>
        <v>0</v>
      </c>
      <c r="E67" s="155">
        <f>'[1]1b'!E66-'[1]9b'!E66-'[1]9c'!E66</f>
        <v>0</v>
      </c>
      <c r="F67" s="155">
        <f>'[1]1b'!F66-'[1]9b'!F66-'[1]9c'!F66</f>
        <v>-1524000</v>
      </c>
      <c r="G67" s="155">
        <f>'[1]1b'!G66-'[1]9b'!G66-'[1]9c'!G66</f>
        <v>-100000</v>
      </c>
      <c r="H67" s="155">
        <f>'[1]1b'!H66-'[1]9b'!H66-'[1]9c'!H66</f>
        <v>0</v>
      </c>
    </row>
    <row r="68" spans="1:9" ht="13.5" thickBot="1">
      <c r="A68" s="5">
        <v>62</v>
      </c>
      <c r="B68" s="31" t="s">
        <v>109</v>
      </c>
      <c r="C68" s="448">
        <f>'1b'!C68-'9b'!C68-'9c'!C68</f>
        <v>0</v>
      </c>
      <c r="D68" s="448">
        <f>'1b'!D68-'9b'!D68-'9c'!D68</f>
        <v>0</v>
      </c>
      <c r="E68" s="155">
        <f>'[1]1b'!E67-'[1]9b'!E67-'[1]9c'!E67</f>
        <v>0</v>
      </c>
      <c r="F68" s="155">
        <f>'[1]1b'!F67-'[1]9b'!F67-'[1]9c'!F67</f>
        <v>0</v>
      </c>
      <c r="G68" s="155">
        <f>'[1]1b'!G67-'[1]9b'!G67-'[1]9c'!G67</f>
        <v>0</v>
      </c>
      <c r="H68" s="155">
        <f>'[1]1b'!H67-'[1]9b'!H67-'[1]9c'!H67</f>
        <v>0</v>
      </c>
    </row>
    <row r="69" spans="1:9" ht="13.5" thickBot="1">
      <c r="A69" s="5">
        <v>63</v>
      </c>
      <c r="B69" s="32" t="s">
        <v>110</v>
      </c>
      <c r="C69" s="448">
        <f>'1b'!C69-'9b'!C69-'9c'!C69</f>
        <v>0</v>
      </c>
      <c r="D69" s="448">
        <f>'1b'!D69-'9b'!D69-'9c'!D69</f>
        <v>0</v>
      </c>
      <c r="E69" s="155">
        <f>'[1]1b'!E68-'[1]9b'!E68-'[1]9c'!E68</f>
        <v>0</v>
      </c>
      <c r="F69" s="155">
        <f>'[1]1b'!F68-'[1]9b'!F68-'[1]9c'!F68</f>
        <v>0</v>
      </c>
      <c r="G69" s="155">
        <f>'[1]1b'!G68-'[1]9b'!G68-'[1]9c'!G68</f>
        <v>0</v>
      </c>
      <c r="H69" s="155">
        <f>'[1]1b'!H68-'[1]9b'!H68-'[1]9c'!H68</f>
        <v>0</v>
      </c>
    </row>
    <row r="70" spans="1:9" ht="13.5" thickBot="1">
      <c r="A70" s="5">
        <v>64</v>
      </c>
      <c r="B70" s="35" t="s">
        <v>111</v>
      </c>
      <c r="C70" s="448">
        <f>'1b'!C70-'9b'!C70-'9c'!C70</f>
        <v>769059474</v>
      </c>
      <c r="D70" s="448">
        <f>'1b'!D70-'9b'!D70-'9c'!D70</f>
        <v>694874302</v>
      </c>
      <c r="E70" s="155">
        <f>'[1]1b'!E69-'[1]9b'!E69-'[1]9c'!E69</f>
        <v>-5908873</v>
      </c>
      <c r="F70" s="155">
        <f>'[1]1b'!F69-'[1]9b'!F69-'[1]9c'!F69</f>
        <v>61676244</v>
      </c>
      <c r="G70" s="155">
        <f>'[1]1b'!G69-'[1]9b'!G69-'[1]9c'!G69</f>
        <v>243500</v>
      </c>
      <c r="H70" s="155">
        <f>'[1]1b'!H69-'[1]9b'!H69-'[1]9c'!H69</f>
        <v>7831428</v>
      </c>
    </row>
    <row r="71" spans="1:9" ht="26.25" thickBot="1">
      <c r="A71" s="5">
        <v>65</v>
      </c>
      <c r="B71" s="31" t="s">
        <v>112</v>
      </c>
      <c r="C71" s="448">
        <f>'1b'!C71-'9b'!C71-'9c'!C71</f>
        <v>590723141</v>
      </c>
      <c r="D71" s="448">
        <f>'1b'!D71-'9b'!D71-'9c'!D71</f>
        <v>553636584</v>
      </c>
      <c r="E71" s="155">
        <f>'[1]1b'!E70-'[1]9b'!E70-'[1]9c'!E70</f>
        <v>3873666</v>
      </c>
      <c r="F71" s="155">
        <f>'[1]1b'!F70-'[1]9b'!F70-'[1]9c'!F70</f>
        <v>16093594</v>
      </c>
      <c r="G71" s="155">
        <f>'[1]1b'!G70-'[1]9b'!G70-'[1]9c'!G70</f>
        <v>555483</v>
      </c>
      <c r="H71" s="155">
        <f>'[1]1b'!H70-'[1]9b'!H70-'[1]9c'!H70</f>
        <v>5077891</v>
      </c>
    </row>
    <row r="72" spans="1:9" ht="13.5" thickBot="1">
      <c r="A72" s="5">
        <v>66</v>
      </c>
      <c r="B72" s="31" t="s">
        <v>113</v>
      </c>
      <c r="C72" s="448">
        <f>'1b'!C72-'9b'!C72-'9c'!C72</f>
        <v>16077511</v>
      </c>
      <c r="D72" s="448">
        <f>'1b'!D72-'9b'!D72-'9c'!D72</f>
        <v>16077511</v>
      </c>
      <c r="E72" s="155">
        <f>'[1]1b'!E71-'[1]9b'!E71-'[1]9c'!E71</f>
        <v>-7858323</v>
      </c>
      <c r="F72" s="155">
        <f>'[1]1b'!F71-'[1]9b'!F71-'[1]9c'!F71</f>
        <v>-2457600</v>
      </c>
      <c r="G72" s="155">
        <f>'[1]1b'!G71-'[1]9b'!G71-'[1]9c'!G71</f>
        <v>-1170000</v>
      </c>
      <c r="H72" s="155">
        <f>'[1]1b'!H71-'[1]9b'!H71-'[1]9c'!H71</f>
        <v>0</v>
      </c>
    </row>
    <row r="73" spans="1:9" ht="13.5" thickBot="1">
      <c r="A73" s="5">
        <v>67</v>
      </c>
      <c r="B73" s="31" t="s">
        <v>119</v>
      </c>
      <c r="C73" s="448">
        <f>'1b'!C73-'9b'!C73-'9c'!C73</f>
        <v>495294529</v>
      </c>
      <c r="D73" s="448">
        <f>'1b'!D73-'9b'!D73-'9c'!D73</f>
        <v>0</v>
      </c>
      <c r="E73" s="155">
        <f>'[1]1b'!E72-'[1]9b'!E72-'[1]9c'!E72</f>
        <v>166154088</v>
      </c>
      <c r="F73" s="155">
        <f>'[1]1b'!F72-'[1]9b'!F72-'[1]9c'!F72</f>
        <v>126004587</v>
      </c>
      <c r="G73" s="155">
        <f>'[1]1b'!G72-'[1]9b'!G72-'[1]9c'!G72</f>
        <v>62006835</v>
      </c>
      <c r="H73" s="155">
        <f>'[1]1b'!H72-'[1]9b'!H72-'[1]9c'!H72</f>
        <v>138644280</v>
      </c>
    </row>
    <row r="74" spans="1:9" ht="13.5" thickBot="1">
      <c r="A74" s="5">
        <v>68</v>
      </c>
      <c r="B74" s="31" t="s">
        <v>114</v>
      </c>
      <c r="C74" s="448">
        <f>'1b'!C74-'9b'!C74-'9c'!C74</f>
        <v>1102095181</v>
      </c>
      <c r="D74" s="448">
        <f>'1b'!D74-'9b'!D74-'9c'!D74</f>
        <v>569714095</v>
      </c>
      <c r="E74" s="155">
        <f>'[1]1b'!E73-'[1]9b'!E73-'[1]9c'!E73</f>
        <v>179850605</v>
      </c>
      <c r="F74" s="155">
        <f>'[1]1b'!F73-'[1]9b'!F73-'[1]9c'!F73</f>
        <v>148537381</v>
      </c>
      <c r="G74" s="155">
        <f>'[1]1b'!G73-'[1]9b'!G73-'[1]9c'!G73</f>
        <v>65002318</v>
      </c>
      <c r="H74" s="155">
        <f>'[1]1b'!H73-'[1]9b'!H73-'[1]9c'!H73</f>
        <v>143722171</v>
      </c>
    </row>
    <row r="75" spans="1:9" ht="13.5" thickBot="1">
      <c r="A75" s="5">
        <v>69</v>
      </c>
      <c r="B75" s="36" t="s">
        <v>115</v>
      </c>
      <c r="C75" s="448">
        <f>'1b'!C75-'9b'!C75-'9c'!C75</f>
        <v>1102095181</v>
      </c>
      <c r="D75" s="448">
        <f>'1b'!D75-'9b'!D75-'9c'!D75</f>
        <v>569714095</v>
      </c>
      <c r="E75" s="155">
        <f>'[1]1b'!E74-'[1]9b'!E74-'[1]9c'!E74</f>
        <v>184388032</v>
      </c>
      <c r="F75" s="155">
        <f>'[1]1b'!F74-'[1]9b'!F74-'[1]9c'!F74</f>
        <v>148537381</v>
      </c>
      <c r="G75" s="155">
        <f>'[1]1b'!G74-'[1]9b'!G74-'[1]9c'!G74</f>
        <v>65002318</v>
      </c>
      <c r="H75" s="155">
        <f>'[1]1b'!H74-'[1]9b'!H74-'[1]9c'!H74</f>
        <v>143722171</v>
      </c>
    </row>
    <row r="76" spans="1:9" ht="14.25" thickTop="1" thickBot="1">
      <c r="A76" s="5">
        <v>70</v>
      </c>
      <c r="B76" s="149" t="s">
        <v>45</v>
      </c>
      <c r="C76" s="449">
        <f>'1b'!C76-'9b'!C76-'9c'!C76</f>
        <v>1871154655</v>
      </c>
      <c r="D76" s="449">
        <f>'1b'!D76-'9b'!D76-'9c'!D76</f>
        <v>1264588397</v>
      </c>
      <c r="E76" s="450">
        <f>'[1]1b'!E75-'[1]9b'!E75-'[1]9c'!E75</f>
        <v>187085690</v>
      </c>
      <c r="F76" s="450">
        <f>'[1]1b'!F75-'[1]9b'!F75-'[1]9c'!F75</f>
        <v>208689625</v>
      </c>
      <c r="G76" s="450">
        <f>'[1]1b'!G75-'[1]9b'!G75-'[1]9c'!G75</f>
        <v>65145818</v>
      </c>
      <c r="H76" s="450">
        <f>'[1]1b'!H75-'[1]9b'!H75-'[1]9c'!H75</f>
        <v>151553599</v>
      </c>
      <c r="I76" s="154"/>
    </row>
    <row r="77" spans="1:9" ht="14.25" thickTop="1" thickBot="1">
      <c r="A77" s="5">
        <v>71</v>
      </c>
      <c r="B77" s="156" t="s">
        <v>4</v>
      </c>
      <c r="C77" s="158">
        <f>'[1]2d'!C6-'[1]9b'!C73-'[1]9c'!C73</f>
        <v>362823079</v>
      </c>
      <c r="D77" s="158">
        <f>'[1]2d'!D6-'[1]9b'!D73-'[1]9c'!D73</f>
        <v>34016851</v>
      </c>
      <c r="E77" s="158">
        <f>'[1]2d'!E6-'[1]9b'!E73-'[1]9c'!E73</f>
        <v>112545481</v>
      </c>
      <c r="F77" s="158">
        <f>'[1]2d'!F6-'[1]9b'!F73-'[1]9c'!F73</f>
        <v>108757038</v>
      </c>
      <c r="G77" s="158">
        <f>'[1]2d'!G6-'[1]9b'!G73-'[1]9c'!G73</f>
        <v>24908395</v>
      </c>
      <c r="H77" s="158">
        <f>'[1]2d'!H6-'[1]9b'!H73-'[1]9c'!H73</f>
        <v>82595314</v>
      </c>
    </row>
    <row r="78" spans="1:9" ht="26.25" thickBot="1">
      <c r="A78" s="5">
        <v>72</v>
      </c>
      <c r="B78" s="156" t="s">
        <v>5</v>
      </c>
      <c r="C78" s="158">
        <f>'[1]2d'!C7-'[1]9b'!C74-'[1]9c'!C74</f>
        <v>79077345</v>
      </c>
      <c r="D78" s="158">
        <f>'[1]2d'!D7-'[1]9b'!D74-'[1]9c'!D74</f>
        <v>8861058</v>
      </c>
      <c r="E78" s="158">
        <f>'[1]2d'!E7-'[1]9b'!E74-'[1]9c'!E74</f>
        <v>27231697</v>
      </c>
      <c r="F78" s="158">
        <f>'[1]2d'!F7-'[1]9b'!F74-'[1]9c'!F74</f>
        <v>17473562</v>
      </c>
      <c r="G78" s="158">
        <f>'[1]2d'!G7-'[1]9b'!G74-'[1]9c'!G74</f>
        <v>5659390</v>
      </c>
      <c r="H78" s="158">
        <f>'[1]2d'!H7-'[1]9b'!H74-'[1]9c'!H74</f>
        <v>19851638</v>
      </c>
    </row>
    <row r="79" spans="1:9" ht="13.5" thickBot="1">
      <c r="A79" s="5">
        <v>73</v>
      </c>
      <c r="B79" s="157" t="s">
        <v>6</v>
      </c>
      <c r="C79" s="158">
        <f>'[1]2d'!C8-'[1]9b'!C75-'[1]9c'!C75</f>
        <v>249146463</v>
      </c>
      <c r="D79" s="158">
        <f>'[1]2d'!D8-'[1]9b'!D75-'[1]9c'!D75</f>
        <v>57643849</v>
      </c>
      <c r="E79" s="158">
        <f>'[1]2d'!E8-'[1]9b'!E75-'[1]9c'!E75</f>
        <v>33848349</v>
      </c>
      <c r="F79" s="158">
        <f>'[1]2d'!F8-'[1]9b'!F75-'[1]9c'!F75</f>
        <v>77506325</v>
      </c>
      <c r="G79" s="158">
        <f>'[1]2d'!G8-'[1]9b'!G75-'[1]9c'!G75</f>
        <v>31817293</v>
      </c>
      <c r="H79" s="158">
        <f>'[1]2d'!H8-'[1]9b'!H75-'[1]9c'!H75</f>
        <v>48330647</v>
      </c>
    </row>
    <row r="80" spans="1:9" ht="13.5" thickBot="1">
      <c r="A80" s="5">
        <v>74</v>
      </c>
      <c r="B80" s="31" t="s">
        <v>7</v>
      </c>
      <c r="C80" s="158">
        <f>'[1]2d'!C9-'[1]9b'!C76-'[1]9c'!C76</f>
        <v>2542000</v>
      </c>
      <c r="D80" s="158">
        <f>'[1]2d'!D9-'[1]9b'!D76-'[1]9c'!D76</f>
        <v>2542000</v>
      </c>
      <c r="E80" s="158">
        <f>'[1]2d'!E9-'[1]9b'!E76-'[1]9c'!E76</f>
        <v>0</v>
      </c>
      <c r="F80" s="158">
        <f>'[1]2d'!F9-'[1]9b'!F76-'[1]9c'!F76</f>
        <v>0</v>
      </c>
      <c r="G80" s="158">
        <f>'[1]2d'!G9-'[1]9b'!G76-'[1]9c'!G76</f>
        <v>0</v>
      </c>
      <c r="H80" s="158">
        <f>'[1]2d'!H9-'[1]9b'!H76-'[1]9c'!H76</f>
        <v>0</v>
      </c>
    </row>
    <row r="81" spans="1:8" ht="26.25" thickBot="1">
      <c r="A81" s="5">
        <v>75</v>
      </c>
      <c r="B81" s="31" t="s">
        <v>8</v>
      </c>
      <c r="C81" s="158">
        <f>'[1]2d'!C10-'[1]9b'!C77-'[1]9c'!C77</f>
        <v>2542000</v>
      </c>
      <c r="D81" s="158">
        <f>'[1]2d'!D10-'[1]9b'!D77-'[1]9c'!D77</f>
        <v>2542000</v>
      </c>
      <c r="E81" s="158">
        <f>'[1]2d'!E10-'[1]9b'!E77-'[1]9c'!E77</f>
        <v>0</v>
      </c>
      <c r="F81" s="158">
        <f>'[1]2d'!F10-'[1]9b'!F77-'[1]9c'!F77</f>
        <v>0</v>
      </c>
      <c r="G81" s="158">
        <f>'[1]2d'!G10-'[1]9b'!G77-'[1]9c'!G77</f>
        <v>0</v>
      </c>
      <c r="H81" s="158">
        <f>'[1]2d'!H10-'[1]9b'!H77-'[1]9c'!H77</f>
        <v>0</v>
      </c>
    </row>
    <row r="82" spans="1:8" ht="13.5" thickBot="1">
      <c r="A82" s="5">
        <v>76</v>
      </c>
      <c r="B82" s="31" t="s">
        <v>9</v>
      </c>
      <c r="C82" s="158">
        <f>'[1]2d'!C11-'[1]9b'!C78-'[1]9c'!C78</f>
        <v>2700000</v>
      </c>
      <c r="D82" s="158">
        <f>'[1]2d'!D11-'[1]9b'!D78-'[1]9c'!D78</f>
        <v>2700000</v>
      </c>
      <c r="E82" s="158">
        <f>'[1]2d'!E11-'[1]9b'!E78-'[1]9c'!E78</f>
        <v>0</v>
      </c>
      <c r="F82" s="158">
        <f>'[1]2d'!F11-'[1]9b'!F78-'[1]9c'!F78</f>
        <v>0</v>
      </c>
      <c r="G82" s="158">
        <f>'[1]2d'!G11-'[1]9b'!G78-'[1]9c'!G78</f>
        <v>0</v>
      </c>
      <c r="H82" s="158">
        <f>'[1]2d'!H11-'[1]9b'!H78-'[1]9c'!H78</f>
        <v>0</v>
      </c>
    </row>
    <row r="83" spans="1:8" ht="13.5" thickBot="1">
      <c r="A83" s="5">
        <v>77</v>
      </c>
      <c r="B83" s="31" t="s">
        <v>10</v>
      </c>
      <c r="C83" s="158">
        <f>'[1]2d'!C12-'[1]9b'!C79-'[1]9c'!C79</f>
        <v>2700000</v>
      </c>
      <c r="D83" s="158">
        <f>'[1]2d'!D12-'[1]9b'!D79-'[1]9c'!D79</f>
        <v>2700000</v>
      </c>
      <c r="E83" s="158">
        <f>'[1]2d'!E12-'[1]9b'!E79-'[1]9c'!E79</f>
        <v>0</v>
      </c>
      <c r="F83" s="158">
        <f>'[1]2d'!F12-'[1]9b'!F79-'[1]9c'!F79</f>
        <v>0</v>
      </c>
      <c r="G83" s="158">
        <f>'[1]2d'!G12-'[1]9b'!G79-'[1]9c'!G79</f>
        <v>0</v>
      </c>
      <c r="H83" s="158">
        <f>'[1]2d'!H12-'[1]9b'!H79-'[1]9c'!H79</f>
        <v>0</v>
      </c>
    </row>
    <row r="84" spans="1:8" ht="13.5" thickBot="1">
      <c r="A84" s="5">
        <v>78</v>
      </c>
      <c r="B84" s="31" t="s">
        <v>11</v>
      </c>
      <c r="C84" s="158">
        <f>'[1]2d'!C13-'[1]9b'!C80-'[1]9c'!C80</f>
        <v>9300000</v>
      </c>
      <c r="D84" s="158">
        <f>'[1]2d'!D13-'[1]9b'!D80-'[1]9c'!D80</f>
        <v>9300000</v>
      </c>
      <c r="E84" s="158">
        <f>'[1]2d'!E13-'[1]9b'!E80-'[1]9c'!E80</f>
        <v>0</v>
      </c>
      <c r="F84" s="158">
        <f>'[1]2d'!F13-'[1]9b'!F80-'[1]9c'!F80</f>
        <v>0</v>
      </c>
      <c r="G84" s="158">
        <f>'[1]2d'!G13-'[1]9b'!G80-'[1]9c'!G80</f>
        <v>0</v>
      </c>
      <c r="H84" s="158">
        <f>'[1]2d'!H13-'[1]9b'!H80-'[1]9c'!H80</f>
        <v>0</v>
      </c>
    </row>
    <row r="85" spans="1:8" ht="13.5" thickBot="1">
      <c r="A85" s="5">
        <v>79</v>
      </c>
      <c r="B85" s="31" t="s">
        <v>12</v>
      </c>
      <c r="C85" s="158">
        <f>'[1]2d'!C14-'[1]9b'!C81-'[1]9c'!C81</f>
        <v>900000</v>
      </c>
      <c r="D85" s="158">
        <f>'[1]2d'!D14-'[1]9b'!D81-'[1]9c'!D81</f>
        <v>900000</v>
      </c>
      <c r="E85" s="158">
        <f>'[1]2d'!E14-'[1]9b'!E81-'[1]9c'!E81</f>
        <v>0</v>
      </c>
      <c r="F85" s="158">
        <f>'[1]2d'!F14-'[1]9b'!F81-'[1]9c'!F81</f>
        <v>0</v>
      </c>
      <c r="G85" s="158">
        <f>'[1]2d'!G14-'[1]9b'!G81-'[1]9c'!G81</f>
        <v>0</v>
      </c>
      <c r="H85" s="158">
        <f>'[1]2d'!H14-'[1]9b'!H81-'[1]9c'!H81</f>
        <v>0</v>
      </c>
    </row>
    <row r="86" spans="1:8" ht="13.5" thickBot="1">
      <c r="A86" s="5">
        <v>80</v>
      </c>
      <c r="B86" s="31" t="s">
        <v>13</v>
      </c>
      <c r="C86" s="158">
        <f>'[1]2d'!C15-'[1]9b'!C82-'[1]9c'!C82</f>
        <v>8400000</v>
      </c>
      <c r="D86" s="158">
        <f>'[1]2d'!D15-'[1]9b'!D82-'[1]9c'!D82</f>
        <v>8400000</v>
      </c>
      <c r="E86" s="158">
        <f>'[1]2d'!E15-'[1]9b'!E82-'[1]9c'!E82</f>
        <v>0</v>
      </c>
      <c r="F86" s="158">
        <f>'[1]2d'!F15-'[1]9b'!F82-'[1]9c'!F82</f>
        <v>0</v>
      </c>
      <c r="G86" s="158">
        <f>'[1]2d'!G15-'[1]9b'!G82-'[1]9c'!G82</f>
        <v>0</v>
      </c>
      <c r="H86" s="158">
        <f>'[1]2d'!H15-'[1]9b'!H82-'[1]9c'!H82</f>
        <v>0</v>
      </c>
    </row>
    <row r="87" spans="1:8" ht="13.5" thickBot="1">
      <c r="A87" s="5">
        <v>81</v>
      </c>
      <c r="B87" s="31" t="s">
        <v>14</v>
      </c>
      <c r="C87" s="158">
        <f>'[1]2d'!C16-'[1]9b'!C83-'[1]9c'!C83</f>
        <v>0</v>
      </c>
      <c r="D87" s="158">
        <f>'[1]2d'!D16-'[1]9b'!D83-'[1]9c'!D83</f>
        <v>0</v>
      </c>
      <c r="E87" s="158">
        <f>'[1]2d'!E16-'[1]9b'!E83-'[1]9c'!E83</f>
        <v>0</v>
      </c>
      <c r="F87" s="158">
        <f>'[1]2d'!F16-'[1]9b'!F83-'[1]9c'!F83</f>
        <v>0</v>
      </c>
      <c r="G87" s="158">
        <f>'[1]2d'!G16-'[1]9b'!G83-'[1]9c'!G83</f>
        <v>0</v>
      </c>
      <c r="H87" s="158">
        <f>'[1]2d'!H16-'[1]9b'!H83-'[1]9c'!H83</f>
        <v>0</v>
      </c>
    </row>
    <row r="88" spans="1:8" ht="13.5" thickBot="1">
      <c r="A88" s="5">
        <v>82</v>
      </c>
      <c r="B88" s="49" t="s">
        <v>15</v>
      </c>
      <c r="C88" s="158">
        <f>'[1]2d'!C17-'[1]9b'!C84-'[1]9c'!C84</f>
        <v>14542000</v>
      </c>
      <c r="D88" s="158">
        <f>'[1]2d'!D17-'[1]9b'!D84-'[1]9c'!D84</f>
        <v>14542000</v>
      </c>
      <c r="E88" s="158">
        <f>'[1]2d'!E17-'[1]9b'!E84-'[1]9c'!E84</f>
        <v>0</v>
      </c>
      <c r="F88" s="158">
        <f>'[1]2d'!F17-'[1]9b'!F84-'[1]9c'!F84</f>
        <v>0</v>
      </c>
      <c r="G88" s="158">
        <f>'[1]2d'!G17-'[1]9b'!G84-'[1]9c'!G84</f>
        <v>0</v>
      </c>
      <c r="H88" s="158">
        <f>'[1]2d'!H17-'[1]9b'!H84-'[1]9c'!H84</f>
        <v>0</v>
      </c>
    </row>
    <row r="89" spans="1:8" ht="13.5" thickBot="1">
      <c r="A89" s="5">
        <v>83</v>
      </c>
      <c r="B89" s="31" t="s">
        <v>16</v>
      </c>
      <c r="C89" s="158">
        <f>'[1]2d'!C18-'[1]9b'!C85-'[1]9c'!C85</f>
        <v>822459</v>
      </c>
      <c r="D89" s="158">
        <f>'[1]2d'!D18-'[1]9b'!D85-'[1]9c'!D85</f>
        <v>822459</v>
      </c>
      <c r="E89" s="158">
        <f>'[1]2d'!E18-'[1]9b'!E85-'[1]9c'!E85</f>
        <v>0</v>
      </c>
      <c r="F89" s="158">
        <f>'[1]2d'!F18-'[1]9b'!F85-'[1]9c'!F85</f>
        <v>0</v>
      </c>
      <c r="G89" s="158">
        <f>'[1]2d'!G18-'[1]9b'!G85-'[1]9c'!G85</f>
        <v>0</v>
      </c>
      <c r="H89" s="158">
        <f>'[1]2d'!H18-'[1]9b'!H85-'[1]9c'!H85</f>
        <v>0</v>
      </c>
    </row>
    <row r="90" spans="1:8" ht="26.25" thickBot="1">
      <c r="A90" s="5">
        <v>84</v>
      </c>
      <c r="B90" s="31" t="s">
        <v>17</v>
      </c>
      <c r="C90" s="158">
        <f>'[1]2d'!C19-'[1]9b'!C86-'[1]9c'!C86</f>
        <v>157984520</v>
      </c>
      <c r="D90" s="158">
        <f>'[1]2d'!D19-'[1]9b'!D86-'[1]9c'!D86</f>
        <v>157241820</v>
      </c>
      <c r="E90" s="158">
        <f>'[1]2d'!E19-'[1]9b'!E86-'[1]9c'!E86</f>
        <v>0</v>
      </c>
      <c r="F90" s="158">
        <f>'[1]2d'!F19-'[1]9b'!F86-'[1]9c'!F86</f>
        <v>742700</v>
      </c>
      <c r="G90" s="158">
        <f>'[1]2d'!G19-'[1]9b'!G86-'[1]9c'!G86</f>
        <v>0</v>
      </c>
      <c r="H90" s="158">
        <f>'[1]2d'!H19-'[1]9b'!H86-'[1]9c'!H86</f>
        <v>0</v>
      </c>
    </row>
    <row r="91" spans="1:8" ht="13.5" thickBot="1">
      <c r="A91" s="5">
        <v>85</v>
      </c>
      <c r="B91" s="31" t="s">
        <v>445</v>
      </c>
      <c r="C91" s="158">
        <f>'[1]2d'!C20-'[1]9b'!C87-'[1]9c'!C87</f>
        <v>500000</v>
      </c>
      <c r="D91" s="158">
        <f>'[1]2d'!D20-'[1]9b'!D87-'[1]9c'!D87</f>
        <v>500000</v>
      </c>
      <c r="E91" s="158">
        <f>'[1]2d'!E20-'[1]9b'!E87-'[1]9c'!E87</f>
        <v>0</v>
      </c>
      <c r="F91" s="158">
        <f>'[1]2d'!F20-'[1]9b'!F87-'[1]9c'!F87</f>
        <v>0</v>
      </c>
      <c r="G91" s="158">
        <f>'[1]2d'!G20-'[1]9b'!G87-'[1]9c'!G87</f>
        <v>0</v>
      </c>
      <c r="H91" s="158">
        <f>'[1]2d'!H20-'[1]9b'!H87-'[1]9c'!H87</f>
        <v>0</v>
      </c>
    </row>
    <row r="92" spans="1:8" ht="13.5" thickBot="1">
      <c r="A92" s="5">
        <v>86</v>
      </c>
      <c r="B92" s="31" t="s">
        <v>18</v>
      </c>
      <c r="C92" s="158">
        <f>'[1]2d'!C21-'[1]9b'!C88-'[1]9c'!C88</f>
        <v>742700</v>
      </c>
      <c r="D92" s="158">
        <f>'[1]2d'!D21-'[1]9b'!D88-'[1]9c'!D88</f>
        <v>0</v>
      </c>
      <c r="E92" s="158">
        <f>'[1]2d'!E21-'[1]9b'!E88-'[1]9c'!E88</f>
        <v>0</v>
      </c>
      <c r="F92" s="158">
        <f>'[1]2d'!F21-'[1]9b'!F88-'[1]9c'!F88</f>
        <v>742700</v>
      </c>
      <c r="G92" s="158">
        <f>'[1]2d'!G21-'[1]9b'!G88-'[1]9c'!G88</f>
        <v>0</v>
      </c>
      <c r="H92" s="158">
        <f>'[1]2d'!H21-'[1]9b'!H88-'[1]9c'!H88</f>
        <v>0</v>
      </c>
    </row>
    <row r="93" spans="1:8" ht="13.5" thickBot="1">
      <c r="A93" s="5">
        <v>87</v>
      </c>
      <c r="B93" s="31" t="s">
        <v>19</v>
      </c>
      <c r="C93" s="158">
        <f>'[1]2d'!C22-'[1]9b'!C89-'[1]9c'!C89</f>
        <v>0</v>
      </c>
      <c r="D93" s="158">
        <f>'[1]2d'!D22-'[1]9b'!D89-'[1]9c'!D89</f>
        <v>0</v>
      </c>
      <c r="E93" s="158">
        <f>'[1]2d'!E22-'[1]9b'!E89-'[1]9c'!E89</f>
        <v>0</v>
      </c>
      <c r="F93" s="158">
        <f>'[1]2d'!F22-'[1]9b'!F89-'[1]9c'!F89</f>
        <v>0</v>
      </c>
      <c r="G93" s="158">
        <f>'[1]2d'!G22-'[1]9b'!G89-'[1]9c'!G89</f>
        <v>0</v>
      </c>
      <c r="H93" s="158">
        <f>'[1]2d'!H22-'[1]9b'!H89-'[1]9c'!H89</f>
        <v>0</v>
      </c>
    </row>
    <row r="94" spans="1:8" ht="13.5" thickBot="1">
      <c r="A94" s="5">
        <v>88</v>
      </c>
      <c r="B94" s="31" t="s">
        <v>20</v>
      </c>
      <c r="C94" s="158">
        <f>'[1]2d'!C23-'[1]9b'!C90-'[1]9c'!C90</f>
        <v>156741820</v>
      </c>
      <c r="D94" s="158">
        <f>'[1]2d'!D23-'[1]9b'!D90-'[1]9c'!D90</f>
        <v>156741820</v>
      </c>
      <c r="E94" s="158">
        <f>'[1]2d'!E23-'[1]9b'!E90-'[1]9c'!E90</f>
        <v>0</v>
      </c>
      <c r="F94" s="158">
        <f>'[1]2d'!F23-'[1]9b'!F90-'[1]9c'!F90</f>
        <v>0</v>
      </c>
      <c r="G94" s="158">
        <f>'[1]2d'!G23-'[1]9b'!G90-'[1]9c'!G90</f>
        <v>0</v>
      </c>
      <c r="H94" s="158">
        <f>'[1]2d'!H23-'[1]9b'!H90-'[1]9c'!H90</f>
        <v>0</v>
      </c>
    </row>
    <row r="95" spans="1:8" ht="26.25" thickBot="1">
      <c r="A95" s="5">
        <v>89</v>
      </c>
      <c r="B95" s="31" t="s">
        <v>21</v>
      </c>
      <c r="C95" s="158">
        <f>'[1]2d'!C24-'[1]9b'!C91-'[1]9c'!C91</f>
        <v>961520</v>
      </c>
      <c r="D95" s="158">
        <f>'[1]2d'!D24-'[1]9b'!D91-'[1]9c'!D91</f>
        <v>961520</v>
      </c>
      <c r="E95" s="158">
        <f>'[1]2d'!E24-'[1]9b'!E91-'[1]9c'!E91</f>
        <v>0</v>
      </c>
      <c r="F95" s="158">
        <f>'[1]2d'!F24-'[1]9b'!F91-'[1]9c'!F91</f>
        <v>0</v>
      </c>
      <c r="G95" s="158">
        <f>'[1]2d'!G24-'[1]9b'!G91-'[1]9c'!G91</f>
        <v>0</v>
      </c>
      <c r="H95" s="158">
        <f>'[1]2d'!H24-'[1]9b'!H91-'[1]9c'!H91</f>
        <v>0</v>
      </c>
    </row>
    <row r="96" spans="1:8" ht="13.5" thickBot="1">
      <c r="A96" s="5">
        <v>90</v>
      </c>
      <c r="B96" s="31" t="s">
        <v>22</v>
      </c>
      <c r="C96" s="158">
        <f>'[1]2d'!C25-'[1]9b'!C92-'[1]9c'!C92</f>
        <v>86783069</v>
      </c>
      <c r="D96" s="158">
        <f>'[1]2d'!D25-'[1]9b'!D92-'[1]9c'!D92</f>
        <v>86783069</v>
      </c>
      <c r="E96" s="158">
        <f>'[1]2d'!E25-'[1]9b'!E92-'[1]9c'!E92</f>
        <v>0</v>
      </c>
      <c r="F96" s="158">
        <f>'[1]2d'!F25-'[1]9b'!F92-'[1]9c'!F92</f>
        <v>0</v>
      </c>
      <c r="G96" s="158">
        <f>'[1]2d'!G25-'[1]9b'!G92-'[1]9c'!G92</f>
        <v>0</v>
      </c>
      <c r="H96" s="158">
        <f>'[1]2d'!H25-'[1]9b'!H92-'[1]9c'!H92</f>
        <v>0</v>
      </c>
    </row>
    <row r="97" spans="1:8" ht="13.5" thickBot="1">
      <c r="A97" s="5">
        <v>91</v>
      </c>
      <c r="B97" s="49" t="s">
        <v>23</v>
      </c>
      <c r="C97" s="158">
        <f>'[1]2d'!C26-'[1]9b'!C93-'[1]9c'!C93</f>
        <v>246551568</v>
      </c>
      <c r="D97" s="158">
        <f>'[1]2d'!D26-'[1]9b'!D93-'[1]9c'!D93</f>
        <v>245808868</v>
      </c>
      <c r="E97" s="158">
        <f>'[1]2d'!E26-'[1]9b'!E93-'[1]9c'!E93</f>
        <v>0</v>
      </c>
      <c r="F97" s="158">
        <f>'[1]2d'!F26-'[1]9b'!F93-'[1]9c'!F93</f>
        <v>742700</v>
      </c>
      <c r="G97" s="158">
        <f>'[1]2d'!G26-'[1]9b'!G93-'[1]9c'!G93</f>
        <v>0</v>
      </c>
      <c r="H97" s="158">
        <f>'[1]2d'!H26-'[1]9b'!H93-'[1]9c'!H93</f>
        <v>0</v>
      </c>
    </row>
    <row r="98" spans="1:8" ht="13.5" thickBot="1">
      <c r="A98" s="5">
        <v>92</v>
      </c>
      <c r="B98" s="31" t="s">
        <v>24</v>
      </c>
      <c r="C98" s="158">
        <f>'[1]2d'!C27-'[1]9b'!C94-'[1]9c'!C94</f>
        <v>930760</v>
      </c>
      <c r="D98" s="158">
        <f>'[1]2d'!D27-'[1]9b'!D94-'[1]9c'!D94</f>
        <v>0</v>
      </c>
      <c r="E98" s="158">
        <f>'[1]2d'!E27-'[1]9b'!E94-'[1]9c'!E94</f>
        <v>730760</v>
      </c>
      <c r="F98" s="158">
        <f>'[1]2d'!F27-'[1]9b'!F94-'[1]9c'!F94</f>
        <v>200000</v>
      </c>
      <c r="G98" s="158">
        <f>'[1]2d'!G27-'[1]9b'!G94-'[1]9c'!G94</f>
        <v>0</v>
      </c>
      <c r="H98" s="158">
        <f>'[1]2d'!H27-'[1]9b'!H94-'[1]9c'!H94</f>
        <v>0</v>
      </c>
    </row>
    <row r="99" spans="1:8" ht="13.5" thickBot="1">
      <c r="A99" s="5">
        <v>93</v>
      </c>
      <c r="B99" s="31" t="s">
        <v>25</v>
      </c>
      <c r="C99" s="158">
        <f>'[1]2d'!C28-'[1]9b'!C95-'[1]9c'!C95</f>
        <v>18306594</v>
      </c>
      <c r="D99" s="158">
        <f>'[1]2d'!D28-'[1]9b'!D95-'[1]9c'!D95</f>
        <v>18306594</v>
      </c>
      <c r="E99" s="158">
        <f>'[1]2d'!E28-'[1]9b'!E95-'[1]9c'!E95</f>
        <v>0</v>
      </c>
      <c r="F99" s="158">
        <f>'[1]2d'!F28-'[1]9b'!F95-'[1]9c'!F95</f>
        <v>0</v>
      </c>
      <c r="G99" s="158">
        <f>'[1]2d'!G28-'[1]9b'!G95-'[1]9c'!G95</f>
        <v>0</v>
      </c>
      <c r="H99" s="158">
        <f>'[1]2d'!H28-'[1]9b'!H95-'[1]9c'!H95</f>
        <v>0</v>
      </c>
    </row>
    <row r="100" spans="1:8" ht="13.5" thickBot="1">
      <c r="A100" s="5">
        <v>94</v>
      </c>
      <c r="B100" s="31" t="s">
        <v>26</v>
      </c>
      <c r="C100" s="158">
        <f>'[1]2d'!C29-'[1]9b'!C96-'[1]9c'!C96</f>
        <v>5340265</v>
      </c>
      <c r="D100" s="158">
        <f>'[1]2d'!D29-'[1]9b'!D96-'[1]9c'!D96</f>
        <v>2480315</v>
      </c>
      <c r="E100" s="158">
        <f>'[1]2d'!E29-'[1]9b'!E96-'[1]9c'!E96</f>
        <v>2599950</v>
      </c>
      <c r="F100" s="158">
        <f>'[1]2d'!F29-'[1]9b'!F96-'[1]9c'!F96</f>
        <v>260000</v>
      </c>
      <c r="G100" s="158">
        <f>'[1]2d'!G29-'[1]9b'!G96-'[1]9c'!G96</f>
        <v>0</v>
      </c>
      <c r="H100" s="158">
        <f>'[1]2d'!H29-'[1]9b'!H96-'[1]9c'!H96</f>
        <v>0</v>
      </c>
    </row>
    <row r="101" spans="1:8" ht="13.5" thickBot="1">
      <c r="A101" s="5">
        <v>95</v>
      </c>
      <c r="B101" s="31" t="s">
        <v>27</v>
      </c>
      <c r="C101" s="158">
        <f>'[1]2d'!C30-'[1]9b'!C97-'[1]9c'!C97</f>
        <v>10341648</v>
      </c>
      <c r="D101" s="158">
        <f>'[1]2d'!D30-'[1]9b'!D97-'[1]9c'!D97</f>
        <v>3923850</v>
      </c>
      <c r="E101" s="158">
        <f>'[1]2d'!E30-'[1]9b'!E97-'[1]9c'!E97</f>
        <v>1459050</v>
      </c>
      <c r="F101" s="158">
        <f>'[1]2d'!F30-'[1]9b'!F97-'[1]9c'!F97</f>
        <v>2134960</v>
      </c>
      <c r="G101" s="158">
        <f>'[1]2d'!G30-'[1]9b'!G97-'[1]9c'!G97</f>
        <v>2332764</v>
      </c>
      <c r="H101" s="158">
        <f>'[1]2d'!H30-'[1]9b'!H97-'[1]9c'!H97</f>
        <v>491024</v>
      </c>
    </row>
    <row r="102" spans="1:8" ht="26.25" thickBot="1">
      <c r="A102" s="5">
        <v>96</v>
      </c>
      <c r="B102" s="31" t="s">
        <v>28</v>
      </c>
      <c r="C102" s="158">
        <f>'[1]2d'!C31-'[1]9b'!C98-'[1]9c'!C98</f>
        <v>9087288</v>
      </c>
      <c r="D102" s="158">
        <f>'[1]2d'!D31-'[1]9b'!D98-'[1]9c'!D98</f>
        <v>6532856</v>
      </c>
      <c r="E102" s="158">
        <f>'[1]2d'!E31-'[1]9b'!E98-'[1]9c'!E98</f>
        <v>1293240</v>
      </c>
      <c r="F102" s="158">
        <f>'[1]2d'!F31-'[1]9b'!F98-'[1]9c'!F98</f>
        <v>700640</v>
      </c>
      <c r="G102" s="158">
        <f>'[1]2d'!G31-'[1]9b'!G98-'[1]9c'!G98</f>
        <v>427976</v>
      </c>
      <c r="H102" s="158">
        <f>'[1]2d'!H31-'[1]9b'!H98-'[1]9c'!H98</f>
        <v>132576</v>
      </c>
    </row>
    <row r="103" spans="1:8" ht="13.5" thickBot="1">
      <c r="A103" s="5">
        <v>97</v>
      </c>
      <c r="B103" s="49" t="s">
        <v>29</v>
      </c>
      <c r="C103" s="158">
        <f>'[1]2d'!C32-'[1]9b'!C99-'[1]9c'!C99</f>
        <v>44006555</v>
      </c>
      <c r="D103" s="158">
        <f>'[1]2d'!D32-'[1]9b'!D99-'[1]9c'!D99</f>
        <v>31243615</v>
      </c>
      <c r="E103" s="158">
        <f>'[1]2d'!E32-'[1]9b'!E99-'[1]9c'!E99</f>
        <v>6083000</v>
      </c>
      <c r="F103" s="158">
        <f>'[1]2d'!F32-'[1]9b'!F99-'[1]9c'!F99</f>
        <v>3295600</v>
      </c>
      <c r="G103" s="158">
        <f>'[1]2d'!G32-'[1]9b'!G99-'[1]9c'!G99</f>
        <v>2760740</v>
      </c>
      <c r="H103" s="158">
        <f>'[1]2d'!H32-'[1]9b'!H99-'[1]9c'!H99</f>
        <v>623600</v>
      </c>
    </row>
    <row r="104" spans="1:8" ht="13.5" thickBot="1">
      <c r="A104" s="5">
        <v>98</v>
      </c>
      <c r="B104" s="31" t="s">
        <v>30</v>
      </c>
      <c r="C104" s="158">
        <f>'[1]2d'!C33-'[1]9b'!C100-'[1]9c'!C100</f>
        <v>226956074</v>
      </c>
      <c r="D104" s="158">
        <f>'[1]2d'!D33-'[1]9b'!D100-'[1]9c'!D100</f>
        <v>226956074</v>
      </c>
      <c r="E104" s="158">
        <f>'[1]2d'!E33-'[1]9b'!E100-'[1]9c'!E100</f>
        <v>0</v>
      </c>
      <c r="F104" s="158">
        <f>'[1]2d'!F33-'[1]9b'!F100-'[1]9c'!F100</f>
        <v>0</v>
      </c>
      <c r="G104" s="158">
        <f>'[1]2d'!G33-'[1]9b'!G100-'[1]9c'!G100</f>
        <v>0</v>
      </c>
      <c r="H104" s="158">
        <f>'[1]2d'!H33-'[1]9b'!H100-'[1]9c'!H100</f>
        <v>0</v>
      </c>
    </row>
    <row r="105" spans="1:8" ht="13.5" thickBot="1">
      <c r="A105" s="5">
        <v>99</v>
      </c>
      <c r="B105" s="31" t="s">
        <v>31</v>
      </c>
      <c r="C105" s="158">
        <f>'[1]2d'!C34-'[1]9b'!C101-'[1]9c'!C101</f>
        <v>100000</v>
      </c>
      <c r="D105" s="158">
        <f>'[1]2d'!D34-'[1]9b'!D101-'[1]9c'!D101</f>
        <v>0</v>
      </c>
      <c r="E105" s="158">
        <f>'[1]2d'!E34-'[1]9b'!E101-'[1]9c'!E101</f>
        <v>100000</v>
      </c>
      <c r="F105" s="158">
        <f>'[1]2d'!F34-'[1]9b'!F101-'[1]9c'!F101</f>
        <v>0</v>
      </c>
      <c r="G105" s="158">
        <f>'[1]2d'!G34-'[1]9b'!G101-'[1]9c'!G101</f>
        <v>0</v>
      </c>
      <c r="H105" s="158">
        <f>'[1]2d'!H34-'[1]9b'!H101-'[1]9c'!H101</f>
        <v>0</v>
      </c>
    </row>
    <row r="106" spans="1:8" ht="13.5" thickBot="1">
      <c r="A106" s="5">
        <v>100</v>
      </c>
      <c r="B106" s="31" t="s">
        <v>32</v>
      </c>
      <c r="C106" s="158">
        <f>'[1]2d'!C35-'[1]9b'!C102-'[1]9c'!C102</f>
        <v>840000</v>
      </c>
      <c r="D106" s="158">
        <f>'[1]2d'!D35-'[1]9b'!D102-'[1]9c'!D102</f>
        <v>0</v>
      </c>
      <c r="E106" s="158">
        <f>'[1]2d'!E35-'[1]9b'!E102-'[1]9c'!E102</f>
        <v>0</v>
      </c>
      <c r="F106" s="158">
        <f>'[1]2d'!F35-'[1]9b'!F102-'[1]9c'!F102</f>
        <v>720000</v>
      </c>
      <c r="G106" s="158">
        <f>'[1]2d'!G35-'[1]9b'!G102-'[1]9c'!G102</f>
        <v>0</v>
      </c>
      <c r="H106" s="158">
        <f>'[1]2d'!H35-'[1]9b'!H102-'[1]9c'!H102</f>
        <v>120000</v>
      </c>
    </row>
    <row r="107" spans="1:8" ht="26.25" thickBot="1">
      <c r="A107" s="5">
        <v>101</v>
      </c>
      <c r="B107" s="31" t="s">
        <v>33</v>
      </c>
      <c r="C107" s="158">
        <f>'[1]2d'!C36-'[1]9b'!C103-'[1]9c'!C103</f>
        <v>54440623</v>
      </c>
      <c r="D107" s="158">
        <f>'[1]2d'!D36-'[1]9b'!D103-'[1]9c'!D103</f>
        <v>54186823</v>
      </c>
      <c r="E107" s="158">
        <f>'[1]2d'!E36-'[1]9b'!E103-'[1]9c'!E103</f>
        <v>27000</v>
      </c>
      <c r="F107" s="158">
        <f>'[1]2d'!F36-'[1]9b'!F103-'[1]9c'!F103</f>
        <v>194400</v>
      </c>
      <c r="G107" s="158">
        <f>'[1]2d'!G36-'[1]9b'!G103-'[1]9c'!G103</f>
        <v>0</v>
      </c>
      <c r="H107" s="158">
        <f>'[1]2d'!H36-'[1]9b'!H103-'[1]9c'!H103</f>
        <v>32400</v>
      </c>
    </row>
    <row r="108" spans="1:8" ht="13.5" thickBot="1">
      <c r="A108" s="5">
        <v>102</v>
      </c>
      <c r="B108" s="49" t="s">
        <v>34</v>
      </c>
      <c r="C108" s="158">
        <f>'[1]2d'!C37-'[1]9b'!C104-'[1]9c'!C104</f>
        <v>282336697</v>
      </c>
      <c r="D108" s="158">
        <f>'[1]2d'!D37-'[1]9b'!D104-'[1]9c'!D104</f>
        <v>281142897</v>
      </c>
      <c r="E108" s="158">
        <f>'[1]2d'!E37-'[1]9b'!E104-'[1]9c'!E104</f>
        <v>127000</v>
      </c>
      <c r="F108" s="158">
        <f>'[1]2d'!F37-'[1]9b'!F104-'[1]9c'!F104</f>
        <v>914400</v>
      </c>
      <c r="G108" s="158">
        <f>'[1]2d'!G37-'[1]9b'!G104-'[1]9c'!G104</f>
        <v>0</v>
      </c>
      <c r="H108" s="158">
        <f>'[1]2d'!H37-'[1]9b'!H104-'[1]9c'!H104</f>
        <v>152400</v>
      </c>
    </row>
    <row r="109" spans="1:8" ht="26.25" thickBot="1">
      <c r="A109" s="5">
        <v>103</v>
      </c>
      <c r="B109" s="31" t="s">
        <v>35</v>
      </c>
      <c r="C109" s="158">
        <f>'[1]2d'!C38-'[1]9b'!C105-'[1]9c'!C105</f>
        <v>1500000</v>
      </c>
      <c r="D109" s="158">
        <f>'[1]2d'!D38-'[1]9b'!D105-'[1]9c'!D105</f>
        <v>1500000</v>
      </c>
      <c r="E109" s="158">
        <f>'[1]2d'!E38-'[1]9b'!E105-'[1]9c'!E105</f>
        <v>0</v>
      </c>
      <c r="F109" s="158">
        <f>'[1]2d'!F38-'[1]9b'!F105-'[1]9c'!F105</f>
        <v>0</v>
      </c>
      <c r="G109" s="158">
        <f>'[1]2d'!G38-'[1]9b'!G105-'[1]9c'!G105</f>
        <v>0</v>
      </c>
      <c r="H109" s="158">
        <f>'[1]2d'!H38-'[1]9b'!H105-'[1]9c'!H105</f>
        <v>0</v>
      </c>
    </row>
    <row r="110" spans="1:8" ht="13.5" thickBot="1">
      <c r="A110" s="5">
        <v>104</v>
      </c>
      <c r="B110" s="31" t="s">
        <v>36</v>
      </c>
      <c r="C110" s="158">
        <f>'[1]2d'!C39-'[1]9b'!C106-'[1]9c'!C106</f>
        <v>0</v>
      </c>
      <c r="D110" s="158">
        <f>'[1]2d'!D39-'[1]9b'!D106-'[1]9c'!D106</f>
        <v>0</v>
      </c>
      <c r="E110" s="158">
        <f>'[1]2d'!E39-'[1]9b'!E106-'[1]9c'!E106</f>
        <v>0</v>
      </c>
      <c r="F110" s="158">
        <f>'[1]2d'!F39-'[1]9b'!F106-'[1]9c'!F106</f>
        <v>0</v>
      </c>
      <c r="G110" s="158">
        <f>'[1]2d'!G39-'[1]9b'!G106-'[1]9c'!G106</f>
        <v>0</v>
      </c>
      <c r="H110" s="158">
        <f>'[1]2d'!H39-'[1]9b'!H106-'[1]9c'!H106</f>
        <v>0</v>
      </c>
    </row>
    <row r="111" spans="1:8" ht="13.5" thickBot="1">
      <c r="A111" s="5">
        <v>105</v>
      </c>
      <c r="B111" s="31" t="s">
        <v>37</v>
      </c>
      <c r="C111" s="158">
        <f>'[1]2d'!C40-'[1]9b'!C107-'[1]9c'!C107</f>
        <v>1500000</v>
      </c>
      <c r="D111" s="158">
        <f>'[1]2d'!D40-'[1]9b'!D107-'[1]9c'!D107</f>
        <v>1500000</v>
      </c>
      <c r="E111" s="158">
        <f>'[1]2d'!E40-'[1]9b'!E107-'[1]9c'!E107</f>
        <v>0</v>
      </c>
      <c r="F111" s="158">
        <f>'[1]2d'!F40-'[1]9b'!F107-'[1]9c'!F107</f>
        <v>0</v>
      </c>
      <c r="G111" s="158">
        <f>'[1]2d'!G40-'[1]9b'!G107-'[1]9c'!G107</f>
        <v>0</v>
      </c>
      <c r="H111" s="158">
        <f>'[1]2d'!H40-'[1]9b'!H107-'[1]9c'!H107</f>
        <v>0</v>
      </c>
    </row>
    <row r="112" spans="1:8" ht="26.25" thickBot="1">
      <c r="A112" s="5">
        <v>106</v>
      </c>
      <c r="B112" s="31" t="s">
        <v>38</v>
      </c>
      <c r="C112" s="158">
        <f>'[1]2d'!C41-'[1]9b'!C108-'[1]9c'!C108</f>
        <v>0</v>
      </c>
      <c r="D112" s="158">
        <f>'[1]2d'!D41-'[1]9b'!D108-'[1]9c'!D108</f>
        <v>0</v>
      </c>
      <c r="E112" s="158">
        <f>'[1]2d'!E41-'[1]9b'!E108-'[1]9c'!E108</f>
        <v>0</v>
      </c>
      <c r="F112" s="158">
        <f>'[1]2d'!F41-'[1]9b'!F108-'[1]9c'!F108</f>
        <v>0</v>
      </c>
      <c r="G112" s="158">
        <f>'[1]2d'!G41-'[1]9b'!G108-'[1]9c'!G108</f>
        <v>0</v>
      </c>
      <c r="H112" s="158">
        <f>'[1]2d'!H41-'[1]9b'!H108-'[1]9c'!H108</f>
        <v>0</v>
      </c>
    </row>
    <row r="113" spans="1:9" ht="13.5" thickBot="1">
      <c r="A113" s="5">
        <v>107</v>
      </c>
      <c r="B113" s="49" t="s">
        <v>39</v>
      </c>
      <c r="C113" s="158">
        <f>'[1]2d'!C42-'[1]9b'!C109-'[1]9c'!C109</f>
        <v>1500000</v>
      </c>
      <c r="D113" s="158">
        <f>'[1]2d'!D42-'[1]9b'!D109-'[1]9c'!D109</f>
        <v>1500000</v>
      </c>
      <c r="E113" s="158">
        <f>'[1]2d'!E42-'[1]9b'!E109-'[1]9c'!E109</f>
        <v>0</v>
      </c>
      <c r="F113" s="158">
        <f>'[1]2d'!F42-'[1]9b'!F109-'[1]9c'!F109</f>
        <v>0</v>
      </c>
      <c r="G113" s="158">
        <f>'[1]2d'!G42-'[1]9b'!G109-'[1]9c'!G109</f>
        <v>0</v>
      </c>
      <c r="H113" s="158">
        <f>'[1]2d'!H42-'[1]9b'!H109-'[1]9c'!H109</f>
        <v>0</v>
      </c>
    </row>
    <row r="114" spans="1:9" ht="13.5" thickBot="1">
      <c r="A114" s="5">
        <v>108</v>
      </c>
      <c r="B114" s="35" t="s">
        <v>40</v>
      </c>
      <c r="C114" s="158">
        <f>'[1]2d'!C43-'[1]9b'!C110-'[1]9c'!C110</f>
        <v>1279983707</v>
      </c>
      <c r="D114" s="158">
        <f>'[1]2d'!D43-'[1]9b'!D110-'[1]9c'!D110</f>
        <v>674759138</v>
      </c>
      <c r="E114" s="158">
        <f>'[1]2d'!E43-'[1]9b'!E110-'[1]9c'!E110</f>
        <v>179835527</v>
      </c>
      <c r="F114" s="158">
        <f>'[1]2d'!F43-'[1]9b'!F110-'[1]9c'!F110</f>
        <v>208689625</v>
      </c>
      <c r="G114" s="158">
        <f>'[1]2d'!G43-'[1]9b'!G110-'[1]9c'!G110</f>
        <v>65145818</v>
      </c>
      <c r="H114" s="158">
        <f>'[1]2d'!H43-'[1]9b'!H110-'[1]9c'!H110</f>
        <v>151553599</v>
      </c>
    </row>
    <row r="115" spans="1:9" ht="26.25" thickBot="1">
      <c r="A115" s="5">
        <v>109</v>
      </c>
      <c r="B115" s="31" t="s">
        <v>41</v>
      </c>
      <c r="C115" s="158">
        <f>'[1]2d'!C44-'[1]9b'!C111-'[1]9c'!C111</f>
        <v>22907484</v>
      </c>
      <c r="D115" s="158">
        <f>'[1]2d'!D44-'[1]9b'!D111-'[1]9c'!D111</f>
        <v>22907484</v>
      </c>
      <c r="E115" s="158">
        <f>'[1]2d'!E44-'[1]9b'!E111-'[1]9c'!E111</f>
        <v>0</v>
      </c>
      <c r="F115" s="158">
        <f>'[1]2d'!F44-'[1]9b'!F111-'[1]9c'!F111</f>
        <v>0</v>
      </c>
      <c r="G115" s="158">
        <f>'[1]2d'!G44-'[1]9b'!G111-'[1]9c'!G111</f>
        <v>0</v>
      </c>
      <c r="H115" s="158">
        <f>'[1]2d'!H44-'[1]9b'!H111-'[1]9c'!H111</f>
        <v>0</v>
      </c>
    </row>
    <row r="116" spans="1:9" ht="13.5" thickBot="1">
      <c r="A116" s="5">
        <v>110</v>
      </c>
      <c r="B116" s="31" t="s">
        <v>370</v>
      </c>
      <c r="C116" s="158">
        <f>'[1]2d'!C45-'[1]9b'!C112-'[1]9c'!C112</f>
        <v>60000000</v>
      </c>
      <c r="D116" s="158"/>
      <c r="E116" s="158"/>
      <c r="F116" s="158"/>
      <c r="G116" s="158"/>
      <c r="H116" s="158"/>
    </row>
    <row r="117" spans="1:9" ht="13.5" thickBot="1">
      <c r="A117" s="5">
        <v>111</v>
      </c>
      <c r="B117" s="31" t="s">
        <v>42</v>
      </c>
      <c r="C117" s="158">
        <f>'[1]2d'!C46-'[1]9b'!C113-'[1]9c'!C113</f>
        <v>502292113</v>
      </c>
      <c r="D117" s="158">
        <f>'[1]2d'!D46-'[1]9b'!D113-'[1]9c'!D113</f>
        <v>502292113</v>
      </c>
      <c r="E117" s="158">
        <f>'[1]2d'!E46-'[1]9b'!E113-'[1]9c'!E113</f>
        <v>0</v>
      </c>
      <c r="F117" s="158">
        <f>'[1]2d'!F46-'[1]9b'!F113-'[1]9c'!F113</f>
        <v>0</v>
      </c>
      <c r="G117" s="158">
        <f>'[1]2d'!G46-'[1]9b'!G113-'[1]9c'!G113</f>
        <v>0</v>
      </c>
      <c r="H117" s="158">
        <f>'[1]2d'!H46-'[1]9b'!H113-'[1]9c'!H113</f>
        <v>0</v>
      </c>
    </row>
    <row r="118" spans="1:9" ht="13.5" thickBot="1">
      <c r="A118" s="5">
        <v>112</v>
      </c>
      <c r="B118" s="31" t="s">
        <v>43</v>
      </c>
      <c r="C118" s="158">
        <f>'[1]2d'!C47-'[1]9b'!C114-'[1]9c'!C114</f>
        <v>585199597</v>
      </c>
      <c r="D118" s="158">
        <f>'[1]2d'!D47-'[1]9b'!D114-'[1]9c'!D114</f>
        <v>585199597</v>
      </c>
      <c r="E118" s="158">
        <f>'[1]2d'!E47-'[1]9b'!E114-'[1]9c'!E114</f>
        <v>0</v>
      </c>
      <c r="F118" s="158">
        <f>'[1]2d'!F47-'[1]9b'!F114-'[1]9c'!F114</f>
        <v>0</v>
      </c>
      <c r="G118" s="158">
        <f>'[1]2d'!G47-'[1]9b'!G114-'[1]9c'!G114</f>
        <v>0</v>
      </c>
      <c r="H118" s="158">
        <f>'[1]2d'!H47-'[1]9b'!H114-'[1]9c'!H114</f>
        <v>0</v>
      </c>
    </row>
    <row r="119" spans="1:9" ht="13.5" thickBot="1">
      <c r="A119" s="5">
        <v>113</v>
      </c>
      <c r="B119" s="36" t="s">
        <v>44</v>
      </c>
      <c r="C119" s="158">
        <f>'[1]2d'!C48-'[1]9b'!C115-'[1]9c'!C115</f>
        <v>585199597</v>
      </c>
      <c r="D119" s="158">
        <f>'[1]2d'!D48-'[1]9b'!D115-'[1]9c'!D115</f>
        <v>585199597</v>
      </c>
      <c r="E119" s="158">
        <f>'[1]2d'!E48-'[1]9b'!E115-'[1]9c'!E115</f>
        <v>0</v>
      </c>
      <c r="F119" s="158">
        <f>'[1]2d'!F48-'[1]9b'!F115-'[1]9c'!F115</f>
        <v>0</v>
      </c>
      <c r="G119" s="158">
        <f>'[1]2d'!G48-'[1]9b'!G115-'[1]9c'!G115</f>
        <v>0</v>
      </c>
      <c r="H119" s="158">
        <f>'[1]2d'!H48-'[1]9b'!H115-'[1]9c'!H115</f>
        <v>0</v>
      </c>
    </row>
    <row r="120" spans="1:9" ht="14.25" thickTop="1" thickBot="1">
      <c r="A120" s="5">
        <v>114</v>
      </c>
      <c r="B120" s="152" t="s">
        <v>45</v>
      </c>
      <c r="C120" s="151">
        <f>'[1]2d'!C49-'[1]9b'!C116-'[1]9c'!C116</f>
        <v>1865183304</v>
      </c>
      <c r="D120" s="151">
        <f>'[1]2d'!D49-'[1]9b'!D116-'[1]9c'!D116</f>
        <v>1259958735</v>
      </c>
      <c r="E120" s="151">
        <f>'[1]2d'!E49-'[1]9b'!E116-'[1]9c'!E116</f>
        <v>179835527</v>
      </c>
      <c r="F120" s="151">
        <f>'[1]2d'!F49-'[1]9b'!F116-'[1]9c'!F116</f>
        <v>208689625</v>
      </c>
      <c r="G120" s="151">
        <f>'[1]2d'!G49-'[1]9b'!G116-'[1]9c'!G116</f>
        <v>65145818</v>
      </c>
      <c r="H120" s="151">
        <f>'[1]2d'!H49-'[1]9b'!H116-'[1]9c'!H116</f>
        <v>151553599</v>
      </c>
      <c r="I120" s="154"/>
    </row>
    <row r="121" spans="1:9" ht="13.5" thickTop="1">
      <c r="I121" s="154"/>
    </row>
  </sheetData>
  <pageMargins left="0.15748031496062992" right="0.15748031496062992" top="0.19685039370078741" bottom="0.19685039370078741" header="0.51181102362204722" footer="0.51181102362204722"/>
  <pageSetup scale="75" orientation="landscape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1"/>
  <sheetViews>
    <sheetView workbookViewId="0">
      <pane ySplit="7" topLeftCell="A68" activePane="bottomLeft" state="frozen"/>
      <selection pane="bottomLeft" activeCell="C2" sqref="C2"/>
    </sheetView>
  </sheetViews>
  <sheetFormatPr defaultRowHeight="12.75"/>
  <cols>
    <col min="1" max="1" width="5.7109375" customWidth="1"/>
    <col min="2" max="2" width="50" customWidth="1"/>
    <col min="3" max="8" width="13.7109375" customWidth="1"/>
  </cols>
  <sheetData>
    <row r="1" spans="1:9" ht="18.75">
      <c r="B1" s="431" t="s">
        <v>0</v>
      </c>
      <c r="C1" s="65" t="s">
        <v>304</v>
      </c>
    </row>
    <row r="2" spans="1:9" ht="18.75">
      <c r="B2" s="434" t="s">
        <v>120</v>
      </c>
      <c r="C2" s="435" t="s">
        <v>476</v>
      </c>
    </row>
    <row r="3" spans="1:9" ht="18.75">
      <c r="B3" s="28" t="s">
        <v>270</v>
      </c>
    </row>
    <row r="4" spans="1:9" ht="15.75">
      <c r="B4" s="29" t="s">
        <v>116</v>
      </c>
      <c r="C4" t="s">
        <v>118</v>
      </c>
    </row>
    <row r="5" spans="1:9">
      <c r="A5" s="1"/>
      <c r="B5" s="23"/>
      <c r="C5" s="30" t="s">
        <v>46</v>
      </c>
      <c r="D5" s="30" t="s">
        <v>47</v>
      </c>
      <c r="E5" s="30" t="s">
        <v>48</v>
      </c>
      <c r="F5" s="30" t="s">
        <v>49</v>
      </c>
      <c r="G5" s="30" t="s">
        <v>50</v>
      </c>
      <c r="H5" s="30" t="s">
        <v>51</v>
      </c>
    </row>
    <row r="6" spans="1:9" ht="26.25" thickBot="1">
      <c r="A6" s="2" t="s">
        <v>1</v>
      </c>
      <c r="B6" s="3" t="s">
        <v>2</v>
      </c>
      <c r="C6" s="25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</row>
    <row r="7" spans="1:9" ht="25.5">
      <c r="A7" s="5">
        <v>1</v>
      </c>
      <c r="B7" s="31" t="s">
        <v>52</v>
      </c>
      <c r="C7" s="56">
        <f t="shared" ref="C7:C74" si="0">SUM(D7:H7)</f>
        <v>0</v>
      </c>
      <c r="D7" s="38"/>
      <c r="E7" s="6"/>
      <c r="F7" s="6"/>
      <c r="G7" s="6"/>
      <c r="H7" s="6"/>
    </row>
    <row r="8" spans="1:9" ht="25.5">
      <c r="A8" s="5">
        <v>2</v>
      </c>
      <c r="B8" s="31" t="s">
        <v>53</v>
      </c>
      <c r="C8" s="57">
        <f t="shared" si="0"/>
        <v>0</v>
      </c>
      <c r="D8" s="38"/>
      <c r="E8" s="6"/>
      <c r="F8" s="6"/>
      <c r="G8" s="6"/>
      <c r="H8" s="6"/>
    </row>
    <row r="9" spans="1:9" ht="25.5">
      <c r="A9" s="5">
        <v>3</v>
      </c>
      <c r="B9" s="31" t="s">
        <v>54</v>
      </c>
      <c r="C9" s="57">
        <f t="shared" si="0"/>
        <v>0</v>
      </c>
      <c r="D9" s="38"/>
      <c r="E9" s="6"/>
      <c r="F9" s="6"/>
      <c r="G9" s="6"/>
      <c r="H9" s="6"/>
    </row>
    <row r="10" spans="1:9" ht="25.5">
      <c r="A10" s="5">
        <v>4</v>
      </c>
      <c r="B10" s="31" t="s">
        <v>55</v>
      </c>
      <c r="C10" s="57">
        <f t="shared" si="0"/>
        <v>0</v>
      </c>
      <c r="D10" s="38"/>
      <c r="E10" s="6"/>
      <c r="F10" s="6"/>
      <c r="G10" s="6"/>
      <c r="H10" s="6"/>
    </row>
    <row r="11" spans="1:9" ht="25.5">
      <c r="A11" s="5">
        <v>5</v>
      </c>
      <c r="B11" s="31" t="s">
        <v>56</v>
      </c>
      <c r="C11" s="57">
        <f t="shared" si="0"/>
        <v>0</v>
      </c>
      <c r="D11" s="38"/>
      <c r="E11" s="6"/>
      <c r="F11" s="6"/>
      <c r="G11" s="6"/>
      <c r="H11" s="6"/>
    </row>
    <row r="12" spans="1:9">
      <c r="A12" s="5">
        <v>6</v>
      </c>
      <c r="B12" s="31" t="s">
        <v>444</v>
      </c>
      <c r="C12" s="57">
        <f t="shared" ref="C12" si="1">SUM(D12:H12)</f>
        <v>0</v>
      </c>
      <c r="D12" s="38"/>
      <c r="E12" s="6"/>
      <c r="F12" s="6"/>
      <c r="G12" s="6"/>
      <c r="H12" s="6"/>
      <c r="I12" s="175"/>
    </row>
    <row r="13" spans="1:9">
      <c r="A13" s="5">
        <v>7</v>
      </c>
      <c r="B13" s="31" t="s">
        <v>57</v>
      </c>
      <c r="C13" s="57">
        <f t="shared" si="0"/>
        <v>0</v>
      </c>
      <c r="D13" s="39">
        <f>SUM(D7:D12)</f>
        <v>0</v>
      </c>
      <c r="E13" s="39">
        <f t="shared" ref="E13:H13" si="2">SUM(E7:E12)</f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</row>
    <row r="14" spans="1:9" ht="25.5">
      <c r="A14" s="5">
        <v>8</v>
      </c>
      <c r="B14" s="31" t="s">
        <v>58</v>
      </c>
      <c r="C14" s="57">
        <f t="shared" si="0"/>
        <v>0</v>
      </c>
      <c r="D14" s="39">
        <f>SUM(D15:D18)</f>
        <v>0</v>
      </c>
      <c r="E14" s="17">
        <f>SUM(E15:E18)</f>
        <v>0</v>
      </c>
      <c r="F14" s="17">
        <f>SUM(F15:F18)</f>
        <v>0</v>
      </c>
      <c r="G14" s="17">
        <f>SUM(G15:G18)</f>
        <v>0</v>
      </c>
      <c r="H14" s="17">
        <f>SUM(H15:H18)</f>
        <v>0</v>
      </c>
    </row>
    <row r="15" spans="1:9">
      <c r="A15" s="5">
        <v>9</v>
      </c>
      <c r="B15" s="31" t="s">
        <v>59</v>
      </c>
      <c r="C15" s="57">
        <f t="shared" si="0"/>
        <v>0</v>
      </c>
      <c r="D15" s="38"/>
      <c r="E15" s="6"/>
      <c r="F15" s="6"/>
      <c r="G15" s="6"/>
      <c r="H15" s="6"/>
    </row>
    <row r="16" spans="1:9">
      <c r="A16" s="5">
        <v>10</v>
      </c>
      <c r="B16" s="31" t="s">
        <v>60</v>
      </c>
      <c r="C16" s="57">
        <f t="shared" si="0"/>
        <v>0</v>
      </c>
      <c r="D16" s="38"/>
      <c r="E16" s="6"/>
      <c r="F16" s="6"/>
      <c r="G16" s="6"/>
      <c r="H16" s="6"/>
    </row>
    <row r="17" spans="1:8">
      <c r="A17" s="5">
        <v>11</v>
      </c>
      <c r="B17" s="31" t="s">
        <v>61</v>
      </c>
      <c r="C17" s="57">
        <f t="shared" si="0"/>
        <v>0</v>
      </c>
      <c r="D17" s="38"/>
      <c r="E17" s="6"/>
      <c r="F17" s="6"/>
      <c r="G17" s="6"/>
      <c r="H17" s="8"/>
    </row>
    <row r="18" spans="1:8">
      <c r="A18" s="5">
        <v>12</v>
      </c>
      <c r="B18" s="31" t="s">
        <v>62</v>
      </c>
      <c r="C18" s="57">
        <f t="shared" si="0"/>
        <v>0</v>
      </c>
      <c r="D18" s="38"/>
      <c r="E18" s="6"/>
      <c r="F18" s="6"/>
      <c r="G18" s="6"/>
      <c r="H18" s="6"/>
    </row>
    <row r="19" spans="1:8" ht="25.5">
      <c r="A19" s="5">
        <v>13</v>
      </c>
      <c r="B19" s="32" t="s">
        <v>63</v>
      </c>
      <c r="C19" s="57">
        <f t="shared" si="0"/>
        <v>0</v>
      </c>
      <c r="D19" s="40">
        <f>D13+D14</f>
        <v>0</v>
      </c>
      <c r="E19" s="7">
        <f>E13+E14</f>
        <v>0</v>
      </c>
      <c r="F19" s="7">
        <f>F13+F14</f>
        <v>0</v>
      </c>
      <c r="G19" s="7">
        <f>G13+G14</f>
        <v>0</v>
      </c>
      <c r="H19" s="7">
        <f>H13+H14</f>
        <v>0</v>
      </c>
    </row>
    <row r="20" spans="1:8">
      <c r="A20" s="5">
        <v>14</v>
      </c>
      <c r="B20" s="31" t="s">
        <v>64</v>
      </c>
      <c r="C20" s="57">
        <f t="shared" si="0"/>
        <v>0</v>
      </c>
      <c r="D20" s="41">
        <f>SUM(D21:D24)</f>
        <v>0</v>
      </c>
      <c r="E20" s="18">
        <f>SUM(E21:E24)</f>
        <v>0</v>
      </c>
      <c r="F20" s="18">
        <f>SUM(F21:F24)</f>
        <v>0</v>
      </c>
      <c r="G20" s="18">
        <f>SUM(G21:G24)</f>
        <v>0</v>
      </c>
      <c r="H20" s="18">
        <f>SUM(H21:H24)</f>
        <v>0</v>
      </c>
    </row>
    <row r="21" spans="1:8">
      <c r="A21" s="5">
        <v>15</v>
      </c>
      <c r="B21" s="31" t="s">
        <v>65</v>
      </c>
      <c r="C21" s="57">
        <f t="shared" si="0"/>
        <v>0</v>
      </c>
      <c r="D21" s="42"/>
      <c r="E21" s="4"/>
      <c r="F21" s="4"/>
      <c r="G21" s="4"/>
      <c r="H21" s="4"/>
    </row>
    <row r="22" spans="1:8">
      <c r="A22" s="5">
        <v>16</v>
      </c>
      <c r="B22" s="31" t="s">
        <v>66</v>
      </c>
      <c r="C22" s="57">
        <f t="shared" si="0"/>
        <v>0</v>
      </c>
      <c r="D22" s="42"/>
      <c r="E22" s="4"/>
      <c r="F22" s="4"/>
      <c r="G22" s="4"/>
      <c r="H22" s="4"/>
    </row>
    <row r="23" spans="1:8">
      <c r="A23" s="5">
        <v>17</v>
      </c>
      <c r="B23" s="31" t="s">
        <v>67</v>
      </c>
      <c r="C23" s="57">
        <f t="shared" si="0"/>
        <v>0</v>
      </c>
      <c r="D23" s="42"/>
      <c r="E23" s="4"/>
      <c r="F23" s="4"/>
      <c r="G23" s="4"/>
      <c r="H23" s="4"/>
    </row>
    <row r="24" spans="1:8">
      <c r="A24" s="5">
        <v>18</v>
      </c>
      <c r="B24" s="33" t="s">
        <v>68</v>
      </c>
      <c r="C24" s="57">
        <f t="shared" si="0"/>
        <v>0</v>
      </c>
      <c r="D24" s="42"/>
      <c r="E24" s="4"/>
      <c r="F24" s="4"/>
      <c r="G24" s="4"/>
      <c r="H24" s="4"/>
    </row>
    <row r="25" spans="1:8" ht="25.5">
      <c r="A25" s="5">
        <v>19</v>
      </c>
      <c r="B25" s="32" t="s">
        <v>69</v>
      </c>
      <c r="C25" s="57">
        <f t="shared" si="0"/>
        <v>0</v>
      </c>
      <c r="D25" s="40">
        <f>D20</f>
        <v>0</v>
      </c>
      <c r="E25" s="7">
        <f>E20</f>
        <v>0</v>
      </c>
      <c r="F25" s="7">
        <f>F20</f>
        <v>0</v>
      </c>
      <c r="G25" s="7">
        <f>G20</f>
        <v>0</v>
      </c>
      <c r="H25" s="7">
        <f>H20</f>
        <v>0</v>
      </c>
    </row>
    <row r="26" spans="1:8">
      <c r="A26" s="5">
        <v>20</v>
      </c>
      <c r="B26" s="31" t="s">
        <v>70</v>
      </c>
      <c r="C26" s="57">
        <f t="shared" si="0"/>
        <v>3198364</v>
      </c>
      <c r="D26" s="39">
        <f>SUM(D27:D28)</f>
        <v>3198364</v>
      </c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>
      <c r="A27" s="5">
        <v>21</v>
      </c>
      <c r="B27" s="31" t="s">
        <v>71</v>
      </c>
      <c r="C27" s="57">
        <f t="shared" si="0"/>
        <v>3198364</v>
      </c>
      <c r="D27" s="38">
        <v>3198364</v>
      </c>
      <c r="E27" s="6"/>
      <c r="F27" s="6"/>
      <c r="G27" s="6"/>
      <c r="H27" s="6"/>
    </row>
    <row r="28" spans="1:8" ht="16.5" customHeight="1">
      <c r="A28" s="5">
        <v>22</v>
      </c>
      <c r="B28" s="31" t="s">
        <v>72</v>
      </c>
      <c r="C28" s="57">
        <f t="shared" si="0"/>
        <v>0</v>
      </c>
      <c r="D28" s="38"/>
      <c r="E28" s="6"/>
      <c r="F28" s="6"/>
      <c r="G28" s="6"/>
      <c r="H28" s="6"/>
    </row>
    <row r="29" spans="1:8" ht="18.75" customHeight="1">
      <c r="A29" s="5">
        <v>23</v>
      </c>
      <c r="B29" s="31" t="s">
        <v>73</v>
      </c>
      <c r="C29" s="57">
        <f t="shared" si="0"/>
        <v>0</v>
      </c>
      <c r="D29" s="38"/>
      <c r="E29" s="6"/>
      <c r="F29" s="6"/>
      <c r="G29" s="6"/>
      <c r="H29" s="6"/>
    </row>
    <row r="30" spans="1:8">
      <c r="A30" s="5">
        <v>24</v>
      </c>
      <c r="B30" s="31" t="s">
        <v>74</v>
      </c>
      <c r="C30" s="57">
        <f t="shared" si="0"/>
        <v>0</v>
      </c>
      <c r="D30" s="38"/>
      <c r="E30" s="6"/>
      <c r="F30" s="6"/>
      <c r="G30" s="6"/>
      <c r="H30" s="6"/>
    </row>
    <row r="31" spans="1:8" ht="25.5">
      <c r="A31" s="5">
        <v>25</v>
      </c>
      <c r="B31" s="31" t="s">
        <v>75</v>
      </c>
      <c r="C31" s="57">
        <f t="shared" si="0"/>
        <v>0</v>
      </c>
      <c r="D31" s="38"/>
      <c r="E31" s="6"/>
      <c r="F31" s="6"/>
      <c r="G31" s="6"/>
      <c r="H31" s="6"/>
    </row>
    <row r="32" spans="1:8">
      <c r="A32" s="5">
        <v>26</v>
      </c>
      <c r="B32" s="31" t="s">
        <v>76</v>
      </c>
      <c r="C32" s="57">
        <f t="shared" si="0"/>
        <v>0</v>
      </c>
      <c r="D32" s="39">
        <f>SUM(D29:D31)</f>
        <v>0</v>
      </c>
      <c r="E32" s="17">
        <f>SUM(E29:E31)</f>
        <v>0</v>
      </c>
      <c r="F32" s="17">
        <f>SUM(F29:F31)</f>
        <v>0</v>
      </c>
      <c r="G32" s="17">
        <f>SUM(G29:G31)</f>
        <v>0</v>
      </c>
      <c r="H32" s="17">
        <f>SUM(H29:H31)</f>
        <v>0</v>
      </c>
    </row>
    <row r="33" spans="1:8">
      <c r="A33" s="5">
        <v>27</v>
      </c>
      <c r="B33" s="31" t="s">
        <v>77</v>
      </c>
      <c r="C33" s="57">
        <f t="shared" si="0"/>
        <v>0</v>
      </c>
      <c r="D33" s="39">
        <f>SUM(D34:D36)</f>
        <v>0</v>
      </c>
      <c r="E33" s="17">
        <f>SUM(E34:E36)</f>
        <v>0</v>
      </c>
      <c r="F33" s="17">
        <f>SUM(F34:F36)</f>
        <v>0</v>
      </c>
      <c r="G33" s="17">
        <f>SUM(G34:G36)</f>
        <v>0</v>
      </c>
      <c r="H33" s="17">
        <f>SUM(H34:H36)</f>
        <v>0</v>
      </c>
    </row>
    <row r="34" spans="1:8" ht="51">
      <c r="A34" s="5">
        <v>28</v>
      </c>
      <c r="B34" s="31" t="s">
        <v>78</v>
      </c>
      <c r="C34" s="57">
        <f t="shared" si="0"/>
        <v>0</v>
      </c>
      <c r="D34" s="38"/>
      <c r="E34" s="6"/>
      <c r="F34" s="6"/>
      <c r="G34" s="6"/>
      <c r="H34" s="6"/>
    </row>
    <row r="35" spans="1:8">
      <c r="A35" s="5">
        <v>29</v>
      </c>
      <c r="B35" s="31" t="s">
        <v>79</v>
      </c>
      <c r="C35" s="57">
        <f t="shared" si="0"/>
        <v>0</v>
      </c>
      <c r="D35" s="38"/>
      <c r="E35" s="6"/>
      <c r="F35" s="6"/>
      <c r="G35" s="6"/>
      <c r="H35" s="6"/>
    </row>
    <row r="36" spans="1:8">
      <c r="A36" s="5">
        <v>30</v>
      </c>
      <c r="B36" s="31" t="s">
        <v>80</v>
      </c>
      <c r="C36" s="57">
        <f t="shared" si="0"/>
        <v>0</v>
      </c>
      <c r="D36" s="42"/>
      <c r="E36" s="4"/>
      <c r="F36" s="4"/>
      <c r="G36" s="4"/>
      <c r="H36" s="4"/>
    </row>
    <row r="37" spans="1:8">
      <c r="A37" s="5">
        <v>31</v>
      </c>
      <c r="B37" s="32" t="s">
        <v>81</v>
      </c>
      <c r="C37" s="57">
        <f t="shared" si="0"/>
        <v>3198364</v>
      </c>
      <c r="D37" s="40">
        <f>D26+D32+D33</f>
        <v>3198364</v>
      </c>
      <c r="E37" s="7">
        <f>E26+E32+E33</f>
        <v>0</v>
      </c>
      <c r="F37" s="7">
        <f>F26+F32+F33</f>
        <v>0</v>
      </c>
      <c r="G37" s="7">
        <f>G26+G32+G33</f>
        <v>0</v>
      </c>
      <c r="H37" s="7">
        <f>H26+H32+H33</f>
        <v>0</v>
      </c>
    </row>
    <row r="38" spans="1:8">
      <c r="A38" s="5">
        <v>32</v>
      </c>
      <c r="B38" s="164" t="s">
        <v>289</v>
      </c>
      <c r="C38" s="57">
        <f t="shared" ref="C38" si="3">SUM(D38:H38)</f>
        <v>0</v>
      </c>
      <c r="D38" s="159"/>
      <c r="E38" s="160"/>
      <c r="F38" s="160"/>
      <c r="G38" s="160"/>
      <c r="H38" s="160"/>
    </row>
    <row r="39" spans="1:8">
      <c r="A39" s="5">
        <v>33</v>
      </c>
      <c r="B39" s="34" t="s">
        <v>82</v>
      </c>
      <c r="C39" s="57">
        <f t="shared" si="0"/>
        <v>100000</v>
      </c>
      <c r="D39" s="43">
        <f>SUM(D40:D42)</f>
        <v>0</v>
      </c>
      <c r="E39" s="19">
        <f>SUM(E40:E42)</f>
        <v>0</v>
      </c>
      <c r="F39" s="19">
        <f>SUM(F40:F42)</f>
        <v>0</v>
      </c>
      <c r="G39" s="19">
        <f>SUM(G40:G42)</f>
        <v>100000</v>
      </c>
      <c r="H39" s="19">
        <f>SUM(H40:H42)</f>
        <v>0</v>
      </c>
    </row>
    <row r="40" spans="1:8">
      <c r="A40" s="5">
        <v>34</v>
      </c>
      <c r="B40" s="34" t="s">
        <v>83</v>
      </c>
      <c r="C40" s="57">
        <f t="shared" si="0"/>
        <v>0</v>
      </c>
      <c r="D40" s="44"/>
      <c r="E40" s="8"/>
      <c r="F40" s="8"/>
      <c r="G40" s="8"/>
      <c r="H40" s="8"/>
    </row>
    <row r="41" spans="1:8">
      <c r="A41" s="5">
        <v>35</v>
      </c>
      <c r="B41" s="34" t="s">
        <v>84</v>
      </c>
      <c r="C41" s="57">
        <f t="shared" si="0"/>
        <v>0</v>
      </c>
      <c r="D41" s="44"/>
      <c r="E41" s="8"/>
      <c r="F41" s="8"/>
      <c r="G41" s="8"/>
      <c r="H41" s="8"/>
    </row>
    <row r="42" spans="1:8">
      <c r="A42" s="5">
        <v>36</v>
      </c>
      <c r="B42" s="34" t="s">
        <v>85</v>
      </c>
      <c r="C42" s="57">
        <f t="shared" si="0"/>
        <v>100000</v>
      </c>
      <c r="D42" s="44"/>
      <c r="E42" s="8"/>
      <c r="F42" s="8"/>
      <c r="G42" s="8">
        <v>100000</v>
      </c>
      <c r="H42" s="8"/>
    </row>
    <row r="43" spans="1:8">
      <c r="A43" s="5">
        <v>37</v>
      </c>
      <c r="B43" s="31" t="s">
        <v>86</v>
      </c>
      <c r="C43" s="57">
        <f t="shared" si="0"/>
        <v>1200000</v>
      </c>
      <c r="D43" s="43">
        <f>SUM(D44:D45)</f>
        <v>0</v>
      </c>
      <c r="E43" s="19">
        <f>SUM(E44:E45)</f>
        <v>0</v>
      </c>
      <c r="F43" s="19">
        <f>SUM(F44:F45)</f>
        <v>1200000</v>
      </c>
      <c r="G43" s="19">
        <f>SUM(G44:G45)</f>
        <v>0</v>
      </c>
      <c r="H43" s="19">
        <f>SUM(H44:H45)</f>
        <v>0</v>
      </c>
    </row>
    <row r="44" spans="1:8">
      <c r="A44" s="5">
        <v>38</v>
      </c>
      <c r="B44" s="31" t="s">
        <v>87</v>
      </c>
      <c r="C44" s="57">
        <f t="shared" si="0"/>
        <v>0</v>
      </c>
      <c r="D44" s="38"/>
      <c r="E44" s="6"/>
      <c r="F44" s="6"/>
      <c r="G44" s="6"/>
      <c r="H44" s="6"/>
    </row>
    <row r="45" spans="1:8">
      <c r="A45" s="5">
        <v>39</v>
      </c>
      <c r="B45" s="31" t="s">
        <v>88</v>
      </c>
      <c r="C45" s="57">
        <f t="shared" si="0"/>
        <v>1200000</v>
      </c>
      <c r="D45" s="38"/>
      <c r="E45" s="6"/>
      <c r="F45" s="6">
        <v>1200000</v>
      </c>
      <c r="G45" s="6"/>
      <c r="H45" s="6"/>
    </row>
    <row r="46" spans="1:8">
      <c r="A46" s="5">
        <v>40</v>
      </c>
      <c r="B46" s="31" t="s">
        <v>89</v>
      </c>
      <c r="C46" s="57">
        <f t="shared" si="0"/>
        <v>9589000</v>
      </c>
      <c r="D46" s="43">
        <f>SUM(D47:D51)</f>
        <v>9589000</v>
      </c>
      <c r="E46" s="19">
        <f>SUM(E47:E51)</f>
        <v>0</v>
      </c>
      <c r="F46" s="19">
        <f>SUM(F47:F51)</f>
        <v>0</v>
      </c>
      <c r="G46" s="19">
        <f>SUM(G47:G51)</f>
        <v>0</v>
      </c>
      <c r="H46" s="19">
        <f>SUM(H47:H51)</f>
        <v>0</v>
      </c>
    </row>
    <row r="47" spans="1:8" ht="25.5">
      <c r="A47" s="5">
        <v>41</v>
      </c>
      <c r="B47" s="31" t="s">
        <v>90</v>
      </c>
      <c r="C47" s="57">
        <f t="shared" si="0"/>
        <v>0</v>
      </c>
      <c r="D47" s="38"/>
      <c r="E47" s="6"/>
      <c r="F47" s="6"/>
      <c r="G47" s="6"/>
      <c r="H47" s="6"/>
    </row>
    <row r="48" spans="1:8" ht="25.5">
      <c r="A48" s="5">
        <v>42</v>
      </c>
      <c r="B48" s="31" t="s">
        <v>91</v>
      </c>
      <c r="C48" s="57">
        <f t="shared" si="0"/>
        <v>0</v>
      </c>
      <c r="D48" s="38"/>
      <c r="E48" s="6"/>
      <c r="F48" s="6"/>
      <c r="G48" s="6"/>
      <c r="H48" s="6"/>
    </row>
    <row r="49" spans="1:8">
      <c r="A49" s="5">
        <v>43</v>
      </c>
      <c r="B49" s="31" t="s">
        <v>92</v>
      </c>
      <c r="C49" s="57">
        <f t="shared" si="0"/>
        <v>9079000</v>
      </c>
      <c r="D49" s="38">
        <v>9079000</v>
      </c>
      <c r="E49" s="6"/>
      <c r="F49" s="6"/>
      <c r="G49" s="6"/>
      <c r="H49" s="6"/>
    </row>
    <row r="50" spans="1:8" ht="25.5">
      <c r="A50" s="5">
        <v>44</v>
      </c>
      <c r="B50" s="31" t="s">
        <v>93</v>
      </c>
      <c r="C50" s="57">
        <f t="shared" si="0"/>
        <v>0</v>
      </c>
      <c r="D50" s="38"/>
      <c r="E50" s="6"/>
      <c r="F50" s="6"/>
      <c r="G50" s="6"/>
      <c r="H50" s="6"/>
    </row>
    <row r="51" spans="1:8">
      <c r="A51" s="5">
        <v>45</v>
      </c>
      <c r="B51" s="31" t="s">
        <v>94</v>
      </c>
      <c r="C51" s="57">
        <f t="shared" si="0"/>
        <v>510000</v>
      </c>
      <c r="D51" s="38">
        <v>510000</v>
      </c>
      <c r="E51" s="6"/>
      <c r="F51" s="6"/>
      <c r="G51" s="6"/>
      <c r="H51" s="6"/>
    </row>
    <row r="52" spans="1:8">
      <c r="A52" s="5">
        <v>46</v>
      </c>
      <c r="B52" s="31" t="s">
        <v>95</v>
      </c>
      <c r="C52" s="57">
        <f t="shared" si="0"/>
        <v>0</v>
      </c>
      <c r="D52" s="38"/>
      <c r="E52" s="6"/>
      <c r="F52" s="6"/>
      <c r="G52" s="6"/>
      <c r="H52" s="6"/>
    </row>
    <row r="53" spans="1:8">
      <c r="A53" s="5">
        <v>47</v>
      </c>
      <c r="B53" s="31" t="s">
        <v>96</v>
      </c>
      <c r="C53" s="57">
        <f t="shared" si="0"/>
        <v>2913030</v>
      </c>
      <c r="D53" s="45">
        <v>2589030</v>
      </c>
      <c r="E53" s="9">
        <f>(E39+E43+E46+E52)*0.27</f>
        <v>0</v>
      </c>
      <c r="F53" s="9">
        <v>324000</v>
      </c>
      <c r="G53" s="9"/>
      <c r="H53" s="9">
        <f>(H39+H43+H46+H52)*0.27</f>
        <v>0</v>
      </c>
    </row>
    <row r="54" spans="1:8">
      <c r="A54" s="5">
        <v>48</v>
      </c>
      <c r="B54" s="31" t="s">
        <v>97</v>
      </c>
      <c r="C54" s="57">
        <f t="shared" si="0"/>
        <v>0</v>
      </c>
      <c r="D54" s="38"/>
      <c r="E54" s="6"/>
      <c r="F54" s="6"/>
      <c r="G54" s="6"/>
      <c r="H54" s="6"/>
    </row>
    <row r="55" spans="1:8" ht="25.5">
      <c r="A55" s="5">
        <v>49</v>
      </c>
      <c r="B55" s="31" t="s">
        <v>98</v>
      </c>
      <c r="C55" s="57">
        <f t="shared" si="0"/>
        <v>0</v>
      </c>
      <c r="D55" s="38"/>
      <c r="E55" s="6"/>
      <c r="F55" s="6"/>
      <c r="G55" s="6"/>
      <c r="H55" s="6"/>
    </row>
    <row r="56" spans="1:8">
      <c r="A56" s="5">
        <v>50</v>
      </c>
      <c r="B56" s="31" t="s">
        <v>99</v>
      </c>
      <c r="C56" s="57">
        <f t="shared" si="0"/>
        <v>0</v>
      </c>
      <c r="D56" s="38"/>
      <c r="E56" s="6"/>
      <c r="F56" s="6"/>
      <c r="G56" s="6"/>
      <c r="H56" s="6"/>
    </row>
    <row r="57" spans="1:8" ht="25.5">
      <c r="A57" s="5">
        <v>51</v>
      </c>
      <c r="B57" s="31" t="s">
        <v>100</v>
      </c>
      <c r="C57" s="57">
        <f t="shared" si="0"/>
        <v>0</v>
      </c>
      <c r="D57" s="38"/>
      <c r="E57" s="6"/>
      <c r="F57" s="6"/>
      <c r="G57" s="6"/>
      <c r="H57" s="6"/>
    </row>
    <row r="58" spans="1:8">
      <c r="A58" s="5">
        <v>52</v>
      </c>
      <c r="B58" s="31" t="s">
        <v>101</v>
      </c>
      <c r="C58" s="57">
        <f t="shared" si="0"/>
        <v>0</v>
      </c>
      <c r="D58" s="38"/>
      <c r="E58" s="6"/>
      <c r="F58" s="6"/>
      <c r="G58" s="6"/>
      <c r="H58" s="6"/>
    </row>
    <row r="59" spans="1:8">
      <c r="A59" s="5">
        <v>53</v>
      </c>
      <c r="B59" s="31" t="s">
        <v>102</v>
      </c>
      <c r="C59" s="57">
        <f t="shared" si="0"/>
        <v>0</v>
      </c>
      <c r="D59" s="38"/>
      <c r="E59" s="6"/>
      <c r="F59" s="6"/>
      <c r="G59" s="6"/>
      <c r="H59" s="6"/>
    </row>
    <row r="60" spans="1:8" s="60" customFormat="1">
      <c r="A60" s="5">
        <v>54</v>
      </c>
      <c r="B60" s="31" t="s">
        <v>103</v>
      </c>
      <c r="C60" s="59">
        <f t="shared" si="0"/>
        <v>0</v>
      </c>
      <c r="D60" s="38"/>
      <c r="E60" s="6"/>
      <c r="F60" s="6"/>
      <c r="G60" s="6"/>
      <c r="H60" s="6"/>
    </row>
    <row r="61" spans="1:8">
      <c r="A61" s="5">
        <v>55</v>
      </c>
      <c r="B61" s="32" t="s">
        <v>104</v>
      </c>
      <c r="C61" s="57">
        <f t="shared" si="0"/>
        <v>13802030</v>
      </c>
      <c r="D61" s="40">
        <f>D38+D39+D43+D46+D52+D53+D54+D55+D56+D57+D58+D59+D60</f>
        <v>12178030</v>
      </c>
      <c r="E61" s="40">
        <f t="shared" ref="E61:H61" si="4">E38+E39+E43+E46+E52+E53+E54+E55+E56+E57+E58+E59+E60</f>
        <v>0</v>
      </c>
      <c r="F61" s="40">
        <f t="shared" si="4"/>
        <v>1524000</v>
      </c>
      <c r="G61" s="40">
        <f t="shared" si="4"/>
        <v>100000</v>
      </c>
      <c r="H61" s="40">
        <f t="shared" si="4"/>
        <v>0</v>
      </c>
    </row>
    <row r="62" spans="1:8" s="60" customFormat="1">
      <c r="A62" s="5">
        <v>56</v>
      </c>
      <c r="B62" s="31" t="s">
        <v>105</v>
      </c>
      <c r="C62" s="59">
        <f t="shared" si="0"/>
        <v>180000</v>
      </c>
      <c r="D62" s="38">
        <v>180000</v>
      </c>
      <c r="E62" s="6"/>
      <c r="F62" s="6"/>
      <c r="G62" s="6"/>
      <c r="H62" s="6"/>
    </row>
    <row r="63" spans="1:8">
      <c r="A63" s="5">
        <v>57</v>
      </c>
      <c r="B63" s="32" t="s">
        <v>106</v>
      </c>
      <c r="C63" s="57">
        <f t="shared" si="0"/>
        <v>180000</v>
      </c>
      <c r="D63" s="40">
        <f>D62</f>
        <v>180000</v>
      </c>
      <c r="E63" s="7">
        <f>E62</f>
        <v>0</v>
      </c>
      <c r="F63" s="7">
        <f>F62</f>
        <v>0</v>
      </c>
      <c r="G63" s="7">
        <f>G62</f>
        <v>0</v>
      </c>
      <c r="H63" s="7">
        <f>H62</f>
        <v>0</v>
      </c>
    </row>
    <row r="64" spans="1:8">
      <c r="A64" s="5">
        <v>58</v>
      </c>
      <c r="B64" s="164" t="s">
        <v>291</v>
      </c>
      <c r="C64" s="57">
        <f t="shared" ref="C64:C65" si="5">SUM(D64:H64)</f>
        <v>0</v>
      </c>
      <c r="D64" s="159"/>
      <c r="E64" s="160"/>
      <c r="F64" s="160"/>
      <c r="G64" s="160"/>
      <c r="H64" s="160"/>
    </row>
    <row r="65" spans="1:8">
      <c r="A65" s="5">
        <v>59</v>
      </c>
      <c r="B65" s="165" t="s">
        <v>290</v>
      </c>
      <c r="C65" s="57">
        <f t="shared" si="5"/>
        <v>0</v>
      </c>
      <c r="D65" s="40">
        <f>D64</f>
        <v>0</v>
      </c>
      <c r="E65" s="40">
        <f t="shared" ref="E65:H65" si="6">E64</f>
        <v>0</v>
      </c>
      <c r="F65" s="40">
        <f t="shared" si="6"/>
        <v>0</v>
      </c>
      <c r="G65" s="40">
        <f t="shared" si="6"/>
        <v>0</v>
      </c>
      <c r="H65" s="40">
        <f t="shared" si="6"/>
        <v>0</v>
      </c>
    </row>
    <row r="66" spans="1:8" ht="25.5">
      <c r="A66" s="5">
        <v>60</v>
      </c>
      <c r="B66" s="31" t="s">
        <v>107</v>
      </c>
      <c r="C66" s="57">
        <f t="shared" si="0"/>
        <v>0</v>
      </c>
      <c r="D66" s="38"/>
      <c r="E66" s="6"/>
      <c r="F66" s="6"/>
      <c r="G66" s="6"/>
      <c r="H66" s="6"/>
    </row>
    <row r="67" spans="1:8">
      <c r="A67" s="5">
        <v>61</v>
      </c>
      <c r="B67" s="31" t="s">
        <v>108</v>
      </c>
      <c r="C67" s="57">
        <f t="shared" si="0"/>
        <v>435500</v>
      </c>
      <c r="D67" s="38">
        <v>435500</v>
      </c>
      <c r="E67" s="6"/>
      <c r="F67" s="6"/>
      <c r="G67" s="6"/>
      <c r="H67" s="6"/>
    </row>
    <row r="68" spans="1:8">
      <c r="A68" s="5">
        <v>62</v>
      </c>
      <c r="B68" s="31" t="s">
        <v>109</v>
      </c>
      <c r="C68" s="57">
        <f t="shared" si="0"/>
        <v>0</v>
      </c>
      <c r="D68" s="42"/>
      <c r="E68" s="4"/>
      <c r="F68" s="4"/>
      <c r="G68" s="4"/>
      <c r="H68" s="4"/>
    </row>
    <row r="69" spans="1:8">
      <c r="A69" s="5">
        <v>63</v>
      </c>
      <c r="B69" s="32" t="s">
        <v>110</v>
      </c>
      <c r="C69" s="57">
        <f t="shared" si="0"/>
        <v>435500</v>
      </c>
      <c r="D69" s="46">
        <f>SUM(D66:D68)</f>
        <v>435500</v>
      </c>
      <c r="E69" s="20">
        <f>SUM(E66:E68)</f>
        <v>0</v>
      </c>
      <c r="F69" s="20">
        <f>SUM(F66:F68)</f>
        <v>0</v>
      </c>
      <c r="G69" s="20">
        <f>SUM(G66:G68)</f>
        <v>0</v>
      </c>
      <c r="H69" s="20">
        <f>SUM(H66:H68)</f>
        <v>0</v>
      </c>
    </row>
    <row r="70" spans="1:8">
      <c r="A70" s="5">
        <v>64</v>
      </c>
      <c r="B70" s="35" t="s">
        <v>111</v>
      </c>
      <c r="C70" s="57">
        <f t="shared" si="0"/>
        <v>17615894</v>
      </c>
      <c r="D70" s="47">
        <f>D19+D25+D37+D61+D63+D65+D69</f>
        <v>15991894</v>
      </c>
      <c r="E70" s="47">
        <f t="shared" ref="E70:H70" si="7">E19+E25+E37+E61+E63+E65+E69</f>
        <v>0</v>
      </c>
      <c r="F70" s="47">
        <f t="shared" si="7"/>
        <v>1524000</v>
      </c>
      <c r="G70" s="47">
        <f t="shared" si="7"/>
        <v>100000</v>
      </c>
      <c r="H70" s="47">
        <f t="shared" si="7"/>
        <v>0</v>
      </c>
    </row>
    <row r="71" spans="1:8" ht="25.5">
      <c r="A71" s="5">
        <v>65</v>
      </c>
      <c r="B71" s="31" t="s">
        <v>112</v>
      </c>
      <c r="C71" s="57">
        <f t="shared" si="0"/>
        <v>0</v>
      </c>
      <c r="D71" s="38"/>
      <c r="E71" s="6"/>
      <c r="F71" s="6"/>
      <c r="G71" s="6"/>
      <c r="H71" s="6"/>
    </row>
    <row r="72" spans="1:8">
      <c r="A72" s="5">
        <v>66</v>
      </c>
      <c r="B72" s="31" t="s">
        <v>113</v>
      </c>
      <c r="C72" s="57">
        <f t="shared" si="0"/>
        <v>0</v>
      </c>
      <c r="D72" s="38"/>
      <c r="E72" s="6"/>
      <c r="F72" s="6"/>
      <c r="G72" s="6"/>
      <c r="H72" s="6"/>
    </row>
    <row r="73" spans="1:8">
      <c r="A73" s="5">
        <v>67</v>
      </c>
      <c r="B73" s="31" t="s">
        <v>119</v>
      </c>
      <c r="C73" s="57">
        <f t="shared" si="0"/>
        <v>3627600</v>
      </c>
      <c r="D73" s="38"/>
      <c r="E73" s="6"/>
      <c r="F73" s="6">
        <v>2457600</v>
      </c>
      <c r="G73" s="6">
        <v>1170000</v>
      </c>
      <c r="H73" s="6"/>
    </row>
    <row r="74" spans="1:8">
      <c r="A74" s="5">
        <v>68</v>
      </c>
      <c r="B74" s="31" t="s">
        <v>114</v>
      </c>
      <c r="C74" s="57">
        <f t="shared" si="0"/>
        <v>3627600</v>
      </c>
      <c r="D74" s="41">
        <f>SUM(D71:D73)</f>
        <v>0</v>
      </c>
      <c r="E74" s="18">
        <f>SUM(E71:E73)</f>
        <v>0</v>
      </c>
      <c r="F74" s="18">
        <f>SUM(F71:F73)</f>
        <v>2457600</v>
      </c>
      <c r="G74" s="18">
        <f>SUM(G71:G73)</f>
        <v>1170000</v>
      </c>
      <c r="H74" s="18">
        <f>SUM(H71:H73)</f>
        <v>0</v>
      </c>
    </row>
    <row r="75" spans="1:8" ht="13.5" thickBot="1">
      <c r="A75" s="5">
        <v>69</v>
      </c>
      <c r="B75" s="36" t="s">
        <v>115</v>
      </c>
      <c r="C75" s="57">
        <f>SUM(D75:H75)</f>
        <v>3627600</v>
      </c>
      <c r="D75" s="48">
        <f>D74</f>
        <v>0</v>
      </c>
      <c r="E75" s="21">
        <f>E74</f>
        <v>0</v>
      </c>
      <c r="F75" s="21">
        <f>F74</f>
        <v>2457600</v>
      </c>
      <c r="G75" s="21">
        <f>G74</f>
        <v>1170000</v>
      </c>
      <c r="H75" s="21">
        <f>H74</f>
        <v>0</v>
      </c>
    </row>
    <row r="76" spans="1:8" ht="14.25" thickTop="1" thickBot="1">
      <c r="A76" s="5">
        <v>70</v>
      </c>
      <c r="B76" s="149" t="s">
        <v>45</v>
      </c>
      <c r="C76" s="58">
        <f>SUM(D76:H76)</f>
        <v>21243494</v>
      </c>
      <c r="D76" s="150">
        <f>D70+D75</f>
        <v>15991894</v>
      </c>
      <c r="E76" s="150">
        <f>E70+E75</f>
        <v>0</v>
      </c>
      <c r="F76" s="150">
        <f>F70+F75</f>
        <v>3981600</v>
      </c>
      <c r="G76" s="150">
        <f>G70+G75</f>
        <v>1270000</v>
      </c>
      <c r="H76" s="150">
        <f>H70+H75</f>
        <v>0</v>
      </c>
    </row>
    <row r="77" spans="1:8" ht="13.5" thickTop="1">
      <c r="A77" s="5">
        <v>71</v>
      </c>
      <c r="B77" s="156" t="s">
        <v>4</v>
      </c>
      <c r="C77" s="158">
        <f t="shared" ref="C77:C120" si="8">SUM(D77:H77)</f>
        <v>0</v>
      </c>
      <c r="D77" s="159"/>
      <c r="E77" s="160"/>
      <c r="F77" s="160"/>
      <c r="G77" s="160"/>
      <c r="H77" s="160"/>
    </row>
    <row r="78" spans="1:8" ht="25.5">
      <c r="A78" s="5">
        <v>72</v>
      </c>
      <c r="B78" s="156" t="s">
        <v>5</v>
      </c>
      <c r="C78" s="161">
        <f t="shared" si="8"/>
        <v>0</v>
      </c>
      <c r="D78" s="159"/>
      <c r="E78" s="160"/>
      <c r="F78" s="160"/>
      <c r="G78" s="160"/>
      <c r="H78" s="160"/>
    </row>
    <row r="79" spans="1:8">
      <c r="A79" s="5">
        <v>73</v>
      </c>
      <c r="B79" s="157" t="s">
        <v>6</v>
      </c>
      <c r="C79" s="161">
        <f t="shared" si="8"/>
        <v>8564700</v>
      </c>
      <c r="D79" s="162">
        <v>3313100</v>
      </c>
      <c r="E79" s="163"/>
      <c r="F79" s="163">
        <v>3981600</v>
      </c>
      <c r="G79" s="163">
        <v>1270000</v>
      </c>
      <c r="H79" s="160"/>
    </row>
    <row r="80" spans="1:8">
      <c r="A80" s="5">
        <v>74</v>
      </c>
      <c r="B80" s="31" t="s">
        <v>7</v>
      </c>
      <c r="C80" s="57">
        <f t="shared" si="8"/>
        <v>0</v>
      </c>
      <c r="D80" s="44">
        <f>D81</f>
        <v>0</v>
      </c>
      <c r="E80" s="8">
        <f>E81</f>
        <v>0</v>
      </c>
      <c r="F80" s="8">
        <f>F81</f>
        <v>0</v>
      </c>
      <c r="G80" s="8">
        <f>G81</f>
        <v>0</v>
      </c>
      <c r="H80" s="8">
        <f>H81</f>
        <v>0</v>
      </c>
    </row>
    <row r="81" spans="1:8" ht="25.5">
      <c r="A81" s="5">
        <v>75</v>
      </c>
      <c r="B81" s="31" t="s">
        <v>8</v>
      </c>
      <c r="C81" s="57">
        <f t="shared" si="8"/>
        <v>0</v>
      </c>
      <c r="D81" s="38"/>
      <c r="E81" s="6"/>
      <c r="F81" s="6"/>
      <c r="G81" s="6"/>
      <c r="H81" s="6"/>
    </row>
    <row r="82" spans="1:8">
      <c r="A82" s="5">
        <v>76</v>
      </c>
      <c r="B82" s="31" t="s">
        <v>9</v>
      </c>
      <c r="C82" s="57">
        <f t="shared" si="8"/>
        <v>0</v>
      </c>
      <c r="D82" s="44">
        <f>D83</f>
        <v>0</v>
      </c>
      <c r="E82" s="8">
        <f>E83</f>
        <v>0</v>
      </c>
      <c r="F82" s="8">
        <f>F83</f>
        <v>0</v>
      </c>
      <c r="G82" s="8">
        <f>G83</f>
        <v>0</v>
      </c>
      <c r="H82" s="8">
        <f>H83</f>
        <v>0</v>
      </c>
    </row>
    <row r="83" spans="1:8">
      <c r="A83" s="5">
        <v>77</v>
      </c>
      <c r="B83" s="31" t="s">
        <v>10</v>
      </c>
      <c r="C83" s="57">
        <f t="shared" si="8"/>
        <v>0</v>
      </c>
      <c r="D83" s="44"/>
      <c r="E83" s="8"/>
      <c r="F83" s="8"/>
      <c r="G83" s="8"/>
      <c r="H83" s="8"/>
    </row>
    <row r="84" spans="1:8">
      <c r="A84" s="5">
        <v>78</v>
      </c>
      <c r="B84" s="31" t="s">
        <v>11</v>
      </c>
      <c r="C84" s="57">
        <f t="shared" si="8"/>
        <v>0</v>
      </c>
      <c r="D84" s="44">
        <f>SUM(D85:D87)</f>
        <v>0</v>
      </c>
      <c r="E84" s="8">
        <f>SUM(E85:E87)</f>
        <v>0</v>
      </c>
      <c r="F84" s="8">
        <f>SUM(F85:F87)</f>
        <v>0</v>
      </c>
      <c r="G84" s="8">
        <f>SUM(G85:G87)</f>
        <v>0</v>
      </c>
      <c r="H84" s="8">
        <f>SUM(H85:H87)</f>
        <v>0</v>
      </c>
    </row>
    <row r="85" spans="1:8">
      <c r="A85" s="5">
        <v>79</v>
      </c>
      <c r="B85" s="31" t="s">
        <v>12</v>
      </c>
      <c r="C85" s="57">
        <f t="shared" si="8"/>
        <v>0</v>
      </c>
      <c r="D85" s="38"/>
      <c r="E85" s="6"/>
      <c r="F85" s="6"/>
      <c r="G85" s="6"/>
      <c r="H85" s="6"/>
    </row>
    <row r="86" spans="1:8">
      <c r="A86" s="5">
        <v>80</v>
      </c>
      <c r="B86" s="31" t="s">
        <v>13</v>
      </c>
      <c r="C86" s="57">
        <f t="shared" si="8"/>
        <v>0</v>
      </c>
      <c r="D86" s="38"/>
      <c r="E86" s="6"/>
      <c r="F86" s="6"/>
      <c r="G86" s="6"/>
      <c r="H86" s="6"/>
    </row>
    <row r="87" spans="1:8">
      <c r="A87" s="5">
        <v>81</v>
      </c>
      <c r="B87" s="31" t="s">
        <v>14</v>
      </c>
      <c r="C87" s="57">
        <f t="shared" si="8"/>
        <v>0</v>
      </c>
      <c r="D87" s="38"/>
      <c r="E87" s="6"/>
      <c r="F87" s="6"/>
      <c r="G87" s="6"/>
      <c r="H87" s="6"/>
    </row>
    <row r="88" spans="1:8">
      <c r="A88" s="5">
        <v>82</v>
      </c>
      <c r="B88" s="49" t="s">
        <v>15</v>
      </c>
      <c r="C88" s="57">
        <f t="shared" si="8"/>
        <v>0</v>
      </c>
      <c r="D88" s="52">
        <f>D80+D82+D84</f>
        <v>0</v>
      </c>
      <c r="E88" s="10">
        <f>E80+E82+E84</f>
        <v>0</v>
      </c>
      <c r="F88" s="10">
        <f>F80+F82+F84</f>
        <v>0</v>
      </c>
      <c r="G88" s="10">
        <f>G80+G82+G84</f>
        <v>0</v>
      </c>
      <c r="H88" s="10">
        <f>H80+H82+H84</f>
        <v>0</v>
      </c>
    </row>
    <row r="89" spans="1:8">
      <c r="A89" s="5">
        <v>83</v>
      </c>
      <c r="B89" s="31" t="s">
        <v>16</v>
      </c>
      <c r="C89" s="57">
        <f t="shared" si="8"/>
        <v>0</v>
      </c>
      <c r="D89" s="38"/>
      <c r="E89" s="6"/>
      <c r="F89" s="6"/>
      <c r="G89" s="6"/>
      <c r="H89" s="6"/>
    </row>
    <row r="90" spans="1:8" ht="25.5">
      <c r="A90" s="5">
        <v>84</v>
      </c>
      <c r="B90" s="31" t="s">
        <v>17</v>
      </c>
      <c r="C90" s="57">
        <f t="shared" si="8"/>
        <v>0</v>
      </c>
      <c r="D90" s="40">
        <f>SUM(D91:D94)</f>
        <v>0</v>
      </c>
      <c r="E90" s="7">
        <f>SUM(E91:E94)</f>
        <v>0</v>
      </c>
      <c r="F90" s="7">
        <f>SUM(F91:F94)</f>
        <v>0</v>
      </c>
      <c r="G90" s="7">
        <f>SUM(G91:G94)</f>
        <v>0</v>
      </c>
      <c r="H90" s="7">
        <f>SUM(H91:H94)</f>
        <v>0</v>
      </c>
    </row>
    <row r="91" spans="1:8">
      <c r="A91" s="5">
        <v>85</v>
      </c>
      <c r="B91" s="31" t="s">
        <v>445</v>
      </c>
      <c r="C91" s="57">
        <f t="shared" si="8"/>
        <v>0</v>
      </c>
      <c r="D91" s="38"/>
      <c r="E91" s="6"/>
      <c r="F91" s="6"/>
      <c r="G91" s="6"/>
      <c r="H91" s="6"/>
    </row>
    <row r="92" spans="1:8">
      <c r="A92" s="5">
        <v>86</v>
      </c>
      <c r="B92" s="31" t="s">
        <v>18</v>
      </c>
      <c r="C92" s="57">
        <f t="shared" si="8"/>
        <v>0</v>
      </c>
      <c r="D92" s="38"/>
      <c r="E92" s="6"/>
      <c r="F92" s="6"/>
      <c r="G92" s="6"/>
      <c r="H92" s="6"/>
    </row>
    <row r="93" spans="1:8">
      <c r="A93" s="5">
        <v>87</v>
      </c>
      <c r="B93" s="31" t="s">
        <v>19</v>
      </c>
      <c r="C93" s="57">
        <f t="shared" si="8"/>
        <v>0</v>
      </c>
      <c r="D93" s="38"/>
      <c r="E93" s="6"/>
      <c r="F93" s="6"/>
      <c r="G93" s="6"/>
      <c r="H93" s="6"/>
    </row>
    <row r="94" spans="1:8">
      <c r="A94" s="5">
        <v>88</v>
      </c>
      <c r="B94" s="31" t="s">
        <v>20</v>
      </c>
      <c r="C94" s="57">
        <f t="shared" si="8"/>
        <v>0</v>
      </c>
      <c r="D94" s="38"/>
      <c r="E94" s="6"/>
      <c r="F94" s="6"/>
      <c r="G94" s="6"/>
      <c r="H94" s="6"/>
    </row>
    <row r="95" spans="1:8" ht="25.5">
      <c r="A95" s="5">
        <v>89</v>
      </c>
      <c r="B95" s="31" t="s">
        <v>21</v>
      </c>
      <c r="C95" s="57">
        <f t="shared" si="8"/>
        <v>3900000</v>
      </c>
      <c r="D95" s="38">
        <v>3900000</v>
      </c>
      <c r="E95" s="6"/>
      <c r="F95" s="6"/>
      <c r="G95" s="6"/>
      <c r="H95" s="6"/>
    </row>
    <row r="96" spans="1:8">
      <c r="A96" s="5">
        <v>90</v>
      </c>
      <c r="B96" s="31" t="s">
        <v>22</v>
      </c>
      <c r="C96" s="57">
        <f t="shared" si="8"/>
        <v>5000000</v>
      </c>
      <c r="D96" s="38">
        <v>5000000</v>
      </c>
      <c r="E96" s="6"/>
      <c r="F96" s="6"/>
      <c r="G96" s="6"/>
      <c r="H96" s="6"/>
    </row>
    <row r="97" spans="1:8">
      <c r="A97" s="5">
        <v>91</v>
      </c>
      <c r="B97" s="49" t="s">
        <v>23</v>
      </c>
      <c r="C97" s="57">
        <f t="shared" si="8"/>
        <v>8900000</v>
      </c>
      <c r="D97" s="52">
        <f>D89+D90+D95+D96</f>
        <v>8900000</v>
      </c>
      <c r="E97" s="10">
        <f>E89+E90+E95+E96</f>
        <v>0</v>
      </c>
      <c r="F97" s="10">
        <f>F89+F90+F95+F96</f>
        <v>0</v>
      </c>
      <c r="G97" s="10">
        <f>G89+G90+G95+G96</f>
        <v>0</v>
      </c>
      <c r="H97" s="10">
        <f>H89+H90+H95+H96</f>
        <v>0</v>
      </c>
    </row>
    <row r="98" spans="1:8">
      <c r="A98" s="5">
        <v>92</v>
      </c>
      <c r="B98" s="31" t="s">
        <v>24</v>
      </c>
      <c r="C98" s="57">
        <f t="shared" si="8"/>
        <v>0</v>
      </c>
      <c r="D98" s="38"/>
      <c r="E98" s="6"/>
      <c r="F98" s="6"/>
      <c r="G98" s="6"/>
      <c r="H98" s="6"/>
    </row>
    <row r="99" spans="1:8">
      <c r="A99" s="5">
        <v>93</v>
      </c>
      <c r="B99" s="31" t="s">
        <v>25</v>
      </c>
      <c r="C99" s="57">
        <f t="shared" si="8"/>
        <v>0</v>
      </c>
      <c r="D99" s="38"/>
      <c r="E99" s="6"/>
      <c r="F99" s="6"/>
      <c r="G99" s="6"/>
      <c r="H99" s="6"/>
    </row>
    <row r="100" spans="1:8">
      <c r="A100" s="5">
        <v>94</v>
      </c>
      <c r="B100" s="31" t="s">
        <v>26</v>
      </c>
      <c r="C100" s="57">
        <f t="shared" si="8"/>
        <v>90000</v>
      </c>
      <c r="D100" s="6">
        <v>90000</v>
      </c>
      <c r="E100" s="6"/>
      <c r="F100" s="6"/>
      <c r="G100" s="6"/>
      <c r="H100" s="6"/>
    </row>
    <row r="101" spans="1:8">
      <c r="A101" s="5">
        <v>95</v>
      </c>
      <c r="B101" s="31" t="s">
        <v>27</v>
      </c>
      <c r="C101" s="57">
        <f t="shared" si="8"/>
        <v>29050</v>
      </c>
      <c r="D101" s="6">
        <v>29050</v>
      </c>
      <c r="E101" s="6"/>
      <c r="F101" s="6"/>
      <c r="G101" s="6"/>
      <c r="H101" s="6"/>
    </row>
    <row r="102" spans="1:8" ht="25.5">
      <c r="A102" s="5">
        <v>96</v>
      </c>
      <c r="B102" s="31" t="s">
        <v>28</v>
      </c>
      <c r="C102" s="57">
        <f t="shared" si="8"/>
        <v>32144</v>
      </c>
      <c r="D102" s="38">
        <v>32144</v>
      </c>
      <c r="E102" s="6"/>
      <c r="F102" s="6"/>
      <c r="G102" s="6"/>
      <c r="H102" s="6"/>
    </row>
    <row r="103" spans="1:8">
      <c r="A103" s="5">
        <v>97</v>
      </c>
      <c r="B103" s="49" t="s">
        <v>29</v>
      </c>
      <c r="C103" s="57">
        <f t="shared" si="8"/>
        <v>151194</v>
      </c>
      <c r="D103" s="52">
        <f>SUM(D98:D102)</f>
        <v>151194</v>
      </c>
      <c r="E103" s="10">
        <f>SUM(E98:E102)</f>
        <v>0</v>
      </c>
      <c r="F103" s="10">
        <f>SUM(F98:F102)</f>
        <v>0</v>
      </c>
      <c r="G103" s="10">
        <f>SUM(G98:G102)</f>
        <v>0</v>
      </c>
      <c r="H103" s="10">
        <f>SUM(H98:H102)</f>
        <v>0</v>
      </c>
    </row>
    <row r="104" spans="1:8">
      <c r="A104" s="5">
        <v>98</v>
      </c>
      <c r="B104" s="31" t="s">
        <v>30</v>
      </c>
      <c r="C104" s="57">
        <f t="shared" si="8"/>
        <v>0</v>
      </c>
      <c r="D104" s="38"/>
      <c r="E104" s="6"/>
      <c r="F104" s="6"/>
      <c r="G104" s="6"/>
      <c r="H104" s="6"/>
    </row>
    <row r="105" spans="1:8">
      <c r="A105" s="5">
        <v>99</v>
      </c>
      <c r="B105" s="31" t="s">
        <v>31</v>
      </c>
      <c r="C105" s="57">
        <f t="shared" si="8"/>
        <v>0</v>
      </c>
      <c r="D105" s="38"/>
      <c r="E105" s="6"/>
      <c r="F105" s="6"/>
      <c r="G105" s="6"/>
      <c r="H105" s="6"/>
    </row>
    <row r="106" spans="1:8">
      <c r="A106" s="5">
        <v>100</v>
      </c>
      <c r="B106" s="31" t="s">
        <v>32</v>
      </c>
      <c r="C106" s="57">
        <f t="shared" si="8"/>
        <v>0</v>
      </c>
      <c r="D106" s="38"/>
      <c r="E106" s="6"/>
      <c r="F106" s="6"/>
      <c r="G106" s="6"/>
      <c r="H106" s="6"/>
    </row>
    <row r="107" spans="1:8" ht="25.5">
      <c r="A107" s="5">
        <v>101</v>
      </c>
      <c r="B107" s="31" t="s">
        <v>33</v>
      </c>
      <c r="C107" s="57">
        <f t="shared" si="8"/>
        <v>0</v>
      </c>
      <c r="D107" s="38"/>
      <c r="E107" s="6"/>
      <c r="F107" s="6"/>
      <c r="G107" s="6"/>
      <c r="H107" s="6"/>
    </row>
    <row r="108" spans="1:8">
      <c r="A108" s="5">
        <v>102</v>
      </c>
      <c r="B108" s="49" t="s">
        <v>34</v>
      </c>
      <c r="C108" s="57">
        <f t="shared" si="8"/>
        <v>0</v>
      </c>
      <c r="D108" s="52">
        <f>SUM(D104:D107)</f>
        <v>0</v>
      </c>
      <c r="E108" s="52">
        <f>SUM(E104:E107)</f>
        <v>0</v>
      </c>
      <c r="F108" s="52">
        <f>SUM(F104:F107)</f>
        <v>0</v>
      </c>
      <c r="G108" s="52">
        <f>SUM(G104:G107)</f>
        <v>0</v>
      </c>
      <c r="H108" s="52">
        <f>SUM(H104:H107)</f>
        <v>0</v>
      </c>
    </row>
    <row r="109" spans="1:8" ht="25.5">
      <c r="A109" s="5">
        <v>103</v>
      </c>
      <c r="B109" s="31" t="s">
        <v>35</v>
      </c>
      <c r="C109" s="57">
        <f t="shared" si="8"/>
        <v>0</v>
      </c>
      <c r="D109" s="44">
        <f>SUM(D110:D112)</f>
        <v>0</v>
      </c>
      <c r="E109" s="8">
        <f>SUM(E110:E112)</f>
        <v>0</v>
      </c>
      <c r="F109" s="8">
        <f>SUM(F110:F112)</f>
        <v>0</v>
      </c>
      <c r="G109" s="8">
        <f>SUM(G110:G112)</f>
        <v>0</v>
      </c>
      <c r="H109" s="8">
        <f>SUM(H110:H112)</f>
        <v>0</v>
      </c>
    </row>
    <row r="110" spans="1:8">
      <c r="A110" s="5">
        <v>104</v>
      </c>
      <c r="B110" s="31" t="s">
        <v>36</v>
      </c>
      <c r="C110" s="57">
        <f t="shared" si="8"/>
        <v>0</v>
      </c>
      <c r="D110" s="38"/>
      <c r="E110" s="6"/>
      <c r="F110" s="6"/>
      <c r="G110" s="6"/>
      <c r="H110" s="6"/>
    </row>
    <row r="111" spans="1:8">
      <c r="A111" s="5">
        <v>105</v>
      </c>
      <c r="B111" s="31" t="s">
        <v>37</v>
      </c>
      <c r="C111" s="57">
        <f t="shared" si="8"/>
        <v>0</v>
      </c>
      <c r="D111" s="38"/>
      <c r="E111" s="6"/>
      <c r="F111" s="6"/>
      <c r="G111" s="6"/>
      <c r="H111" s="6"/>
    </row>
    <row r="112" spans="1:8" ht="25.5">
      <c r="A112" s="5">
        <v>106</v>
      </c>
      <c r="B112" s="31" t="s">
        <v>38</v>
      </c>
      <c r="C112" s="57">
        <f t="shared" si="8"/>
        <v>0</v>
      </c>
      <c r="D112" s="38"/>
      <c r="E112" s="6"/>
      <c r="F112" s="6"/>
      <c r="G112" s="6"/>
      <c r="H112" s="6"/>
    </row>
    <row r="113" spans="1:8">
      <c r="A113" s="5">
        <v>107</v>
      </c>
      <c r="B113" s="49" t="s">
        <v>39</v>
      </c>
      <c r="C113" s="57">
        <f t="shared" si="8"/>
        <v>0</v>
      </c>
      <c r="D113" s="52">
        <f>D109</f>
        <v>0</v>
      </c>
      <c r="E113" s="10">
        <f>E109</f>
        <v>0</v>
      </c>
      <c r="F113" s="10">
        <f>F109</f>
        <v>0</v>
      </c>
      <c r="G113" s="10">
        <f>G109</f>
        <v>0</v>
      </c>
      <c r="H113" s="10">
        <f>H109</f>
        <v>0</v>
      </c>
    </row>
    <row r="114" spans="1:8">
      <c r="A114" s="5">
        <v>108</v>
      </c>
      <c r="B114" s="35" t="s">
        <v>40</v>
      </c>
      <c r="C114" s="57">
        <f t="shared" si="8"/>
        <v>17615894</v>
      </c>
      <c r="D114" s="54">
        <f>D77+D78+D79+D88+D97+D103+D108+D113</f>
        <v>12364294</v>
      </c>
      <c r="E114" s="11">
        <f>E77+E78+E79+E88+E97+E103+E108+E113</f>
        <v>0</v>
      </c>
      <c r="F114" s="11">
        <f>F77+F78+F79+F88+F97+F103+F108+F113</f>
        <v>3981600</v>
      </c>
      <c r="G114" s="11">
        <f>G77+G78+G79+G88+G97+G103+G108+G113</f>
        <v>1270000</v>
      </c>
      <c r="H114" s="11">
        <f>H77+H78+H79+H88+H97+H103+H108+H113</f>
        <v>0</v>
      </c>
    </row>
    <row r="115" spans="1:8" ht="25.5">
      <c r="A115" s="5">
        <v>109</v>
      </c>
      <c r="B115" s="31" t="s">
        <v>41</v>
      </c>
      <c r="C115" s="57">
        <f t="shared" si="8"/>
        <v>0</v>
      </c>
      <c r="D115" s="38"/>
      <c r="E115" s="6"/>
      <c r="F115" s="6"/>
      <c r="G115" s="6"/>
      <c r="H115" s="6"/>
    </row>
    <row r="116" spans="1:8">
      <c r="A116" s="5">
        <v>110</v>
      </c>
      <c r="B116" s="31"/>
      <c r="C116" s="57">
        <f t="shared" si="8"/>
        <v>0</v>
      </c>
      <c r="D116" s="38"/>
      <c r="E116" s="6"/>
      <c r="F116" s="6"/>
      <c r="G116" s="6"/>
      <c r="H116" s="6"/>
    </row>
    <row r="117" spans="1:8">
      <c r="A117" s="5">
        <v>111</v>
      </c>
      <c r="B117" s="31" t="s">
        <v>42</v>
      </c>
      <c r="C117" s="57">
        <f t="shared" si="8"/>
        <v>3627600</v>
      </c>
      <c r="D117" s="38">
        <v>3627600</v>
      </c>
      <c r="E117" s="6"/>
      <c r="F117" s="6"/>
      <c r="G117" s="6"/>
      <c r="H117" s="6"/>
    </row>
    <row r="118" spans="1:8">
      <c r="A118" s="5">
        <v>112</v>
      </c>
      <c r="B118" s="31" t="s">
        <v>43</v>
      </c>
      <c r="C118" s="57">
        <f t="shared" si="8"/>
        <v>3627600</v>
      </c>
      <c r="D118" s="44">
        <f>SUM(D115:D117)</f>
        <v>3627600</v>
      </c>
      <c r="E118" s="8">
        <f>SUM(E115:E117)</f>
        <v>0</v>
      </c>
      <c r="F118" s="8">
        <f>SUM(F115:F117)</f>
        <v>0</v>
      </c>
      <c r="G118" s="8">
        <f>SUM(G115:G117)</f>
        <v>0</v>
      </c>
      <c r="H118" s="8">
        <f>SUM(H115:H117)</f>
        <v>0</v>
      </c>
    </row>
    <row r="119" spans="1:8" ht="13.5" thickBot="1">
      <c r="A119" s="5">
        <v>113</v>
      </c>
      <c r="B119" s="36" t="s">
        <v>44</v>
      </c>
      <c r="C119" s="57">
        <f t="shared" si="8"/>
        <v>3627600</v>
      </c>
      <c r="D119" s="55">
        <f>D118</f>
        <v>3627600</v>
      </c>
      <c r="E119" s="12">
        <f>E118</f>
        <v>0</v>
      </c>
      <c r="F119" s="12">
        <f>F118</f>
        <v>0</v>
      </c>
      <c r="G119" s="12">
        <f>G118</f>
        <v>0</v>
      </c>
      <c r="H119" s="12">
        <f>H118</f>
        <v>0</v>
      </c>
    </row>
    <row r="120" spans="1:8" ht="14.25" thickTop="1" thickBot="1">
      <c r="A120" s="5">
        <v>114</v>
      </c>
      <c r="B120" s="152" t="s">
        <v>45</v>
      </c>
      <c r="C120" s="58">
        <f t="shared" si="8"/>
        <v>21243494</v>
      </c>
      <c r="D120" s="150">
        <f>D114+D119</f>
        <v>15991894</v>
      </c>
      <c r="E120" s="153">
        <f>E114+E119</f>
        <v>0</v>
      </c>
      <c r="F120" s="153">
        <f>F114+F119</f>
        <v>3981600</v>
      </c>
      <c r="G120" s="153">
        <f>G114+G119</f>
        <v>1270000</v>
      </c>
      <c r="H120" s="153">
        <f>H114+H119</f>
        <v>0</v>
      </c>
    </row>
    <row r="121" spans="1:8" ht="13.5" thickTop="1"/>
  </sheetData>
  <pageMargins left="0.15748031496062992" right="0.15748031496062992" top="0.19685039370078741" bottom="0.19685039370078741" header="0.51181102362204722" footer="0.51181102362204722"/>
  <pageSetup scale="75" orientation="landscape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1"/>
  <sheetViews>
    <sheetView workbookViewId="0">
      <pane ySplit="7" topLeftCell="A68" activePane="bottomLeft" state="frozen"/>
      <selection pane="bottomLeft" activeCell="C2" sqref="C2"/>
    </sheetView>
  </sheetViews>
  <sheetFormatPr defaultRowHeight="12.75"/>
  <cols>
    <col min="1" max="1" width="5.7109375" customWidth="1"/>
    <col min="2" max="2" width="50" customWidth="1"/>
    <col min="3" max="8" width="13.7109375" customWidth="1"/>
  </cols>
  <sheetData>
    <row r="1" spans="1:9" ht="18.75">
      <c r="B1" s="431" t="s">
        <v>0</v>
      </c>
      <c r="C1" s="65" t="s">
        <v>305</v>
      </c>
    </row>
    <row r="2" spans="1:9" ht="18.75">
      <c r="B2" s="434" t="s">
        <v>120</v>
      </c>
      <c r="C2" s="435" t="s">
        <v>476</v>
      </c>
    </row>
    <row r="3" spans="1:9" ht="18.75">
      <c r="B3" s="28" t="s">
        <v>268</v>
      </c>
    </row>
    <row r="4" spans="1:9" ht="15.75">
      <c r="B4" s="29" t="s">
        <v>116</v>
      </c>
      <c r="C4" t="s">
        <v>118</v>
      </c>
    </row>
    <row r="5" spans="1:9">
      <c r="A5" s="1"/>
      <c r="B5" s="23"/>
      <c r="C5" s="30" t="s">
        <v>46</v>
      </c>
      <c r="D5" s="30" t="s">
        <v>47</v>
      </c>
      <c r="E5" s="30" t="s">
        <v>48</v>
      </c>
      <c r="F5" s="30" t="s">
        <v>49</v>
      </c>
      <c r="G5" s="30" t="s">
        <v>50</v>
      </c>
      <c r="H5" s="30" t="s">
        <v>51</v>
      </c>
    </row>
    <row r="6" spans="1:9" ht="26.25" thickBot="1">
      <c r="A6" s="2" t="s">
        <v>1</v>
      </c>
      <c r="B6" s="3" t="s">
        <v>2</v>
      </c>
      <c r="C6" s="25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</row>
    <row r="7" spans="1:9" ht="25.5">
      <c r="A7" s="5">
        <v>1</v>
      </c>
      <c r="B7" s="31" t="s">
        <v>52</v>
      </c>
      <c r="C7" s="56">
        <f t="shared" ref="C7:C74" si="0">SUM(D7:H7)</f>
        <v>0</v>
      </c>
      <c r="D7" s="38"/>
      <c r="E7" s="6"/>
      <c r="F7" s="6"/>
      <c r="G7" s="6"/>
      <c r="H7" s="6"/>
    </row>
    <row r="8" spans="1:9" ht="25.5">
      <c r="A8" s="5">
        <v>2</v>
      </c>
      <c r="B8" s="31" t="s">
        <v>53</v>
      </c>
      <c r="C8" s="57">
        <f t="shared" si="0"/>
        <v>0</v>
      </c>
      <c r="D8" s="38"/>
      <c r="E8" s="6"/>
      <c r="F8" s="6"/>
      <c r="G8" s="6"/>
      <c r="H8" s="6"/>
    </row>
    <row r="9" spans="1:9" ht="25.5">
      <c r="A9" s="5">
        <v>3</v>
      </c>
      <c r="B9" s="31" t="s">
        <v>54</v>
      </c>
      <c r="C9" s="57">
        <f t="shared" si="0"/>
        <v>0</v>
      </c>
      <c r="D9" s="38"/>
      <c r="E9" s="6"/>
      <c r="F9" s="6"/>
      <c r="G9" s="6"/>
      <c r="H9" s="6"/>
    </row>
    <row r="10" spans="1:9" ht="25.5">
      <c r="A10" s="5">
        <v>4</v>
      </c>
      <c r="B10" s="31" t="s">
        <v>55</v>
      </c>
      <c r="C10" s="57">
        <f t="shared" si="0"/>
        <v>0</v>
      </c>
      <c r="D10" s="38"/>
      <c r="E10" s="6"/>
      <c r="F10" s="6"/>
      <c r="G10" s="6"/>
      <c r="H10" s="6"/>
    </row>
    <row r="11" spans="1:9" ht="25.5">
      <c r="A11" s="5">
        <v>5</v>
      </c>
      <c r="B11" s="31" t="s">
        <v>56</v>
      </c>
      <c r="C11" s="57">
        <f t="shared" si="0"/>
        <v>0</v>
      </c>
      <c r="D11" s="38"/>
      <c r="E11" s="6"/>
      <c r="F11" s="6"/>
      <c r="G11" s="6"/>
      <c r="H11" s="6"/>
    </row>
    <row r="12" spans="1:9">
      <c r="A12" s="5">
        <v>6</v>
      </c>
      <c r="B12" s="31" t="s">
        <v>444</v>
      </c>
      <c r="C12" s="57">
        <f t="shared" si="0"/>
        <v>0</v>
      </c>
      <c r="D12" s="38"/>
      <c r="E12" s="6"/>
      <c r="F12" s="6"/>
      <c r="G12" s="6"/>
      <c r="H12" s="6"/>
      <c r="I12" s="175"/>
    </row>
    <row r="13" spans="1:9">
      <c r="A13" s="5">
        <v>7</v>
      </c>
      <c r="B13" s="31" t="s">
        <v>57</v>
      </c>
      <c r="C13" s="57">
        <f t="shared" si="0"/>
        <v>0</v>
      </c>
      <c r="D13" s="39">
        <f>SUM(D7:D12)</f>
        <v>0</v>
      </c>
      <c r="E13" s="39">
        <f t="shared" ref="E13:H13" si="1">SUM(E7:E12)</f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9" ht="25.5">
      <c r="A14" s="5">
        <v>8</v>
      </c>
      <c r="B14" s="31" t="s">
        <v>58</v>
      </c>
      <c r="C14" s="57">
        <f t="shared" si="0"/>
        <v>0</v>
      </c>
      <c r="D14" s="39">
        <f>SUM(D15:D18)</f>
        <v>0</v>
      </c>
      <c r="E14" s="17">
        <f>SUM(E15:E18)</f>
        <v>0</v>
      </c>
      <c r="F14" s="17">
        <f>SUM(F15:F18)</f>
        <v>0</v>
      </c>
      <c r="G14" s="17">
        <f>SUM(G15:G18)</f>
        <v>0</v>
      </c>
      <c r="H14" s="17">
        <f>SUM(H15:H18)</f>
        <v>0</v>
      </c>
    </row>
    <row r="15" spans="1:9">
      <c r="A15" s="5">
        <v>9</v>
      </c>
      <c r="B15" s="31" t="s">
        <v>59</v>
      </c>
      <c r="C15" s="57">
        <f t="shared" si="0"/>
        <v>0</v>
      </c>
      <c r="D15" s="38"/>
      <c r="E15" s="6"/>
      <c r="F15" s="6"/>
      <c r="G15" s="6"/>
      <c r="H15" s="6"/>
    </row>
    <row r="16" spans="1:9">
      <c r="A16" s="5">
        <v>10</v>
      </c>
      <c r="B16" s="31" t="s">
        <v>60</v>
      </c>
      <c r="C16" s="57">
        <f t="shared" si="0"/>
        <v>0</v>
      </c>
      <c r="D16" s="38"/>
      <c r="E16" s="6"/>
      <c r="F16" s="6"/>
      <c r="G16" s="6"/>
      <c r="H16" s="6"/>
    </row>
    <row r="17" spans="1:8">
      <c r="A17" s="5">
        <v>11</v>
      </c>
      <c r="B17" s="31" t="s">
        <v>61</v>
      </c>
      <c r="C17" s="57">
        <f t="shared" si="0"/>
        <v>0</v>
      </c>
      <c r="D17" s="38"/>
      <c r="E17" s="6"/>
      <c r="F17" s="6"/>
      <c r="G17" s="6"/>
      <c r="H17" s="8"/>
    </row>
    <row r="18" spans="1:8">
      <c r="A18" s="5">
        <v>12</v>
      </c>
      <c r="B18" s="31" t="s">
        <v>62</v>
      </c>
      <c r="C18" s="57">
        <f t="shared" si="0"/>
        <v>0</v>
      </c>
      <c r="D18" s="38"/>
      <c r="E18" s="6"/>
      <c r="F18" s="6"/>
      <c r="G18" s="6"/>
      <c r="H18" s="6"/>
    </row>
    <row r="19" spans="1:8" ht="25.5">
      <c r="A19" s="5">
        <v>13</v>
      </c>
      <c r="B19" s="32" t="s">
        <v>63</v>
      </c>
      <c r="C19" s="57">
        <f t="shared" si="0"/>
        <v>0</v>
      </c>
      <c r="D19" s="40">
        <f>D13+D14</f>
        <v>0</v>
      </c>
      <c r="E19" s="7">
        <f>E13+E14</f>
        <v>0</v>
      </c>
      <c r="F19" s="7">
        <f>F13+F14</f>
        <v>0</v>
      </c>
      <c r="G19" s="7">
        <f>G13+G14</f>
        <v>0</v>
      </c>
      <c r="H19" s="7">
        <f>H13+H14</f>
        <v>0</v>
      </c>
    </row>
    <row r="20" spans="1:8">
      <c r="A20" s="5">
        <v>14</v>
      </c>
      <c r="B20" s="31" t="s">
        <v>64</v>
      </c>
      <c r="C20" s="57">
        <f t="shared" si="0"/>
        <v>0</v>
      </c>
      <c r="D20" s="41">
        <f>SUM(D21:D24)</f>
        <v>0</v>
      </c>
      <c r="E20" s="18">
        <f>SUM(E21:E24)</f>
        <v>0</v>
      </c>
      <c r="F20" s="18">
        <f>SUM(F21:F24)</f>
        <v>0</v>
      </c>
      <c r="G20" s="18">
        <f>SUM(G21:G24)</f>
        <v>0</v>
      </c>
      <c r="H20" s="18">
        <f>SUM(H21:H24)</f>
        <v>0</v>
      </c>
    </row>
    <row r="21" spans="1:8">
      <c r="A21" s="5">
        <v>15</v>
      </c>
      <c r="B21" s="31" t="s">
        <v>65</v>
      </c>
      <c r="C21" s="57">
        <f t="shared" si="0"/>
        <v>0</v>
      </c>
      <c r="D21" s="42"/>
      <c r="E21" s="4"/>
      <c r="F21" s="4"/>
      <c r="G21" s="4"/>
      <c r="H21" s="4"/>
    </row>
    <row r="22" spans="1:8">
      <c r="A22" s="5">
        <v>16</v>
      </c>
      <c r="B22" s="31" t="s">
        <v>66</v>
      </c>
      <c r="C22" s="57">
        <f t="shared" si="0"/>
        <v>0</v>
      </c>
      <c r="D22" s="42"/>
      <c r="E22" s="4"/>
      <c r="F22" s="4"/>
      <c r="G22" s="4"/>
      <c r="H22" s="4"/>
    </row>
    <row r="23" spans="1:8">
      <c r="A23" s="5">
        <v>17</v>
      </c>
      <c r="B23" s="31" t="s">
        <v>67</v>
      </c>
      <c r="C23" s="57">
        <f t="shared" si="0"/>
        <v>0</v>
      </c>
      <c r="D23" s="42"/>
      <c r="E23" s="4"/>
      <c r="F23" s="4"/>
      <c r="G23" s="4"/>
      <c r="H23" s="4"/>
    </row>
    <row r="24" spans="1:8">
      <c r="A24" s="5">
        <v>18</v>
      </c>
      <c r="B24" s="33" t="s">
        <v>68</v>
      </c>
      <c r="C24" s="57">
        <f t="shared" si="0"/>
        <v>0</v>
      </c>
      <c r="D24" s="42"/>
      <c r="E24" s="4"/>
      <c r="F24" s="4"/>
      <c r="G24" s="4"/>
      <c r="H24" s="4"/>
    </row>
    <row r="25" spans="1:8" ht="25.5">
      <c r="A25" s="5">
        <v>19</v>
      </c>
      <c r="B25" s="32" t="s">
        <v>69</v>
      </c>
      <c r="C25" s="57">
        <f t="shared" si="0"/>
        <v>0</v>
      </c>
      <c r="D25" s="40">
        <f>D20</f>
        <v>0</v>
      </c>
      <c r="E25" s="7">
        <f>E20</f>
        <v>0</v>
      </c>
      <c r="F25" s="7">
        <f>F20</f>
        <v>0</v>
      </c>
      <c r="G25" s="7">
        <f>G20</f>
        <v>0</v>
      </c>
      <c r="H25" s="7">
        <f>H20</f>
        <v>0</v>
      </c>
    </row>
    <row r="26" spans="1:8">
      <c r="A26" s="5">
        <v>20</v>
      </c>
      <c r="B26" s="31" t="s">
        <v>70</v>
      </c>
      <c r="C26" s="57">
        <f t="shared" si="0"/>
        <v>0</v>
      </c>
      <c r="D26" s="39">
        <f>SUM(D27:D28)</f>
        <v>0</v>
      </c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>
      <c r="A27" s="5">
        <v>21</v>
      </c>
      <c r="B27" s="31" t="s">
        <v>71</v>
      </c>
      <c r="C27" s="57">
        <f t="shared" si="0"/>
        <v>0</v>
      </c>
      <c r="D27" s="38"/>
      <c r="E27" s="6"/>
      <c r="F27" s="6"/>
      <c r="G27" s="6"/>
      <c r="H27" s="6"/>
    </row>
    <row r="28" spans="1:8" ht="16.5" customHeight="1">
      <c r="A28" s="5">
        <v>22</v>
      </c>
      <c r="B28" s="31" t="s">
        <v>72</v>
      </c>
      <c r="C28" s="57">
        <f t="shared" si="0"/>
        <v>0</v>
      </c>
      <c r="D28" s="38"/>
      <c r="E28" s="6"/>
      <c r="F28" s="6"/>
      <c r="G28" s="6"/>
      <c r="H28" s="6"/>
    </row>
    <row r="29" spans="1:8" ht="18.75" customHeight="1">
      <c r="A29" s="5">
        <v>23</v>
      </c>
      <c r="B29" s="31" t="s">
        <v>73</v>
      </c>
      <c r="C29" s="57">
        <f t="shared" si="0"/>
        <v>0</v>
      </c>
      <c r="D29" s="38"/>
      <c r="E29" s="6"/>
      <c r="F29" s="6"/>
      <c r="G29" s="6"/>
      <c r="H29" s="6"/>
    </row>
    <row r="30" spans="1:8">
      <c r="A30" s="5">
        <v>24</v>
      </c>
      <c r="B30" s="31" t="s">
        <v>74</v>
      </c>
      <c r="C30" s="57">
        <f t="shared" si="0"/>
        <v>0</v>
      </c>
      <c r="D30" s="38"/>
      <c r="E30" s="6"/>
      <c r="F30" s="6"/>
      <c r="G30" s="6"/>
      <c r="H30" s="6"/>
    </row>
    <row r="31" spans="1:8" ht="25.5">
      <c r="A31" s="5">
        <v>25</v>
      </c>
      <c r="B31" s="31" t="s">
        <v>75</v>
      </c>
      <c r="C31" s="57">
        <f t="shared" si="0"/>
        <v>0</v>
      </c>
      <c r="D31" s="38"/>
      <c r="E31" s="6"/>
      <c r="F31" s="6"/>
      <c r="G31" s="6"/>
      <c r="H31" s="6"/>
    </row>
    <row r="32" spans="1:8">
      <c r="A32" s="5">
        <v>26</v>
      </c>
      <c r="B32" s="31" t="s">
        <v>76</v>
      </c>
      <c r="C32" s="57">
        <f t="shared" si="0"/>
        <v>0</v>
      </c>
      <c r="D32" s="39">
        <f>SUM(D29:D31)</f>
        <v>0</v>
      </c>
      <c r="E32" s="17">
        <f>SUM(E29:E31)</f>
        <v>0</v>
      </c>
      <c r="F32" s="17">
        <f>SUM(F29:F31)</f>
        <v>0</v>
      </c>
      <c r="G32" s="17">
        <f>SUM(G29:G31)</f>
        <v>0</v>
      </c>
      <c r="H32" s="17">
        <f>SUM(H29:H31)</f>
        <v>0</v>
      </c>
    </row>
    <row r="33" spans="1:8">
      <c r="A33" s="5">
        <v>27</v>
      </c>
      <c r="B33" s="31" t="s">
        <v>77</v>
      </c>
      <c r="C33" s="57">
        <f t="shared" si="0"/>
        <v>0</v>
      </c>
      <c r="D33" s="39">
        <f>SUM(D34:D36)</f>
        <v>0</v>
      </c>
      <c r="E33" s="17">
        <f>SUM(E34:E36)</f>
        <v>0</v>
      </c>
      <c r="F33" s="17">
        <f>SUM(F34:F36)</f>
        <v>0</v>
      </c>
      <c r="G33" s="17">
        <f>SUM(G34:G36)</f>
        <v>0</v>
      </c>
      <c r="H33" s="17">
        <f>SUM(H34:H36)</f>
        <v>0</v>
      </c>
    </row>
    <row r="34" spans="1:8" ht="51">
      <c r="A34" s="5">
        <v>28</v>
      </c>
      <c r="B34" s="31" t="s">
        <v>78</v>
      </c>
      <c r="C34" s="57">
        <f t="shared" si="0"/>
        <v>0</v>
      </c>
      <c r="D34" s="38"/>
      <c r="E34" s="6"/>
      <c r="F34" s="6"/>
      <c r="G34" s="6"/>
      <c r="H34" s="6"/>
    </row>
    <row r="35" spans="1:8">
      <c r="A35" s="5">
        <v>29</v>
      </c>
      <c r="B35" s="31" t="s">
        <v>79</v>
      </c>
      <c r="C35" s="57">
        <f t="shared" si="0"/>
        <v>0</v>
      </c>
      <c r="D35" s="38"/>
      <c r="E35" s="6"/>
      <c r="F35" s="6"/>
      <c r="G35" s="6"/>
      <c r="H35" s="6"/>
    </row>
    <row r="36" spans="1:8">
      <c r="A36" s="5">
        <v>30</v>
      </c>
      <c r="B36" s="31" t="s">
        <v>80</v>
      </c>
      <c r="C36" s="57">
        <f t="shared" si="0"/>
        <v>0</v>
      </c>
      <c r="D36" s="42"/>
      <c r="E36" s="4"/>
      <c r="F36" s="4"/>
      <c r="G36" s="4"/>
      <c r="H36" s="4"/>
    </row>
    <row r="37" spans="1:8">
      <c r="A37" s="5">
        <v>31</v>
      </c>
      <c r="B37" s="32" t="s">
        <v>81</v>
      </c>
      <c r="C37" s="57">
        <f t="shared" si="0"/>
        <v>0</v>
      </c>
      <c r="D37" s="40">
        <f>D26+D32+D33</f>
        <v>0</v>
      </c>
      <c r="E37" s="7">
        <f>E26+E32+E33</f>
        <v>0</v>
      </c>
      <c r="F37" s="7">
        <f>F26+F32+F33</f>
        <v>0</v>
      </c>
      <c r="G37" s="7">
        <f>G26+G32+G33</f>
        <v>0</v>
      </c>
      <c r="H37" s="7">
        <f>H26+H32+H33</f>
        <v>0</v>
      </c>
    </row>
    <row r="38" spans="1:8">
      <c r="A38" s="5">
        <v>32</v>
      </c>
      <c r="B38" s="164" t="s">
        <v>289</v>
      </c>
      <c r="C38" s="57">
        <f t="shared" si="0"/>
        <v>0</v>
      </c>
      <c r="D38" s="159"/>
      <c r="E38" s="160"/>
      <c r="F38" s="160"/>
      <c r="G38" s="160"/>
      <c r="H38" s="160"/>
    </row>
    <row r="39" spans="1:8">
      <c r="A39" s="5">
        <v>33</v>
      </c>
      <c r="B39" s="34" t="s">
        <v>82</v>
      </c>
      <c r="C39" s="57">
        <f t="shared" si="0"/>
        <v>0</v>
      </c>
      <c r="D39" s="43">
        <f>SUM(D40:D42)</f>
        <v>0</v>
      </c>
      <c r="E39" s="19">
        <f>SUM(E40:E42)</f>
        <v>0</v>
      </c>
      <c r="F39" s="19">
        <f>SUM(F40:F42)</f>
        <v>0</v>
      </c>
      <c r="G39" s="19">
        <f>SUM(G40:G42)</f>
        <v>0</v>
      </c>
      <c r="H39" s="19">
        <f>SUM(H40:H42)</f>
        <v>0</v>
      </c>
    </row>
    <row r="40" spans="1:8">
      <c r="A40" s="5">
        <v>34</v>
      </c>
      <c r="B40" s="34" t="s">
        <v>83</v>
      </c>
      <c r="C40" s="57">
        <f t="shared" si="0"/>
        <v>0</v>
      </c>
      <c r="D40" s="44"/>
      <c r="E40" s="8"/>
      <c r="F40" s="8"/>
      <c r="G40" s="8"/>
      <c r="H40" s="8"/>
    </row>
    <row r="41" spans="1:8">
      <c r="A41" s="5">
        <v>35</v>
      </c>
      <c r="B41" s="34" t="s">
        <v>84</v>
      </c>
      <c r="C41" s="57">
        <f t="shared" si="0"/>
        <v>0</v>
      </c>
      <c r="D41" s="44"/>
      <c r="E41" s="8"/>
      <c r="F41" s="8"/>
      <c r="G41" s="8"/>
      <c r="H41" s="8"/>
    </row>
    <row r="42" spans="1:8">
      <c r="A42" s="5">
        <v>36</v>
      </c>
      <c r="B42" s="34" t="s">
        <v>85</v>
      </c>
      <c r="C42" s="57">
        <f t="shared" si="0"/>
        <v>0</v>
      </c>
      <c r="D42" s="44"/>
      <c r="E42" s="8"/>
      <c r="F42" s="8"/>
      <c r="G42" s="8"/>
      <c r="H42" s="8"/>
    </row>
    <row r="43" spans="1:8">
      <c r="A43" s="5">
        <v>37</v>
      </c>
      <c r="B43" s="31" t="s">
        <v>86</v>
      </c>
      <c r="C43" s="57">
        <f t="shared" si="0"/>
        <v>0</v>
      </c>
      <c r="D43" s="43">
        <f>SUM(D44:D45)</f>
        <v>0</v>
      </c>
      <c r="E43" s="19">
        <f>SUM(E44:E45)</f>
        <v>0</v>
      </c>
      <c r="F43" s="19">
        <f>SUM(F44:F45)</f>
        <v>0</v>
      </c>
      <c r="G43" s="19">
        <f>SUM(G44:G45)</f>
        <v>0</v>
      </c>
      <c r="H43" s="19">
        <f>SUM(H44:H45)</f>
        <v>0</v>
      </c>
    </row>
    <row r="44" spans="1:8">
      <c r="A44" s="5">
        <v>38</v>
      </c>
      <c r="B44" s="31" t="s">
        <v>87</v>
      </c>
      <c r="C44" s="57">
        <f t="shared" si="0"/>
        <v>0</v>
      </c>
      <c r="D44" s="38"/>
      <c r="E44" s="6"/>
      <c r="F44" s="6"/>
      <c r="G44" s="6"/>
      <c r="H44" s="6"/>
    </row>
    <row r="45" spans="1:8">
      <c r="A45" s="5">
        <v>39</v>
      </c>
      <c r="B45" s="31" t="s">
        <v>88</v>
      </c>
      <c r="C45" s="57">
        <f t="shared" si="0"/>
        <v>0</v>
      </c>
      <c r="D45" s="38"/>
      <c r="E45" s="6"/>
      <c r="F45" s="6"/>
      <c r="G45" s="6"/>
      <c r="H45" s="6"/>
    </row>
    <row r="46" spans="1:8">
      <c r="A46" s="5">
        <v>40</v>
      </c>
      <c r="B46" s="31" t="s">
        <v>89</v>
      </c>
      <c r="C46" s="57">
        <f t="shared" si="0"/>
        <v>0</v>
      </c>
      <c r="D46" s="43">
        <f>SUM(D47:D51)</f>
        <v>0</v>
      </c>
      <c r="E46" s="19">
        <f>SUM(E47:E51)</f>
        <v>0</v>
      </c>
      <c r="F46" s="19">
        <f>SUM(F47:F51)</f>
        <v>0</v>
      </c>
      <c r="G46" s="19">
        <f>SUM(G47:G51)</f>
        <v>0</v>
      </c>
      <c r="H46" s="19">
        <f>SUM(H47:H51)</f>
        <v>0</v>
      </c>
    </row>
    <row r="47" spans="1:8" ht="25.5">
      <c r="A47" s="5">
        <v>41</v>
      </c>
      <c r="B47" s="31" t="s">
        <v>90</v>
      </c>
      <c r="C47" s="57">
        <f t="shared" si="0"/>
        <v>0</v>
      </c>
      <c r="D47" s="38"/>
      <c r="E47" s="6"/>
      <c r="F47" s="6"/>
      <c r="G47" s="6"/>
      <c r="H47" s="6"/>
    </row>
    <row r="48" spans="1:8" ht="25.5">
      <c r="A48" s="5">
        <v>42</v>
      </c>
      <c r="B48" s="31" t="s">
        <v>91</v>
      </c>
      <c r="C48" s="57">
        <f t="shared" si="0"/>
        <v>0</v>
      </c>
      <c r="D48" s="38"/>
      <c r="E48" s="6"/>
      <c r="F48" s="6"/>
      <c r="G48" s="6"/>
      <c r="H48" s="6"/>
    </row>
    <row r="49" spans="1:8">
      <c r="A49" s="5">
        <v>43</v>
      </c>
      <c r="B49" s="31" t="s">
        <v>92</v>
      </c>
      <c r="C49" s="57">
        <f t="shared" si="0"/>
        <v>0</v>
      </c>
      <c r="D49" s="38"/>
      <c r="E49" s="6"/>
      <c r="F49" s="6"/>
      <c r="G49" s="6"/>
      <c r="H49" s="6"/>
    </row>
    <row r="50" spans="1:8" ht="25.5">
      <c r="A50" s="5">
        <v>44</v>
      </c>
      <c r="B50" s="31" t="s">
        <v>93</v>
      </c>
      <c r="C50" s="57">
        <f t="shared" si="0"/>
        <v>0</v>
      </c>
      <c r="D50" s="38"/>
      <c r="E50" s="6"/>
      <c r="F50" s="6"/>
      <c r="G50" s="6"/>
      <c r="H50" s="6"/>
    </row>
    <row r="51" spans="1:8">
      <c r="A51" s="5">
        <v>45</v>
      </c>
      <c r="B51" s="31" t="s">
        <v>94</v>
      </c>
      <c r="C51" s="57">
        <f t="shared" si="0"/>
        <v>0</v>
      </c>
      <c r="D51" s="38"/>
      <c r="E51" s="6"/>
      <c r="F51" s="6"/>
      <c r="G51" s="6"/>
      <c r="H51" s="6"/>
    </row>
    <row r="52" spans="1:8">
      <c r="A52" s="5">
        <v>46</v>
      </c>
      <c r="B52" s="31" t="s">
        <v>95</v>
      </c>
      <c r="C52" s="57">
        <f t="shared" si="0"/>
        <v>0</v>
      </c>
      <c r="D52" s="38"/>
      <c r="E52" s="6"/>
      <c r="F52" s="6"/>
      <c r="G52" s="6"/>
      <c r="H52" s="6"/>
    </row>
    <row r="53" spans="1:8">
      <c r="A53" s="5">
        <v>47</v>
      </c>
      <c r="B53" s="31" t="s">
        <v>96</v>
      </c>
      <c r="C53" s="57">
        <f t="shared" si="0"/>
        <v>0</v>
      </c>
      <c r="D53" s="45"/>
      <c r="E53" s="9">
        <f>(E39+E43+E46+E52)*0.27</f>
        <v>0</v>
      </c>
      <c r="F53" s="9">
        <f>(F39+F43+F46+F52)*0.27</f>
        <v>0</v>
      </c>
      <c r="G53" s="9"/>
      <c r="H53" s="9">
        <f>(H39+H43+H46+H52)*0.27</f>
        <v>0</v>
      </c>
    </row>
    <row r="54" spans="1:8">
      <c r="A54" s="5">
        <v>48</v>
      </c>
      <c r="B54" s="31" t="s">
        <v>97</v>
      </c>
      <c r="C54" s="57">
        <f t="shared" si="0"/>
        <v>0</v>
      </c>
      <c r="D54" s="38"/>
      <c r="E54" s="6"/>
      <c r="F54" s="6"/>
      <c r="G54" s="6"/>
      <c r="H54" s="6"/>
    </row>
    <row r="55" spans="1:8" ht="25.5">
      <c r="A55" s="5">
        <v>49</v>
      </c>
      <c r="B55" s="31" t="s">
        <v>98</v>
      </c>
      <c r="C55" s="57">
        <f t="shared" si="0"/>
        <v>0</v>
      </c>
      <c r="D55" s="38"/>
      <c r="E55" s="6"/>
      <c r="F55" s="6"/>
      <c r="G55" s="6"/>
      <c r="H55" s="6"/>
    </row>
    <row r="56" spans="1:8">
      <c r="A56" s="5">
        <v>50</v>
      </c>
      <c r="B56" s="31" t="s">
        <v>99</v>
      </c>
      <c r="C56" s="57">
        <f t="shared" si="0"/>
        <v>0</v>
      </c>
      <c r="D56" s="38"/>
      <c r="E56" s="6"/>
      <c r="F56" s="6"/>
      <c r="G56" s="6"/>
      <c r="H56" s="6"/>
    </row>
    <row r="57" spans="1:8" ht="25.5">
      <c r="A57" s="5">
        <v>51</v>
      </c>
      <c r="B57" s="31" t="s">
        <v>100</v>
      </c>
      <c r="C57" s="57">
        <f t="shared" si="0"/>
        <v>0</v>
      </c>
      <c r="D57" s="38"/>
      <c r="E57" s="6"/>
      <c r="F57" s="6"/>
      <c r="G57" s="6"/>
      <c r="H57" s="6"/>
    </row>
    <row r="58" spans="1:8">
      <c r="A58" s="5">
        <v>52</v>
      </c>
      <c r="B58" s="31" t="s">
        <v>101</v>
      </c>
      <c r="C58" s="57">
        <f t="shared" si="0"/>
        <v>0</v>
      </c>
      <c r="D58" s="38"/>
      <c r="E58" s="6"/>
      <c r="F58" s="6"/>
      <c r="G58" s="6"/>
      <c r="H58" s="6"/>
    </row>
    <row r="59" spans="1:8">
      <c r="A59" s="5">
        <v>53</v>
      </c>
      <c r="B59" s="31" t="s">
        <v>102</v>
      </c>
      <c r="C59" s="57">
        <f t="shared" si="0"/>
        <v>0</v>
      </c>
      <c r="D59" s="38"/>
      <c r="E59" s="6"/>
      <c r="F59" s="6"/>
      <c r="G59" s="6"/>
      <c r="H59" s="6"/>
    </row>
    <row r="60" spans="1:8" s="60" customFormat="1">
      <c r="A60" s="5">
        <v>54</v>
      </c>
      <c r="B60" s="31" t="s">
        <v>103</v>
      </c>
      <c r="C60" s="59">
        <f t="shared" si="0"/>
        <v>0</v>
      </c>
      <c r="D60" s="38"/>
      <c r="E60" s="6"/>
      <c r="F60" s="6"/>
      <c r="G60" s="6"/>
      <c r="H60" s="6"/>
    </row>
    <row r="61" spans="1:8">
      <c r="A61" s="5">
        <v>55</v>
      </c>
      <c r="B61" s="32" t="s">
        <v>104</v>
      </c>
      <c r="C61" s="57">
        <f t="shared" si="0"/>
        <v>0</v>
      </c>
      <c r="D61" s="40">
        <f>D38+D39+D43+D46+D52+D53+D54+D55+D56+D57+D58+D59+D60</f>
        <v>0</v>
      </c>
      <c r="E61" s="40">
        <f t="shared" ref="E61:H61" si="2">E38+E39+E43+E46+E52+E53+E54+E55+E56+E57+E58+E59+E60</f>
        <v>0</v>
      </c>
      <c r="F61" s="40">
        <f t="shared" si="2"/>
        <v>0</v>
      </c>
      <c r="G61" s="40">
        <f t="shared" si="2"/>
        <v>0</v>
      </c>
      <c r="H61" s="40">
        <f t="shared" si="2"/>
        <v>0</v>
      </c>
    </row>
    <row r="62" spans="1:8" s="60" customFormat="1">
      <c r="A62" s="5">
        <v>56</v>
      </c>
      <c r="B62" s="31" t="s">
        <v>105</v>
      </c>
      <c r="C62" s="59">
        <f t="shared" si="0"/>
        <v>0</v>
      </c>
      <c r="D62" s="38"/>
      <c r="E62" s="6"/>
      <c r="F62" s="6"/>
      <c r="G62" s="6"/>
      <c r="H62" s="6"/>
    </row>
    <row r="63" spans="1:8">
      <c r="A63" s="5">
        <v>57</v>
      </c>
      <c r="B63" s="32" t="s">
        <v>106</v>
      </c>
      <c r="C63" s="57">
        <f t="shared" si="0"/>
        <v>0</v>
      </c>
      <c r="D63" s="40">
        <f>D62</f>
        <v>0</v>
      </c>
      <c r="E63" s="7">
        <f>E62</f>
        <v>0</v>
      </c>
      <c r="F63" s="7">
        <f>F62</f>
        <v>0</v>
      </c>
      <c r="G63" s="7">
        <f>G62</f>
        <v>0</v>
      </c>
      <c r="H63" s="7">
        <f>H62</f>
        <v>0</v>
      </c>
    </row>
    <row r="64" spans="1:8">
      <c r="A64" s="5">
        <v>58</v>
      </c>
      <c r="B64" s="164" t="s">
        <v>291</v>
      </c>
      <c r="C64" s="57">
        <f t="shared" si="0"/>
        <v>0</v>
      </c>
      <c r="D64" s="159"/>
      <c r="E64" s="160"/>
      <c r="F64" s="160"/>
      <c r="G64" s="160"/>
      <c r="H64" s="160"/>
    </row>
    <row r="65" spans="1:8">
      <c r="A65" s="5">
        <v>59</v>
      </c>
      <c r="B65" s="165" t="s">
        <v>290</v>
      </c>
      <c r="C65" s="57">
        <f t="shared" si="0"/>
        <v>0</v>
      </c>
      <c r="D65" s="40">
        <f>D64</f>
        <v>0</v>
      </c>
      <c r="E65" s="40">
        <f t="shared" ref="E65:H65" si="3">E64</f>
        <v>0</v>
      </c>
      <c r="F65" s="40">
        <f t="shared" si="3"/>
        <v>0</v>
      </c>
      <c r="G65" s="40">
        <f t="shared" si="3"/>
        <v>0</v>
      </c>
      <c r="H65" s="40">
        <f t="shared" si="3"/>
        <v>0</v>
      </c>
    </row>
    <row r="66" spans="1:8" ht="25.5">
      <c r="A66" s="5">
        <v>60</v>
      </c>
      <c r="B66" s="31" t="s">
        <v>107</v>
      </c>
      <c r="C66" s="57">
        <f t="shared" si="0"/>
        <v>0</v>
      </c>
      <c r="D66" s="38"/>
      <c r="E66" s="6"/>
      <c r="F66" s="6"/>
      <c r="G66" s="6"/>
      <c r="H66" s="6"/>
    </row>
    <row r="67" spans="1:8">
      <c r="A67" s="5">
        <v>61</v>
      </c>
      <c r="B67" s="31" t="s">
        <v>108</v>
      </c>
      <c r="C67" s="57">
        <f t="shared" si="0"/>
        <v>0</v>
      </c>
      <c r="D67" s="38"/>
      <c r="E67" s="6"/>
      <c r="F67" s="6"/>
      <c r="G67" s="6"/>
      <c r="H67" s="6"/>
    </row>
    <row r="68" spans="1:8">
      <c r="A68" s="5">
        <v>62</v>
      </c>
      <c r="B68" s="31" t="s">
        <v>109</v>
      </c>
      <c r="C68" s="57">
        <f t="shared" si="0"/>
        <v>0</v>
      </c>
      <c r="D68" s="42"/>
      <c r="E68" s="4"/>
      <c r="F68" s="4"/>
      <c r="G68" s="4"/>
      <c r="H68" s="4"/>
    </row>
    <row r="69" spans="1:8">
      <c r="A69" s="5">
        <v>63</v>
      </c>
      <c r="B69" s="32" t="s">
        <v>110</v>
      </c>
      <c r="C69" s="57">
        <f t="shared" si="0"/>
        <v>0</v>
      </c>
      <c r="D69" s="46">
        <f>SUM(D66:D68)</f>
        <v>0</v>
      </c>
      <c r="E69" s="20">
        <f>SUM(E66:E68)</f>
        <v>0</v>
      </c>
      <c r="F69" s="20">
        <f>SUM(F66:F68)</f>
        <v>0</v>
      </c>
      <c r="G69" s="20">
        <f>SUM(G66:G68)</f>
        <v>0</v>
      </c>
      <c r="H69" s="20">
        <f>SUM(H66:H68)</f>
        <v>0</v>
      </c>
    </row>
    <row r="70" spans="1:8">
      <c r="A70" s="5">
        <v>64</v>
      </c>
      <c r="B70" s="35" t="s">
        <v>111</v>
      </c>
      <c r="C70" s="57">
        <f t="shared" si="0"/>
        <v>0</v>
      </c>
      <c r="D70" s="47">
        <f>D19+D25+D37+D61+D63+D65+D69</f>
        <v>0</v>
      </c>
      <c r="E70" s="47">
        <f t="shared" ref="E70:H70" si="4">E19+E25+E37+E61+E63+E65+E69</f>
        <v>0</v>
      </c>
      <c r="F70" s="47">
        <f t="shared" si="4"/>
        <v>0</v>
      </c>
      <c r="G70" s="47">
        <f t="shared" si="4"/>
        <v>0</v>
      </c>
      <c r="H70" s="47">
        <f t="shared" si="4"/>
        <v>0</v>
      </c>
    </row>
    <row r="71" spans="1:8" ht="25.5">
      <c r="A71" s="5">
        <v>65</v>
      </c>
      <c r="B71" s="31" t="s">
        <v>112</v>
      </c>
      <c r="C71" s="57">
        <f t="shared" si="0"/>
        <v>0</v>
      </c>
      <c r="D71" s="38"/>
      <c r="E71" s="6"/>
      <c r="F71" s="6"/>
      <c r="G71" s="6"/>
      <c r="H71" s="6"/>
    </row>
    <row r="72" spans="1:8">
      <c r="A72" s="5">
        <v>66</v>
      </c>
      <c r="B72" s="31" t="s">
        <v>113</v>
      </c>
      <c r="C72" s="57">
        <f t="shared" si="0"/>
        <v>0</v>
      </c>
      <c r="D72" s="38"/>
      <c r="E72" s="6"/>
      <c r="F72" s="6"/>
      <c r="G72" s="6"/>
      <c r="H72" s="6"/>
    </row>
    <row r="73" spans="1:8">
      <c r="A73" s="5">
        <v>67</v>
      </c>
      <c r="B73" s="31" t="s">
        <v>119</v>
      </c>
      <c r="C73" s="57">
        <f t="shared" si="0"/>
        <v>7858323</v>
      </c>
      <c r="D73" s="38"/>
      <c r="E73" s="6">
        <v>7858323</v>
      </c>
      <c r="F73" s="6"/>
      <c r="G73" s="6"/>
      <c r="H73" s="6"/>
    </row>
    <row r="74" spans="1:8">
      <c r="A74" s="5">
        <v>68</v>
      </c>
      <c r="B74" s="31" t="s">
        <v>114</v>
      </c>
      <c r="C74" s="57">
        <f t="shared" si="0"/>
        <v>7858323</v>
      </c>
      <c r="D74" s="41">
        <f>SUM(D71:D73)</f>
        <v>0</v>
      </c>
      <c r="E74" s="18">
        <f>SUM(E71:E73)</f>
        <v>7858323</v>
      </c>
      <c r="F74" s="18">
        <f>SUM(F71:F73)</f>
        <v>0</v>
      </c>
      <c r="G74" s="18">
        <f>SUM(G71:G73)</f>
        <v>0</v>
      </c>
      <c r="H74" s="18">
        <f>SUM(H71:H73)</f>
        <v>0</v>
      </c>
    </row>
    <row r="75" spans="1:8" ht="13.5" thickBot="1">
      <c r="A75" s="5">
        <v>69</v>
      </c>
      <c r="B75" s="36" t="s">
        <v>115</v>
      </c>
      <c r="C75" s="57">
        <f>SUM(D75:H75)</f>
        <v>7858323</v>
      </c>
      <c r="D75" s="48">
        <f>D74</f>
        <v>0</v>
      </c>
      <c r="E75" s="21">
        <f>E74</f>
        <v>7858323</v>
      </c>
      <c r="F75" s="21">
        <f>F74</f>
        <v>0</v>
      </c>
      <c r="G75" s="21">
        <f>G74</f>
        <v>0</v>
      </c>
      <c r="H75" s="21">
        <f>H74</f>
        <v>0</v>
      </c>
    </row>
    <row r="76" spans="1:8" ht="14.25" thickTop="1" thickBot="1">
      <c r="A76" s="5">
        <v>70</v>
      </c>
      <c r="B76" s="149" t="s">
        <v>45</v>
      </c>
      <c r="C76" s="58">
        <f>SUM(D76:H76)</f>
        <v>7858323</v>
      </c>
      <c r="D76" s="150">
        <f>D70+D75</f>
        <v>0</v>
      </c>
      <c r="E76" s="150">
        <f>E70+E75</f>
        <v>7858323</v>
      </c>
      <c r="F76" s="150">
        <f>F70+F75</f>
        <v>0</v>
      </c>
      <c r="G76" s="150">
        <f>G70+G75</f>
        <v>0</v>
      </c>
      <c r="H76" s="150">
        <f>H70+H75</f>
        <v>0</v>
      </c>
    </row>
    <row r="77" spans="1:8" ht="13.5" thickTop="1">
      <c r="A77" s="5">
        <v>71</v>
      </c>
      <c r="B77" s="156" t="s">
        <v>4</v>
      </c>
      <c r="C77" s="158">
        <f t="shared" ref="C77:C120" si="5">SUM(D77:H77)</f>
        <v>5893795</v>
      </c>
      <c r="D77" s="159"/>
      <c r="E77" s="160">
        <v>5893795</v>
      </c>
      <c r="F77" s="160"/>
      <c r="G77" s="160"/>
      <c r="H77" s="160"/>
    </row>
    <row r="78" spans="1:8" ht="25.5">
      <c r="A78" s="5">
        <v>72</v>
      </c>
      <c r="B78" s="156" t="s">
        <v>5</v>
      </c>
      <c r="C78" s="161">
        <f t="shared" si="5"/>
        <v>1356368</v>
      </c>
      <c r="D78" s="159"/>
      <c r="E78" s="160">
        <v>1356368</v>
      </c>
      <c r="F78" s="160"/>
      <c r="G78" s="160"/>
      <c r="H78" s="160"/>
    </row>
    <row r="79" spans="1:8">
      <c r="A79" s="5">
        <v>73</v>
      </c>
      <c r="B79" s="157" t="s">
        <v>6</v>
      </c>
      <c r="C79" s="161">
        <f t="shared" si="5"/>
        <v>608160</v>
      </c>
      <c r="D79" s="162"/>
      <c r="E79" s="163">
        <v>608160</v>
      </c>
      <c r="F79" s="163"/>
      <c r="G79" s="163"/>
      <c r="H79" s="160"/>
    </row>
    <row r="80" spans="1:8">
      <c r="A80" s="5">
        <v>74</v>
      </c>
      <c r="B80" s="31" t="s">
        <v>7</v>
      </c>
      <c r="C80" s="57">
        <f t="shared" si="5"/>
        <v>0</v>
      </c>
      <c r="D80" s="44">
        <f>D81</f>
        <v>0</v>
      </c>
      <c r="E80" s="8">
        <f>E81</f>
        <v>0</v>
      </c>
      <c r="F80" s="8">
        <f>F81</f>
        <v>0</v>
      </c>
      <c r="G80" s="8">
        <f>G81</f>
        <v>0</v>
      </c>
      <c r="H80" s="8">
        <f>H81</f>
        <v>0</v>
      </c>
    </row>
    <row r="81" spans="1:8" ht="25.5">
      <c r="A81" s="5">
        <v>75</v>
      </c>
      <c r="B81" s="31" t="s">
        <v>8</v>
      </c>
      <c r="C81" s="57">
        <f t="shared" si="5"/>
        <v>0</v>
      </c>
      <c r="D81" s="38"/>
      <c r="E81" s="6"/>
      <c r="F81" s="6"/>
      <c r="G81" s="6"/>
      <c r="H81" s="6"/>
    </row>
    <row r="82" spans="1:8">
      <c r="A82" s="5">
        <v>76</v>
      </c>
      <c r="B82" s="31" t="s">
        <v>9</v>
      </c>
      <c r="C82" s="57">
        <f t="shared" si="5"/>
        <v>0</v>
      </c>
      <c r="D82" s="44">
        <f>D83</f>
        <v>0</v>
      </c>
      <c r="E82" s="8">
        <f>E83</f>
        <v>0</v>
      </c>
      <c r="F82" s="8">
        <f>F83</f>
        <v>0</v>
      </c>
      <c r="G82" s="8">
        <f>G83</f>
        <v>0</v>
      </c>
      <c r="H82" s="8">
        <f>H83</f>
        <v>0</v>
      </c>
    </row>
    <row r="83" spans="1:8">
      <c r="A83" s="5">
        <v>77</v>
      </c>
      <c r="B83" s="31" t="s">
        <v>10</v>
      </c>
      <c r="C83" s="57">
        <f t="shared" si="5"/>
        <v>0</v>
      </c>
      <c r="D83" s="44"/>
      <c r="E83" s="8"/>
      <c r="F83" s="8"/>
      <c r="G83" s="8"/>
      <c r="H83" s="8"/>
    </row>
    <row r="84" spans="1:8">
      <c r="A84" s="5">
        <v>78</v>
      </c>
      <c r="B84" s="31" t="s">
        <v>11</v>
      </c>
      <c r="C84" s="57">
        <f t="shared" si="5"/>
        <v>0</v>
      </c>
      <c r="D84" s="44">
        <f>SUM(D85:D87)</f>
        <v>0</v>
      </c>
      <c r="E84" s="8">
        <f>SUM(E85:E87)</f>
        <v>0</v>
      </c>
      <c r="F84" s="8">
        <f>SUM(F85:F87)</f>
        <v>0</v>
      </c>
      <c r="G84" s="8">
        <f>SUM(G85:G87)</f>
        <v>0</v>
      </c>
      <c r="H84" s="8">
        <f>SUM(H85:H87)</f>
        <v>0</v>
      </c>
    </row>
    <row r="85" spans="1:8">
      <c r="A85" s="5">
        <v>79</v>
      </c>
      <c r="B85" s="31" t="s">
        <v>12</v>
      </c>
      <c r="C85" s="57">
        <f t="shared" si="5"/>
        <v>0</v>
      </c>
      <c r="D85" s="38"/>
      <c r="E85" s="6"/>
      <c r="F85" s="6"/>
      <c r="G85" s="6"/>
      <c r="H85" s="6"/>
    </row>
    <row r="86" spans="1:8">
      <c r="A86" s="5">
        <v>80</v>
      </c>
      <c r="B86" s="31" t="s">
        <v>13</v>
      </c>
      <c r="C86" s="57">
        <f t="shared" si="5"/>
        <v>0</v>
      </c>
      <c r="D86" s="38"/>
      <c r="E86" s="6"/>
      <c r="F86" s="6"/>
      <c r="G86" s="6"/>
      <c r="H86" s="6"/>
    </row>
    <row r="87" spans="1:8">
      <c r="A87" s="5">
        <v>81</v>
      </c>
      <c r="B87" s="31" t="s">
        <v>14</v>
      </c>
      <c r="C87" s="57">
        <f t="shared" si="5"/>
        <v>0</v>
      </c>
      <c r="D87" s="38"/>
      <c r="E87" s="6"/>
      <c r="F87" s="6"/>
      <c r="G87" s="6"/>
      <c r="H87" s="6"/>
    </row>
    <row r="88" spans="1:8">
      <c r="A88" s="5">
        <v>82</v>
      </c>
      <c r="B88" s="49" t="s">
        <v>15</v>
      </c>
      <c r="C88" s="57">
        <f t="shared" si="5"/>
        <v>0</v>
      </c>
      <c r="D88" s="52">
        <f>D80+D82+D84</f>
        <v>0</v>
      </c>
      <c r="E88" s="10">
        <f>E80+E82+E84</f>
        <v>0</v>
      </c>
      <c r="F88" s="10">
        <f>F80+F82+F84</f>
        <v>0</v>
      </c>
      <c r="G88" s="10">
        <f>G80+G82+G84</f>
        <v>0</v>
      </c>
      <c r="H88" s="10">
        <f>H80+H82+H84</f>
        <v>0</v>
      </c>
    </row>
    <row r="89" spans="1:8">
      <c r="A89" s="5">
        <v>83</v>
      </c>
      <c r="B89" s="31" t="s">
        <v>16</v>
      </c>
      <c r="C89" s="57">
        <f t="shared" si="5"/>
        <v>0</v>
      </c>
      <c r="D89" s="38"/>
      <c r="E89" s="6"/>
      <c r="F89" s="6"/>
      <c r="G89" s="6"/>
      <c r="H89" s="6"/>
    </row>
    <row r="90" spans="1:8" ht="25.5">
      <c r="A90" s="5">
        <v>84</v>
      </c>
      <c r="B90" s="31" t="s">
        <v>17</v>
      </c>
      <c r="C90" s="57">
        <f t="shared" si="5"/>
        <v>0</v>
      </c>
      <c r="D90" s="40">
        <f>SUM(D91:D94)</f>
        <v>0</v>
      </c>
      <c r="E90" s="7">
        <f>SUM(E91:E94)</f>
        <v>0</v>
      </c>
      <c r="F90" s="7">
        <f>SUM(F91:F94)</f>
        <v>0</v>
      </c>
      <c r="G90" s="7">
        <f>SUM(G91:G94)</f>
        <v>0</v>
      </c>
      <c r="H90" s="7">
        <f>SUM(H91:H94)</f>
        <v>0</v>
      </c>
    </row>
    <row r="91" spans="1:8">
      <c r="A91" s="5">
        <v>85</v>
      </c>
      <c r="B91" s="31" t="s">
        <v>445</v>
      </c>
      <c r="C91" s="57">
        <f t="shared" si="5"/>
        <v>0</v>
      </c>
      <c r="D91" s="38"/>
      <c r="E91" s="6"/>
      <c r="F91" s="6"/>
      <c r="G91" s="6"/>
      <c r="H91" s="6"/>
    </row>
    <row r="92" spans="1:8">
      <c r="A92" s="5">
        <v>86</v>
      </c>
      <c r="B92" s="31" t="s">
        <v>18</v>
      </c>
      <c r="C92" s="57">
        <f t="shared" si="5"/>
        <v>0</v>
      </c>
      <c r="D92" s="38"/>
      <c r="E92" s="6"/>
      <c r="F92" s="6"/>
      <c r="G92" s="6"/>
      <c r="H92" s="6"/>
    </row>
    <row r="93" spans="1:8">
      <c r="A93" s="5">
        <v>87</v>
      </c>
      <c r="B93" s="31" t="s">
        <v>19</v>
      </c>
      <c r="C93" s="57">
        <f t="shared" si="5"/>
        <v>0</v>
      </c>
      <c r="D93" s="38"/>
      <c r="E93" s="6"/>
      <c r="F93" s="6"/>
      <c r="G93" s="6"/>
      <c r="H93" s="6"/>
    </row>
    <row r="94" spans="1:8">
      <c r="A94" s="5">
        <v>88</v>
      </c>
      <c r="B94" s="31" t="s">
        <v>20</v>
      </c>
      <c r="C94" s="57">
        <f t="shared" si="5"/>
        <v>0</v>
      </c>
      <c r="D94" s="38"/>
      <c r="E94" s="6"/>
      <c r="F94" s="6"/>
      <c r="G94" s="6"/>
      <c r="H94" s="6"/>
    </row>
    <row r="95" spans="1:8" ht="25.5">
      <c r="A95" s="5">
        <v>89</v>
      </c>
      <c r="B95" s="31" t="s">
        <v>21</v>
      </c>
      <c r="C95" s="57">
        <f t="shared" si="5"/>
        <v>0</v>
      </c>
      <c r="D95" s="38"/>
      <c r="E95" s="6"/>
      <c r="F95" s="6"/>
      <c r="G95" s="6"/>
      <c r="H95" s="6"/>
    </row>
    <row r="96" spans="1:8">
      <c r="A96" s="5">
        <v>90</v>
      </c>
      <c r="B96" s="31" t="s">
        <v>22</v>
      </c>
      <c r="C96" s="57">
        <f t="shared" si="5"/>
        <v>0</v>
      </c>
      <c r="D96" s="38"/>
      <c r="E96" s="6"/>
      <c r="F96" s="6"/>
      <c r="G96" s="6"/>
      <c r="H96" s="6"/>
    </row>
    <row r="97" spans="1:8">
      <c r="A97" s="5">
        <v>91</v>
      </c>
      <c r="B97" s="49" t="s">
        <v>23</v>
      </c>
      <c r="C97" s="57">
        <f t="shared" si="5"/>
        <v>0</v>
      </c>
      <c r="D97" s="52">
        <f>D89+D90+D95+D96</f>
        <v>0</v>
      </c>
      <c r="E97" s="10">
        <f>E89+E90+E95+E96</f>
        <v>0</v>
      </c>
      <c r="F97" s="10">
        <f>F89+F90+F95+F96</f>
        <v>0</v>
      </c>
      <c r="G97" s="10">
        <f>G89+G90+G95+G96</f>
        <v>0</v>
      </c>
      <c r="H97" s="10">
        <f>H89+H90+H95+H96</f>
        <v>0</v>
      </c>
    </row>
    <row r="98" spans="1:8">
      <c r="A98" s="5">
        <v>92</v>
      </c>
      <c r="B98" s="31" t="s">
        <v>24</v>
      </c>
      <c r="C98" s="57">
        <f t="shared" si="5"/>
        <v>0</v>
      </c>
      <c r="D98" s="38"/>
      <c r="E98" s="6"/>
      <c r="F98" s="6"/>
      <c r="G98" s="6"/>
      <c r="H98" s="6"/>
    </row>
    <row r="99" spans="1:8">
      <c r="A99" s="5">
        <v>93</v>
      </c>
      <c r="B99" s="31" t="s">
        <v>25</v>
      </c>
      <c r="C99" s="57">
        <f t="shared" si="5"/>
        <v>0</v>
      </c>
      <c r="D99" s="38"/>
      <c r="E99" s="6"/>
      <c r="F99" s="6"/>
      <c r="G99" s="6"/>
      <c r="H99" s="6"/>
    </row>
    <row r="100" spans="1:8">
      <c r="A100" s="5">
        <v>94</v>
      </c>
      <c r="B100" s="31" t="s">
        <v>26</v>
      </c>
      <c r="C100" s="57">
        <f t="shared" si="5"/>
        <v>0</v>
      </c>
      <c r="D100" s="38"/>
      <c r="E100" s="6"/>
      <c r="F100" s="6"/>
      <c r="G100" s="6"/>
      <c r="H100" s="6"/>
    </row>
    <row r="101" spans="1:8">
      <c r="A101" s="5">
        <v>95</v>
      </c>
      <c r="B101" s="31" t="s">
        <v>27</v>
      </c>
      <c r="C101" s="57">
        <f t="shared" si="5"/>
        <v>0</v>
      </c>
      <c r="D101" s="38"/>
      <c r="E101" s="6"/>
      <c r="F101" s="6"/>
      <c r="G101" s="6"/>
      <c r="H101" s="6"/>
    </row>
    <row r="102" spans="1:8" ht="25.5">
      <c r="A102" s="5">
        <v>96</v>
      </c>
      <c r="B102" s="31" t="s">
        <v>28</v>
      </c>
      <c r="C102" s="57">
        <f t="shared" si="5"/>
        <v>0</v>
      </c>
      <c r="D102" s="38"/>
      <c r="E102" s="6"/>
      <c r="F102" s="6"/>
      <c r="G102" s="6"/>
      <c r="H102" s="6"/>
    </row>
    <row r="103" spans="1:8">
      <c r="A103" s="5">
        <v>97</v>
      </c>
      <c r="B103" s="49" t="s">
        <v>29</v>
      </c>
      <c r="C103" s="57">
        <f t="shared" si="5"/>
        <v>0</v>
      </c>
      <c r="D103" s="52">
        <f>SUM(D98:D102)</f>
        <v>0</v>
      </c>
      <c r="E103" s="10">
        <f>SUM(E98:E102)</f>
        <v>0</v>
      </c>
      <c r="F103" s="10">
        <f>SUM(F98:F102)</f>
        <v>0</v>
      </c>
      <c r="G103" s="10">
        <f>SUM(G98:G102)</f>
        <v>0</v>
      </c>
      <c r="H103" s="10">
        <f>SUM(H98:H102)</f>
        <v>0</v>
      </c>
    </row>
    <row r="104" spans="1:8">
      <c r="A104" s="5">
        <v>98</v>
      </c>
      <c r="B104" s="31" t="s">
        <v>30</v>
      </c>
      <c r="C104" s="57">
        <f t="shared" si="5"/>
        <v>0</v>
      </c>
      <c r="D104" s="38"/>
      <c r="E104" s="6"/>
      <c r="F104" s="6"/>
      <c r="G104" s="6"/>
      <c r="H104" s="6"/>
    </row>
    <row r="105" spans="1:8">
      <c r="A105" s="5">
        <v>99</v>
      </c>
      <c r="B105" s="31" t="s">
        <v>31</v>
      </c>
      <c r="C105" s="57">
        <f t="shared" si="5"/>
        <v>0</v>
      </c>
      <c r="D105" s="38"/>
      <c r="E105" s="6"/>
      <c r="F105" s="6"/>
      <c r="G105" s="6"/>
      <c r="H105" s="6"/>
    </row>
    <row r="106" spans="1:8">
      <c r="A106" s="5">
        <v>100</v>
      </c>
      <c r="B106" s="31" t="s">
        <v>32</v>
      </c>
      <c r="C106" s="57">
        <f t="shared" si="5"/>
        <v>0</v>
      </c>
      <c r="D106" s="38"/>
      <c r="E106" s="6"/>
      <c r="F106" s="6"/>
      <c r="G106" s="6"/>
      <c r="H106" s="6"/>
    </row>
    <row r="107" spans="1:8" ht="25.5">
      <c r="A107" s="5">
        <v>101</v>
      </c>
      <c r="B107" s="31" t="s">
        <v>33</v>
      </c>
      <c r="C107" s="57">
        <f t="shared" si="5"/>
        <v>0</v>
      </c>
      <c r="D107" s="38"/>
      <c r="E107" s="6"/>
      <c r="F107" s="6"/>
      <c r="G107" s="6"/>
      <c r="H107" s="6"/>
    </row>
    <row r="108" spans="1:8">
      <c r="A108" s="5">
        <v>102</v>
      </c>
      <c r="B108" s="49" t="s">
        <v>34</v>
      </c>
      <c r="C108" s="57">
        <f t="shared" si="5"/>
        <v>0</v>
      </c>
      <c r="D108" s="52">
        <f>SUM(D104:D107)</f>
        <v>0</v>
      </c>
      <c r="E108" s="52">
        <f>SUM(E104:E107)</f>
        <v>0</v>
      </c>
      <c r="F108" s="52">
        <f>SUM(F104:F107)</f>
        <v>0</v>
      </c>
      <c r="G108" s="52">
        <f>SUM(G104:G107)</f>
        <v>0</v>
      </c>
      <c r="H108" s="52">
        <f>SUM(H104:H107)</f>
        <v>0</v>
      </c>
    </row>
    <row r="109" spans="1:8" ht="25.5">
      <c r="A109" s="5">
        <v>103</v>
      </c>
      <c r="B109" s="31" t="s">
        <v>35</v>
      </c>
      <c r="C109" s="57">
        <f t="shared" si="5"/>
        <v>0</v>
      </c>
      <c r="D109" s="44">
        <f>SUM(D110:D112)</f>
        <v>0</v>
      </c>
      <c r="E109" s="8">
        <f>SUM(E110:E112)</f>
        <v>0</v>
      </c>
      <c r="F109" s="8">
        <f>SUM(F110:F112)</f>
        <v>0</v>
      </c>
      <c r="G109" s="8">
        <f>SUM(G110:G112)</f>
        <v>0</v>
      </c>
      <c r="H109" s="8">
        <f>SUM(H110:H112)</f>
        <v>0</v>
      </c>
    </row>
    <row r="110" spans="1:8">
      <c r="A110" s="5">
        <v>104</v>
      </c>
      <c r="B110" s="31" t="s">
        <v>36</v>
      </c>
      <c r="C110" s="57">
        <f t="shared" si="5"/>
        <v>0</v>
      </c>
      <c r="D110" s="38"/>
      <c r="E110" s="6"/>
      <c r="F110" s="6"/>
      <c r="G110" s="6"/>
      <c r="H110" s="6"/>
    </row>
    <row r="111" spans="1:8">
      <c r="A111" s="5">
        <v>105</v>
      </c>
      <c r="B111" s="31" t="s">
        <v>37</v>
      </c>
      <c r="C111" s="57">
        <f t="shared" si="5"/>
        <v>0</v>
      </c>
      <c r="D111" s="38"/>
      <c r="E111" s="6"/>
      <c r="F111" s="6"/>
      <c r="G111" s="6"/>
      <c r="H111" s="6"/>
    </row>
    <row r="112" spans="1:8" ht="25.5">
      <c r="A112" s="5">
        <v>106</v>
      </c>
      <c r="B112" s="31" t="s">
        <v>38</v>
      </c>
      <c r="C112" s="57">
        <f t="shared" si="5"/>
        <v>0</v>
      </c>
      <c r="D112" s="38"/>
      <c r="E112" s="6"/>
      <c r="F112" s="6"/>
      <c r="G112" s="6"/>
      <c r="H112" s="6"/>
    </row>
    <row r="113" spans="1:8">
      <c r="A113" s="5">
        <v>107</v>
      </c>
      <c r="B113" s="49" t="s">
        <v>39</v>
      </c>
      <c r="C113" s="57">
        <f t="shared" si="5"/>
        <v>0</v>
      </c>
      <c r="D113" s="52">
        <f>D109</f>
        <v>0</v>
      </c>
      <c r="E113" s="10">
        <f>E109</f>
        <v>0</v>
      </c>
      <c r="F113" s="10">
        <f>F109</f>
        <v>0</v>
      </c>
      <c r="G113" s="10">
        <f>G109</f>
        <v>0</v>
      </c>
      <c r="H113" s="10">
        <f>H109</f>
        <v>0</v>
      </c>
    </row>
    <row r="114" spans="1:8">
      <c r="A114" s="5">
        <v>108</v>
      </c>
      <c r="B114" s="35" t="s">
        <v>40</v>
      </c>
      <c r="C114" s="57">
        <f t="shared" si="5"/>
        <v>7858323</v>
      </c>
      <c r="D114" s="54">
        <f>D77+D78+D79+D88+D97+D103+D108+D113</f>
        <v>0</v>
      </c>
      <c r="E114" s="11">
        <f>E77+E78+E79+E88+E97+E103+E108+E113</f>
        <v>7858323</v>
      </c>
      <c r="F114" s="11">
        <f>F77+F78+F79+F88+F97+F103+F108+F113</f>
        <v>0</v>
      </c>
      <c r="G114" s="11">
        <f>G77+G78+G79+G88+G97+G103+G108+G113</f>
        <v>0</v>
      </c>
      <c r="H114" s="11">
        <f>H77+H78+H79+H88+H97+H103+H108+H113</f>
        <v>0</v>
      </c>
    </row>
    <row r="115" spans="1:8" ht="25.5">
      <c r="A115" s="5">
        <v>109</v>
      </c>
      <c r="B115" s="31" t="s">
        <v>41</v>
      </c>
      <c r="C115" s="57">
        <f t="shared" si="5"/>
        <v>0</v>
      </c>
      <c r="D115" s="38"/>
      <c r="E115" s="6"/>
      <c r="F115" s="6"/>
      <c r="G115" s="6"/>
      <c r="H115" s="6"/>
    </row>
    <row r="116" spans="1:8">
      <c r="A116" s="5">
        <v>110</v>
      </c>
      <c r="B116" s="31"/>
      <c r="C116" s="57">
        <f t="shared" si="5"/>
        <v>0</v>
      </c>
      <c r="D116" s="38"/>
      <c r="E116" s="6"/>
      <c r="F116" s="6"/>
      <c r="G116" s="6"/>
      <c r="H116" s="6"/>
    </row>
    <row r="117" spans="1:8">
      <c r="A117" s="5">
        <v>111</v>
      </c>
      <c r="B117" s="31" t="s">
        <v>42</v>
      </c>
      <c r="C117" s="57">
        <f t="shared" si="5"/>
        <v>0</v>
      </c>
      <c r="D117" s="38">
        <f>'[1]1b'!C141</f>
        <v>0</v>
      </c>
      <c r="E117" s="6"/>
      <c r="F117" s="6"/>
      <c r="G117" s="6"/>
      <c r="H117" s="6"/>
    </row>
    <row r="118" spans="1:8">
      <c r="A118" s="5">
        <v>112</v>
      </c>
      <c r="B118" s="31" t="s">
        <v>43</v>
      </c>
      <c r="C118" s="57">
        <f t="shared" si="5"/>
        <v>0</v>
      </c>
      <c r="D118" s="44">
        <f>SUM(D115:D117)</f>
        <v>0</v>
      </c>
      <c r="E118" s="8">
        <f>SUM(E115:E117)</f>
        <v>0</v>
      </c>
      <c r="F118" s="8">
        <f>SUM(F115:F117)</f>
        <v>0</v>
      </c>
      <c r="G118" s="8">
        <f>SUM(G115:G117)</f>
        <v>0</v>
      </c>
      <c r="H118" s="8">
        <f>SUM(H115:H117)</f>
        <v>0</v>
      </c>
    </row>
    <row r="119" spans="1:8" ht="13.5" thickBot="1">
      <c r="A119" s="5">
        <v>113</v>
      </c>
      <c r="B119" s="36" t="s">
        <v>44</v>
      </c>
      <c r="C119" s="57">
        <f t="shared" si="5"/>
        <v>0</v>
      </c>
      <c r="D119" s="55">
        <f>D118</f>
        <v>0</v>
      </c>
      <c r="E119" s="12">
        <f>E118</f>
        <v>0</v>
      </c>
      <c r="F119" s="12">
        <f>F118</f>
        <v>0</v>
      </c>
      <c r="G119" s="12">
        <f>G118</f>
        <v>0</v>
      </c>
      <c r="H119" s="12">
        <f>H118</f>
        <v>0</v>
      </c>
    </row>
    <row r="120" spans="1:8" ht="14.25" thickTop="1" thickBot="1">
      <c r="A120" s="5">
        <v>114</v>
      </c>
      <c r="B120" s="152" t="s">
        <v>45</v>
      </c>
      <c r="C120" s="58">
        <f t="shared" si="5"/>
        <v>7858323</v>
      </c>
      <c r="D120" s="150">
        <f>D114+D119</f>
        <v>0</v>
      </c>
      <c r="E120" s="153">
        <f>E114+E119</f>
        <v>7858323</v>
      </c>
      <c r="F120" s="153">
        <f>F114+F119</f>
        <v>0</v>
      </c>
      <c r="G120" s="153">
        <f>G114+G119</f>
        <v>0</v>
      </c>
      <c r="H120" s="153">
        <f>H114+H119</f>
        <v>0</v>
      </c>
    </row>
    <row r="121" spans="1:8" ht="13.5" thickTop="1"/>
  </sheetData>
  <pageMargins left="0.15748031496062992" right="0.15748031496062992" top="0.19685039370078741" bottom="0.19685039370078741" header="0.51181102362204722" footer="0.51181102362204722"/>
  <pageSetup scale="75" orientation="landscape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5" sqref="C5"/>
    </sheetView>
  </sheetViews>
  <sheetFormatPr defaultColWidth="9.140625" defaultRowHeight="12.75"/>
  <cols>
    <col min="1" max="1" width="9.140625" style="63"/>
    <col min="2" max="2" width="38.28515625" style="63" customWidth="1"/>
    <col min="3" max="3" width="16.140625" style="63" customWidth="1"/>
    <col min="4" max="4" width="15.42578125" style="63" customWidth="1"/>
    <col min="5" max="5" width="16.28515625" style="63" customWidth="1"/>
    <col min="6" max="6" width="15.5703125" style="63" customWidth="1"/>
    <col min="7" max="16384" width="9.140625" style="63"/>
  </cols>
  <sheetData>
    <row r="1" spans="1:6">
      <c r="B1" s="72" t="s">
        <v>232</v>
      </c>
    </row>
    <row r="2" spans="1:6">
      <c r="A2" s="72"/>
      <c r="B2" s="72" t="s">
        <v>267</v>
      </c>
      <c r="C2" s="72"/>
      <c r="D2" s="72"/>
    </row>
    <row r="3" spans="1:6" ht="15">
      <c r="A3" s="473" t="s">
        <v>448</v>
      </c>
      <c r="B3" s="473"/>
      <c r="C3" s="473"/>
      <c r="D3" s="473"/>
    </row>
    <row r="4" spans="1:6">
      <c r="C4" s="456" t="s">
        <v>449</v>
      </c>
      <c r="D4" s="456"/>
      <c r="E4" s="456"/>
    </row>
    <row r="5" spans="1:6">
      <c r="C5" s="339" t="s">
        <v>476</v>
      </c>
    </row>
    <row r="6" spans="1:6">
      <c r="C6" s="62" t="s">
        <v>417</v>
      </c>
    </row>
    <row r="8" spans="1:6">
      <c r="A8" s="63" t="s">
        <v>165</v>
      </c>
      <c r="B8" s="63" t="s">
        <v>418</v>
      </c>
      <c r="C8" s="63" t="s">
        <v>122</v>
      </c>
      <c r="D8" s="63" t="s">
        <v>375</v>
      </c>
      <c r="E8" s="335" t="s">
        <v>167</v>
      </c>
      <c r="F8" s="63" t="s">
        <v>450</v>
      </c>
    </row>
    <row r="9" spans="1:6">
      <c r="A9" s="457" t="s">
        <v>451</v>
      </c>
      <c r="B9" s="458" t="s">
        <v>452</v>
      </c>
      <c r="C9" s="458" t="s">
        <v>416</v>
      </c>
      <c r="D9" s="458" t="s">
        <v>453</v>
      </c>
      <c r="E9" s="458" t="s">
        <v>454</v>
      </c>
      <c r="F9" s="458" t="s">
        <v>455</v>
      </c>
    </row>
    <row r="10" spans="1:6">
      <c r="A10" s="459"/>
      <c r="B10" s="460"/>
      <c r="C10" s="461" t="s">
        <v>456</v>
      </c>
      <c r="D10" s="461" t="s">
        <v>456</v>
      </c>
      <c r="E10" s="461" t="s">
        <v>456</v>
      </c>
      <c r="F10" s="461" t="s">
        <v>456</v>
      </c>
    </row>
    <row r="11" spans="1:6">
      <c r="A11" s="459"/>
      <c r="B11" s="460"/>
      <c r="C11" s="461" t="s">
        <v>426</v>
      </c>
      <c r="D11" s="461" t="s">
        <v>426</v>
      </c>
      <c r="E11" s="461" t="s">
        <v>426</v>
      </c>
      <c r="F11" s="461" t="s">
        <v>426</v>
      </c>
    </row>
    <row r="12" spans="1:6">
      <c r="A12" s="462" t="s">
        <v>457</v>
      </c>
      <c r="B12" s="463" t="s">
        <v>458</v>
      </c>
      <c r="C12" s="463" t="s">
        <v>459</v>
      </c>
      <c r="D12" s="463" t="s">
        <v>459</v>
      </c>
      <c r="E12" s="463" t="s">
        <v>459</v>
      </c>
      <c r="F12" s="463" t="s">
        <v>459</v>
      </c>
    </row>
    <row r="13" spans="1:6">
      <c r="A13" s="464" t="s">
        <v>457</v>
      </c>
      <c r="B13" s="465" t="s">
        <v>460</v>
      </c>
      <c r="C13" s="466">
        <f>'1b'!D27</f>
        <v>90794883</v>
      </c>
      <c r="D13" s="466">
        <v>90794883</v>
      </c>
      <c r="E13" s="466">
        <v>90794883</v>
      </c>
      <c r="F13" s="466">
        <v>90794883</v>
      </c>
    </row>
    <row r="14" spans="1:6">
      <c r="A14" s="464" t="s">
        <v>458</v>
      </c>
      <c r="B14" s="465" t="s">
        <v>461</v>
      </c>
      <c r="C14" s="466">
        <f>'[2]1'!C27</f>
        <v>17637689</v>
      </c>
      <c r="D14" s="466">
        <v>17637689</v>
      </c>
      <c r="E14" s="466">
        <v>17637689</v>
      </c>
      <c r="F14" s="466">
        <v>17637689</v>
      </c>
    </row>
    <row r="15" spans="1:6">
      <c r="A15" s="464" t="s">
        <v>459</v>
      </c>
      <c r="B15" s="465" t="s">
        <v>462</v>
      </c>
      <c r="C15" s="466">
        <f>'1b'!D29</f>
        <v>182983484</v>
      </c>
      <c r="D15" s="466">
        <v>182983484</v>
      </c>
      <c r="E15" s="466">
        <v>182983484</v>
      </c>
      <c r="F15" s="466">
        <v>182983484</v>
      </c>
    </row>
    <row r="16" spans="1:6">
      <c r="A16" s="464" t="s">
        <v>463</v>
      </c>
      <c r="B16" s="465" t="s">
        <v>464</v>
      </c>
      <c r="C16" s="466"/>
      <c r="D16" s="466"/>
      <c r="E16" s="466"/>
      <c r="F16" s="466"/>
    </row>
    <row r="17" spans="1:6">
      <c r="A17" s="464" t="s">
        <v>465</v>
      </c>
      <c r="B17" s="465" t="s">
        <v>466</v>
      </c>
      <c r="C17" s="466"/>
      <c r="D17" s="466"/>
      <c r="E17" s="466"/>
      <c r="F17" s="466"/>
    </row>
    <row r="18" spans="1:6">
      <c r="A18" s="464" t="s">
        <v>467</v>
      </c>
      <c r="B18" s="465" t="s">
        <v>468</v>
      </c>
      <c r="C18" s="466"/>
      <c r="D18" s="466"/>
      <c r="E18" s="466"/>
      <c r="F18" s="466"/>
    </row>
    <row r="19" spans="1:6">
      <c r="A19" s="464" t="s">
        <v>469</v>
      </c>
      <c r="B19" s="465" t="s">
        <v>470</v>
      </c>
      <c r="C19" s="466"/>
      <c r="D19" s="466"/>
      <c r="E19" s="466"/>
      <c r="F19" s="466"/>
    </row>
    <row r="20" spans="1:6">
      <c r="A20" s="464" t="s">
        <v>471</v>
      </c>
      <c r="B20" s="465" t="s">
        <v>472</v>
      </c>
      <c r="C20" s="466"/>
      <c r="D20" s="466"/>
      <c r="E20" s="466"/>
      <c r="F20" s="466"/>
    </row>
    <row r="21" spans="1:6">
      <c r="A21" s="464" t="s">
        <v>473</v>
      </c>
      <c r="B21" s="465"/>
      <c r="C21" s="466"/>
      <c r="D21" s="466"/>
      <c r="E21" s="466"/>
      <c r="F21" s="466"/>
    </row>
    <row r="22" spans="1:6">
      <c r="A22" s="467" t="s">
        <v>474</v>
      </c>
      <c r="B22" s="468" t="s">
        <v>394</v>
      </c>
      <c r="C22" s="469">
        <f>SUM(C13:C21)</f>
        <v>291416056</v>
      </c>
      <c r="D22" s="469">
        <f>SUM(D13:D21)</f>
        <v>291416056</v>
      </c>
      <c r="E22" s="469">
        <f>SUM(E13:E21)</f>
        <v>291416056</v>
      </c>
      <c r="F22" s="469">
        <f>SUM(F13:F21)</f>
        <v>291416056</v>
      </c>
    </row>
  </sheetData>
  <mergeCells count="1"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topLeftCell="F1" workbookViewId="0">
      <selection activeCell="G3" sqref="G3"/>
    </sheetView>
  </sheetViews>
  <sheetFormatPr defaultColWidth="9.140625" defaultRowHeight="12.75"/>
  <cols>
    <col min="1" max="1" width="4.140625" style="63" customWidth="1"/>
    <col min="2" max="2" width="51.140625" style="63" customWidth="1"/>
    <col min="3" max="3" width="14.140625" style="63" customWidth="1"/>
    <col min="4" max="15" width="12.7109375" style="102" customWidth="1"/>
    <col min="16" max="16" width="12.5703125" style="63" customWidth="1"/>
    <col min="17" max="16384" width="9.140625" style="63"/>
  </cols>
  <sheetData>
    <row r="1" spans="1:16">
      <c r="B1" s="104"/>
      <c r="C1" s="72" t="s">
        <v>232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6">
      <c r="B2" s="105"/>
      <c r="C2" s="72" t="s">
        <v>267</v>
      </c>
      <c r="D2" s="138"/>
      <c r="E2" s="138"/>
      <c r="F2" s="138"/>
      <c r="G2" s="139" t="s">
        <v>413</v>
      </c>
      <c r="H2" s="138"/>
      <c r="I2" s="138"/>
      <c r="J2" s="138"/>
      <c r="K2" s="138"/>
      <c r="L2" s="138"/>
      <c r="M2" s="138"/>
      <c r="N2" s="138"/>
      <c r="O2" s="138"/>
    </row>
    <row r="3" spans="1:16">
      <c r="B3" s="105"/>
      <c r="C3" s="72" t="s">
        <v>233</v>
      </c>
      <c r="D3" s="138"/>
      <c r="E3" s="138"/>
      <c r="F3" s="138"/>
      <c r="G3" s="427" t="s">
        <v>476</v>
      </c>
      <c r="H3" s="138"/>
      <c r="I3" s="138"/>
      <c r="J3" s="138"/>
      <c r="K3" s="138"/>
      <c r="L3" s="138"/>
      <c r="M3" s="138"/>
      <c r="N3" s="138"/>
      <c r="O3" s="138"/>
    </row>
    <row r="4" spans="1:16">
      <c r="B4" s="104"/>
      <c r="C4" s="104"/>
      <c r="D4" s="138"/>
      <c r="E4" s="138"/>
      <c r="F4" s="138"/>
      <c r="G4" s="140" t="s">
        <v>230</v>
      </c>
      <c r="H4" s="138"/>
      <c r="I4" s="138"/>
      <c r="J4" s="138"/>
      <c r="K4" s="138"/>
      <c r="L4" s="138"/>
      <c r="M4" s="138"/>
      <c r="N4" s="138"/>
      <c r="O4" s="138"/>
    </row>
    <row r="5" spans="1:16">
      <c r="B5" s="104"/>
      <c r="C5" s="104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6">
      <c r="A6" s="70">
        <v>1</v>
      </c>
      <c r="B6" s="106" t="s">
        <v>234</v>
      </c>
      <c r="C6" s="106" t="s">
        <v>46</v>
      </c>
      <c r="D6" s="141" t="s">
        <v>235</v>
      </c>
      <c r="E6" s="141" t="s">
        <v>236</v>
      </c>
      <c r="F6" s="141" t="s">
        <v>237</v>
      </c>
      <c r="G6" s="141" t="s">
        <v>238</v>
      </c>
      <c r="H6" s="141" t="s">
        <v>239</v>
      </c>
      <c r="I6" s="141" t="s">
        <v>240</v>
      </c>
      <c r="J6" s="141" t="s">
        <v>241</v>
      </c>
      <c r="K6" s="141" t="s">
        <v>242</v>
      </c>
      <c r="L6" s="141" t="s">
        <v>243</v>
      </c>
      <c r="M6" s="141" t="s">
        <v>244</v>
      </c>
      <c r="N6" s="141" t="s">
        <v>245</v>
      </c>
      <c r="O6" s="141" t="s">
        <v>246</v>
      </c>
      <c r="P6" s="107" t="s">
        <v>247</v>
      </c>
    </row>
    <row r="7" spans="1:16">
      <c r="A7" s="70">
        <v>2</v>
      </c>
      <c r="B7" s="108" t="s">
        <v>175</v>
      </c>
      <c r="C7" s="109">
        <f>'2d'!C6</f>
        <v>368477245</v>
      </c>
      <c r="D7" s="142">
        <f t="shared" ref="D7:D13" si="0">C7/12</f>
        <v>30706437.083333332</v>
      </c>
      <c r="E7" s="142">
        <f t="shared" ref="E7:E13" si="1">C7/12</f>
        <v>30706437.083333332</v>
      </c>
      <c r="F7" s="142">
        <f t="shared" ref="F7:F13" si="2">C7/12</f>
        <v>30706437.083333332</v>
      </c>
      <c r="G7" s="142">
        <f t="shared" ref="G7:G13" si="3">C7/12</f>
        <v>30706437.083333332</v>
      </c>
      <c r="H7" s="142">
        <f t="shared" ref="H7:H13" si="4">C7/12</f>
        <v>30706437.083333332</v>
      </c>
      <c r="I7" s="142">
        <f t="shared" ref="I7:I13" si="5">C7/12</f>
        <v>30706437.083333332</v>
      </c>
      <c r="J7" s="142">
        <f t="shared" ref="J7:J13" si="6">C7/12</f>
        <v>30706437.083333332</v>
      </c>
      <c r="K7" s="142">
        <f t="shared" ref="K7:K13" si="7">C7/12</f>
        <v>30706437.083333332</v>
      </c>
      <c r="L7" s="142">
        <f t="shared" ref="L7:L13" si="8">C7/12</f>
        <v>30706437.083333332</v>
      </c>
      <c r="M7" s="142">
        <f t="shared" ref="M7:M13" si="9">C7/12</f>
        <v>30706437.083333332</v>
      </c>
      <c r="N7" s="142">
        <f t="shared" ref="N7:N13" si="10">C7/12</f>
        <v>30706437.083333332</v>
      </c>
      <c r="O7" s="142">
        <f t="shared" ref="O7:O13" si="11">C7/12</f>
        <v>30706437.083333332</v>
      </c>
      <c r="P7" s="110">
        <f t="shared" ref="P7:P31" si="12">SUM(D7:O7)</f>
        <v>368477244.99999994</v>
      </c>
    </row>
    <row r="8" spans="1:16">
      <c r="A8" s="70">
        <v>3</v>
      </c>
      <c r="B8" s="108" t="s">
        <v>248</v>
      </c>
      <c r="C8" s="109">
        <f>'2d'!C7</f>
        <v>80381073</v>
      </c>
      <c r="D8" s="142">
        <f t="shared" si="0"/>
        <v>6698422.75</v>
      </c>
      <c r="E8" s="142">
        <f t="shared" si="1"/>
        <v>6698422.75</v>
      </c>
      <c r="F8" s="142">
        <f t="shared" si="2"/>
        <v>6698422.75</v>
      </c>
      <c r="G8" s="142">
        <f t="shared" si="3"/>
        <v>6698422.75</v>
      </c>
      <c r="H8" s="142">
        <f t="shared" si="4"/>
        <v>6698422.75</v>
      </c>
      <c r="I8" s="142">
        <f t="shared" si="5"/>
        <v>6698422.75</v>
      </c>
      <c r="J8" s="142">
        <f t="shared" si="6"/>
        <v>6698422.75</v>
      </c>
      <c r="K8" s="142">
        <f t="shared" si="7"/>
        <v>6698422.75</v>
      </c>
      <c r="L8" s="142">
        <f t="shared" si="8"/>
        <v>6698422.75</v>
      </c>
      <c r="M8" s="142">
        <f t="shared" si="9"/>
        <v>6698422.75</v>
      </c>
      <c r="N8" s="142">
        <f t="shared" si="10"/>
        <v>6698422.75</v>
      </c>
      <c r="O8" s="142">
        <f t="shared" si="11"/>
        <v>6698422.75</v>
      </c>
      <c r="P8" s="110">
        <f t="shared" si="12"/>
        <v>80381073</v>
      </c>
    </row>
    <row r="9" spans="1:16">
      <c r="A9" s="70">
        <v>4</v>
      </c>
      <c r="B9" s="108" t="s">
        <v>249</v>
      </c>
      <c r="C9" s="109">
        <f>'2d'!C8</f>
        <v>258516263</v>
      </c>
      <c r="D9" s="142">
        <f t="shared" si="0"/>
        <v>21543021.916666668</v>
      </c>
      <c r="E9" s="142">
        <f t="shared" si="1"/>
        <v>21543021.916666668</v>
      </c>
      <c r="F9" s="142">
        <f t="shared" si="2"/>
        <v>21543021.916666668</v>
      </c>
      <c r="G9" s="142">
        <f t="shared" si="3"/>
        <v>21543021.916666668</v>
      </c>
      <c r="H9" s="142">
        <f t="shared" si="4"/>
        <v>21543021.916666668</v>
      </c>
      <c r="I9" s="142">
        <f t="shared" si="5"/>
        <v>21543021.916666668</v>
      </c>
      <c r="J9" s="142">
        <f t="shared" si="6"/>
        <v>21543021.916666668</v>
      </c>
      <c r="K9" s="142">
        <f t="shared" si="7"/>
        <v>21543021.916666668</v>
      </c>
      <c r="L9" s="142">
        <f t="shared" si="8"/>
        <v>21543021.916666668</v>
      </c>
      <c r="M9" s="142">
        <f t="shared" si="9"/>
        <v>21543021.916666668</v>
      </c>
      <c r="N9" s="142">
        <f t="shared" si="10"/>
        <v>21543021.916666668</v>
      </c>
      <c r="O9" s="142">
        <f t="shared" si="11"/>
        <v>21543021.916666668</v>
      </c>
      <c r="P9" s="110">
        <f t="shared" si="12"/>
        <v>258516262.99999997</v>
      </c>
    </row>
    <row r="10" spans="1:16">
      <c r="A10" s="70">
        <v>5</v>
      </c>
      <c r="B10" s="108" t="s">
        <v>250</v>
      </c>
      <c r="C10" s="109">
        <f>'2d'!C17</f>
        <v>14542000</v>
      </c>
      <c r="D10" s="142">
        <f t="shared" si="0"/>
        <v>1211833.3333333333</v>
      </c>
      <c r="E10" s="142">
        <f t="shared" si="1"/>
        <v>1211833.3333333333</v>
      </c>
      <c r="F10" s="142">
        <f t="shared" si="2"/>
        <v>1211833.3333333333</v>
      </c>
      <c r="G10" s="142">
        <f t="shared" si="3"/>
        <v>1211833.3333333333</v>
      </c>
      <c r="H10" s="142">
        <f t="shared" si="4"/>
        <v>1211833.3333333333</v>
      </c>
      <c r="I10" s="142">
        <f t="shared" si="5"/>
        <v>1211833.3333333333</v>
      </c>
      <c r="J10" s="142">
        <f t="shared" si="6"/>
        <v>1211833.3333333333</v>
      </c>
      <c r="K10" s="142">
        <f t="shared" si="7"/>
        <v>1211833.3333333333</v>
      </c>
      <c r="L10" s="142">
        <f t="shared" si="8"/>
        <v>1211833.3333333333</v>
      </c>
      <c r="M10" s="142">
        <f t="shared" si="9"/>
        <v>1211833.3333333333</v>
      </c>
      <c r="N10" s="142">
        <f t="shared" si="10"/>
        <v>1211833.3333333333</v>
      </c>
      <c r="O10" s="142">
        <f t="shared" si="11"/>
        <v>1211833.3333333333</v>
      </c>
      <c r="P10" s="110">
        <f t="shared" si="12"/>
        <v>14542000.000000002</v>
      </c>
    </row>
    <row r="11" spans="1:16">
      <c r="A11" s="70">
        <v>7</v>
      </c>
      <c r="B11" s="111" t="s">
        <v>251</v>
      </c>
      <c r="C11" s="112">
        <f>'2d'!C26</f>
        <v>254447805</v>
      </c>
      <c r="D11" s="142">
        <f t="shared" si="0"/>
        <v>21203983.75</v>
      </c>
      <c r="E11" s="142">
        <f t="shared" si="1"/>
        <v>21203983.75</v>
      </c>
      <c r="F11" s="142">
        <f t="shared" si="2"/>
        <v>21203983.75</v>
      </c>
      <c r="G11" s="142">
        <f t="shared" si="3"/>
        <v>21203983.75</v>
      </c>
      <c r="H11" s="142">
        <f t="shared" si="4"/>
        <v>21203983.75</v>
      </c>
      <c r="I11" s="142">
        <f t="shared" si="5"/>
        <v>21203983.75</v>
      </c>
      <c r="J11" s="142">
        <f t="shared" si="6"/>
        <v>21203983.75</v>
      </c>
      <c r="K11" s="142">
        <f t="shared" si="7"/>
        <v>21203983.75</v>
      </c>
      <c r="L11" s="142">
        <f t="shared" si="8"/>
        <v>21203983.75</v>
      </c>
      <c r="M11" s="142">
        <f t="shared" si="9"/>
        <v>21203983.75</v>
      </c>
      <c r="N11" s="142">
        <f t="shared" si="10"/>
        <v>21203983.75</v>
      </c>
      <c r="O11" s="142">
        <f t="shared" si="11"/>
        <v>21203983.75</v>
      </c>
      <c r="P11" s="110">
        <f t="shared" si="12"/>
        <v>254447805</v>
      </c>
    </row>
    <row r="12" spans="1:16">
      <c r="A12" s="70">
        <v>16</v>
      </c>
      <c r="B12" s="111" t="s">
        <v>252</v>
      </c>
      <c r="C12" s="112">
        <f>'2d'!C32</f>
        <v>44951548</v>
      </c>
      <c r="D12" s="142">
        <f t="shared" si="0"/>
        <v>3745962.3333333335</v>
      </c>
      <c r="E12" s="142">
        <f t="shared" si="1"/>
        <v>3745962.3333333335</v>
      </c>
      <c r="F12" s="142">
        <f t="shared" si="2"/>
        <v>3745962.3333333335</v>
      </c>
      <c r="G12" s="142">
        <f t="shared" si="3"/>
        <v>3745962.3333333335</v>
      </c>
      <c r="H12" s="142">
        <f t="shared" si="4"/>
        <v>3745962.3333333335</v>
      </c>
      <c r="I12" s="142">
        <f t="shared" si="5"/>
        <v>3745962.3333333335</v>
      </c>
      <c r="J12" s="142">
        <f t="shared" si="6"/>
        <v>3745962.3333333335</v>
      </c>
      <c r="K12" s="142">
        <f t="shared" si="7"/>
        <v>3745962.3333333335</v>
      </c>
      <c r="L12" s="142">
        <f t="shared" si="8"/>
        <v>3745962.3333333335</v>
      </c>
      <c r="M12" s="142">
        <f t="shared" si="9"/>
        <v>3745962.3333333335</v>
      </c>
      <c r="N12" s="142">
        <f t="shared" si="10"/>
        <v>3745962.3333333335</v>
      </c>
      <c r="O12" s="142">
        <f t="shared" si="11"/>
        <v>3745962.3333333335</v>
      </c>
      <c r="P12" s="110">
        <f t="shared" si="12"/>
        <v>44951548.000000007</v>
      </c>
    </row>
    <row r="13" spans="1:16">
      <c r="A13" s="70">
        <v>17</v>
      </c>
      <c r="B13" s="111" t="s">
        <v>124</v>
      </c>
      <c r="C13" s="112">
        <f>'2d'!C37</f>
        <v>282336697</v>
      </c>
      <c r="D13" s="142">
        <f t="shared" si="0"/>
        <v>23528058.083333332</v>
      </c>
      <c r="E13" s="142">
        <f t="shared" si="1"/>
        <v>23528058.083333332</v>
      </c>
      <c r="F13" s="142">
        <f t="shared" si="2"/>
        <v>23528058.083333332</v>
      </c>
      <c r="G13" s="142">
        <f t="shared" si="3"/>
        <v>23528058.083333332</v>
      </c>
      <c r="H13" s="142">
        <f t="shared" si="4"/>
        <v>23528058.083333332</v>
      </c>
      <c r="I13" s="142">
        <f t="shared" si="5"/>
        <v>23528058.083333332</v>
      </c>
      <c r="J13" s="142">
        <f t="shared" si="6"/>
        <v>23528058.083333332</v>
      </c>
      <c r="K13" s="142">
        <f t="shared" si="7"/>
        <v>23528058.083333332</v>
      </c>
      <c r="L13" s="142">
        <f t="shared" si="8"/>
        <v>23528058.083333332</v>
      </c>
      <c r="M13" s="142">
        <f t="shared" si="9"/>
        <v>23528058.083333332</v>
      </c>
      <c r="N13" s="142">
        <f t="shared" si="10"/>
        <v>23528058.083333332</v>
      </c>
      <c r="O13" s="142">
        <f t="shared" si="11"/>
        <v>23528058.083333332</v>
      </c>
      <c r="P13" s="110">
        <f t="shared" si="12"/>
        <v>282336697.00000006</v>
      </c>
    </row>
    <row r="14" spans="1:16">
      <c r="A14" s="70">
        <v>19</v>
      </c>
      <c r="B14" s="108" t="s">
        <v>253</v>
      </c>
      <c r="C14" s="109">
        <f>'2d'!C42</f>
        <v>2312030</v>
      </c>
      <c r="D14" s="142"/>
      <c r="E14" s="142"/>
      <c r="F14" s="142"/>
      <c r="G14" s="142"/>
      <c r="H14" s="142"/>
      <c r="I14" s="142">
        <v>1500000</v>
      </c>
      <c r="J14" s="142"/>
      <c r="K14" s="142"/>
      <c r="L14" s="142">
        <v>812030</v>
      </c>
      <c r="M14" s="142"/>
      <c r="N14" s="142"/>
      <c r="O14" s="142"/>
      <c r="P14" s="110">
        <f t="shared" si="12"/>
        <v>2312030</v>
      </c>
    </row>
    <row r="15" spans="1:16">
      <c r="A15" s="70">
        <v>20</v>
      </c>
      <c r="B15" s="113" t="s">
        <v>254</v>
      </c>
      <c r="C15" s="114">
        <f t="shared" ref="C15:O15" si="13">SUM(C7:C14)</f>
        <v>1305964661</v>
      </c>
      <c r="D15" s="143">
        <f t="shared" si="13"/>
        <v>108637719.25</v>
      </c>
      <c r="E15" s="143">
        <f t="shared" si="13"/>
        <v>108637719.25</v>
      </c>
      <c r="F15" s="143">
        <f t="shared" si="13"/>
        <v>108637719.25</v>
      </c>
      <c r="G15" s="143">
        <f t="shared" si="13"/>
        <v>108637719.25</v>
      </c>
      <c r="H15" s="143">
        <f t="shared" si="13"/>
        <v>108637719.25</v>
      </c>
      <c r="I15" s="143">
        <f t="shared" si="13"/>
        <v>110137719.25</v>
      </c>
      <c r="J15" s="143">
        <f t="shared" si="13"/>
        <v>108637719.25</v>
      </c>
      <c r="K15" s="143">
        <f t="shared" si="13"/>
        <v>108637719.25</v>
      </c>
      <c r="L15" s="143">
        <f t="shared" si="13"/>
        <v>109449749.25</v>
      </c>
      <c r="M15" s="143">
        <f t="shared" si="13"/>
        <v>108637719.25</v>
      </c>
      <c r="N15" s="143">
        <f t="shared" si="13"/>
        <v>108637719.25</v>
      </c>
      <c r="O15" s="143">
        <f t="shared" si="13"/>
        <v>108637719.25</v>
      </c>
      <c r="P15" s="110">
        <f t="shared" si="12"/>
        <v>1305964661</v>
      </c>
    </row>
    <row r="16" spans="1:16">
      <c r="A16" s="71">
        <v>27</v>
      </c>
      <c r="B16" s="115" t="s">
        <v>255</v>
      </c>
      <c r="C16" s="116">
        <f>SUM(C17:C19)</f>
        <v>594291811</v>
      </c>
      <c r="D16" s="116">
        <f t="shared" ref="D16:O16" si="14">SUM(D17:D19)</f>
        <v>53665552.333333336</v>
      </c>
      <c r="E16" s="116">
        <f t="shared" si="14"/>
        <v>42231704.333333336</v>
      </c>
      <c r="F16" s="116">
        <f t="shared" si="14"/>
        <v>42231704.333333336</v>
      </c>
      <c r="G16" s="116">
        <f t="shared" si="14"/>
        <v>42231704.333333336</v>
      </c>
      <c r="H16" s="116">
        <f t="shared" si="14"/>
        <v>102231704.33333334</v>
      </c>
      <c r="I16" s="116">
        <f t="shared" si="14"/>
        <v>53705340.333333336</v>
      </c>
      <c r="J16" s="116">
        <f t="shared" si="14"/>
        <v>42231704.333333336</v>
      </c>
      <c r="K16" s="116">
        <f t="shared" si="14"/>
        <v>42231704.333333336</v>
      </c>
      <c r="L16" s="116">
        <f t="shared" si="14"/>
        <v>46835579.333333336</v>
      </c>
      <c r="M16" s="116">
        <f t="shared" si="14"/>
        <v>42231704.333333336</v>
      </c>
      <c r="N16" s="116">
        <f t="shared" si="14"/>
        <v>42231704.333333336</v>
      </c>
      <c r="O16" s="116">
        <f t="shared" si="14"/>
        <v>42231704.333333336</v>
      </c>
      <c r="P16" s="117">
        <f t="shared" si="12"/>
        <v>594291811</v>
      </c>
    </row>
    <row r="17" spans="1:16" s="121" customFormat="1">
      <c r="A17" s="118"/>
      <c r="B17" s="119" t="s">
        <v>256</v>
      </c>
      <c r="C17" s="120">
        <f>'2d'!C44</f>
        <v>27511359</v>
      </c>
      <c r="D17" s="145">
        <v>11433848</v>
      </c>
      <c r="E17" s="145"/>
      <c r="F17" s="145"/>
      <c r="G17" s="145"/>
      <c r="H17" s="145"/>
      <c r="I17" s="145">
        <v>11473636</v>
      </c>
      <c r="J17" s="145"/>
      <c r="K17" s="145"/>
      <c r="L17" s="145">
        <v>4603875</v>
      </c>
      <c r="M17" s="145"/>
      <c r="N17" s="145"/>
      <c r="O17" s="145"/>
      <c r="P17" s="117">
        <f t="shared" si="12"/>
        <v>27511359</v>
      </c>
    </row>
    <row r="18" spans="1:16" s="121" customFormat="1">
      <c r="A18" s="118"/>
      <c r="B18" s="31" t="s">
        <v>370</v>
      </c>
      <c r="C18" s="120">
        <f>'2d'!C45</f>
        <v>60000000</v>
      </c>
      <c r="D18" s="145"/>
      <c r="E18" s="145"/>
      <c r="F18" s="145"/>
      <c r="G18" s="145"/>
      <c r="H18" s="145">
        <v>60000000</v>
      </c>
      <c r="I18" s="145"/>
      <c r="J18" s="145"/>
      <c r="K18" s="145"/>
      <c r="L18" s="145"/>
      <c r="M18" s="145"/>
      <c r="N18" s="145"/>
      <c r="O18" s="145"/>
      <c r="P18" s="117">
        <f t="shared" si="12"/>
        <v>60000000</v>
      </c>
    </row>
    <row r="19" spans="1:16">
      <c r="A19" s="71">
        <v>29</v>
      </c>
      <c r="B19" s="122" t="s">
        <v>257</v>
      </c>
      <c r="C19" s="123">
        <f>'2d'!C46</f>
        <v>506780452</v>
      </c>
      <c r="D19" s="142">
        <f>C19/12</f>
        <v>42231704.333333336</v>
      </c>
      <c r="E19" s="142">
        <f>C19/12</f>
        <v>42231704.333333336</v>
      </c>
      <c r="F19" s="142">
        <f>C19/12</f>
        <v>42231704.333333336</v>
      </c>
      <c r="G19" s="142">
        <f>C19/12</f>
        <v>42231704.333333336</v>
      </c>
      <c r="H19" s="142">
        <f>C19/12</f>
        <v>42231704.333333336</v>
      </c>
      <c r="I19" s="142">
        <f>C19/12</f>
        <v>42231704.333333336</v>
      </c>
      <c r="J19" s="142">
        <f>C19/12</f>
        <v>42231704.333333336</v>
      </c>
      <c r="K19" s="142">
        <f>C19/12</f>
        <v>42231704.333333336</v>
      </c>
      <c r="L19" s="142">
        <f>C19/12</f>
        <v>42231704.333333336</v>
      </c>
      <c r="M19" s="142">
        <f>C19/12</f>
        <v>42231704.333333336</v>
      </c>
      <c r="N19" s="142">
        <f>C19/12</f>
        <v>42231704.333333336</v>
      </c>
      <c r="O19" s="142">
        <f>C19/12</f>
        <v>42231704.333333336</v>
      </c>
      <c r="P19" s="117">
        <f t="shared" si="12"/>
        <v>506780451.99999994</v>
      </c>
    </row>
    <row r="20" spans="1:16" ht="21.75" customHeight="1">
      <c r="A20" s="71">
        <v>30</v>
      </c>
      <c r="B20" s="124" t="s">
        <v>258</v>
      </c>
      <c r="C20" s="125">
        <f>C15+C16</f>
        <v>1900256472</v>
      </c>
      <c r="D20" s="146">
        <f t="shared" ref="D20:O20" si="15">D15+D16</f>
        <v>162303271.58333334</v>
      </c>
      <c r="E20" s="146">
        <f t="shared" si="15"/>
        <v>150869423.58333334</v>
      </c>
      <c r="F20" s="146">
        <f t="shared" si="15"/>
        <v>150869423.58333334</v>
      </c>
      <c r="G20" s="146">
        <f t="shared" si="15"/>
        <v>150869423.58333334</v>
      </c>
      <c r="H20" s="146">
        <f t="shared" si="15"/>
        <v>210869423.58333334</v>
      </c>
      <c r="I20" s="146">
        <f t="shared" si="15"/>
        <v>163843059.58333334</v>
      </c>
      <c r="J20" s="146">
        <f t="shared" si="15"/>
        <v>150869423.58333334</v>
      </c>
      <c r="K20" s="146">
        <f t="shared" si="15"/>
        <v>150869423.58333334</v>
      </c>
      <c r="L20" s="146">
        <f t="shared" si="15"/>
        <v>156285328.58333334</v>
      </c>
      <c r="M20" s="146">
        <f t="shared" si="15"/>
        <v>150869423.58333334</v>
      </c>
      <c r="N20" s="146">
        <f t="shared" si="15"/>
        <v>150869423.58333334</v>
      </c>
      <c r="O20" s="146">
        <f t="shared" si="15"/>
        <v>150869423.58333334</v>
      </c>
      <c r="P20" s="117">
        <f t="shared" si="12"/>
        <v>1900256471.9999998</v>
      </c>
    </row>
    <row r="21" spans="1:16">
      <c r="A21" s="71">
        <v>33</v>
      </c>
      <c r="B21" s="122" t="s">
        <v>259</v>
      </c>
      <c r="C21" s="109">
        <f>'1b'!C19</f>
        <v>438353488</v>
      </c>
      <c r="D21" s="142">
        <f t="shared" ref="D21:D27" si="16">C21/12</f>
        <v>36529457.333333336</v>
      </c>
      <c r="E21" s="142">
        <f t="shared" ref="E21:E27" si="17">C21/12</f>
        <v>36529457.333333336</v>
      </c>
      <c r="F21" s="142">
        <f t="shared" ref="F21:F27" si="18">C21/12</f>
        <v>36529457.333333336</v>
      </c>
      <c r="G21" s="142">
        <f t="shared" ref="G21:G27" si="19">C21/12</f>
        <v>36529457.333333336</v>
      </c>
      <c r="H21" s="142">
        <f t="shared" ref="H21:H27" si="20">C21/12</f>
        <v>36529457.333333336</v>
      </c>
      <c r="I21" s="142">
        <f t="shared" ref="I21:I27" si="21">C21/12</f>
        <v>36529457.333333336</v>
      </c>
      <c r="J21" s="142">
        <f t="shared" ref="J21:J27" si="22">C21/12</f>
        <v>36529457.333333336</v>
      </c>
      <c r="K21" s="142">
        <f t="shared" ref="K21:K27" si="23">C21/12</f>
        <v>36529457.333333336</v>
      </c>
      <c r="L21" s="142">
        <f t="shared" ref="L21:L27" si="24">C21/12</f>
        <v>36529457.333333336</v>
      </c>
      <c r="M21" s="142">
        <f t="shared" ref="M21:M27" si="25">C21/12</f>
        <v>36529457.333333336</v>
      </c>
      <c r="N21" s="142">
        <f t="shared" ref="N21:N27" si="26">C21/12</f>
        <v>36529457.333333336</v>
      </c>
      <c r="O21" s="142">
        <f t="shared" ref="O21:O27" si="27">C21/12</f>
        <v>36529457.333333336</v>
      </c>
      <c r="P21" s="117">
        <f t="shared" si="12"/>
        <v>438353487.99999994</v>
      </c>
    </row>
    <row r="22" spans="1:16">
      <c r="A22" s="71">
        <v>34</v>
      </c>
      <c r="B22" s="122" t="s">
        <v>260</v>
      </c>
      <c r="C22" s="109">
        <f>'1b'!C25</f>
        <v>3653000</v>
      </c>
      <c r="D22" s="142"/>
      <c r="E22" s="142"/>
      <c r="F22" s="142"/>
      <c r="G22" s="142"/>
      <c r="H22" s="142"/>
      <c r="I22" s="142">
        <v>3150000</v>
      </c>
      <c r="J22" s="142"/>
      <c r="K22" s="142"/>
      <c r="L22" s="142">
        <v>503000</v>
      </c>
      <c r="M22" s="142"/>
      <c r="N22" s="142"/>
      <c r="O22" s="142"/>
      <c r="P22" s="117">
        <f t="shared" si="12"/>
        <v>3653000</v>
      </c>
    </row>
    <row r="23" spans="1:16">
      <c r="A23" s="71">
        <v>35</v>
      </c>
      <c r="B23" s="126" t="s">
        <v>177</v>
      </c>
      <c r="C23" s="112">
        <f>'1b'!C37</f>
        <v>303204813</v>
      </c>
      <c r="D23" s="142">
        <f t="shared" si="16"/>
        <v>25267067.75</v>
      </c>
      <c r="E23" s="142">
        <f t="shared" si="17"/>
        <v>25267067.75</v>
      </c>
      <c r="F23" s="142">
        <f t="shared" si="18"/>
        <v>25267067.75</v>
      </c>
      <c r="G23" s="142">
        <f t="shared" si="19"/>
        <v>25267067.75</v>
      </c>
      <c r="H23" s="142">
        <f t="shared" si="20"/>
        <v>25267067.75</v>
      </c>
      <c r="I23" s="142">
        <f t="shared" si="21"/>
        <v>25267067.75</v>
      </c>
      <c r="J23" s="142">
        <f t="shared" si="22"/>
        <v>25267067.75</v>
      </c>
      <c r="K23" s="142">
        <f t="shared" si="23"/>
        <v>25267067.75</v>
      </c>
      <c r="L23" s="142">
        <f t="shared" si="24"/>
        <v>25267067.75</v>
      </c>
      <c r="M23" s="142">
        <f t="shared" si="25"/>
        <v>25267067.75</v>
      </c>
      <c r="N23" s="142">
        <f t="shared" si="26"/>
        <v>25267067.75</v>
      </c>
      <c r="O23" s="142">
        <f t="shared" si="27"/>
        <v>25267067.75</v>
      </c>
      <c r="P23" s="117">
        <f t="shared" si="12"/>
        <v>303204813</v>
      </c>
    </row>
    <row r="24" spans="1:16">
      <c r="A24" s="71">
        <v>36</v>
      </c>
      <c r="B24" s="127" t="s">
        <v>180</v>
      </c>
      <c r="C24" s="128">
        <f>'1b'!C61</f>
        <v>40403567</v>
      </c>
      <c r="D24" s="142">
        <f t="shared" si="16"/>
        <v>3366963.9166666665</v>
      </c>
      <c r="E24" s="142">
        <f t="shared" si="17"/>
        <v>3366963.9166666665</v>
      </c>
      <c r="F24" s="142">
        <f t="shared" si="18"/>
        <v>3366963.9166666665</v>
      </c>
      <c r="G24" s="142">
        <f t="shared" si="19"/>
        <v>3366963.9166666665</v>
      </c>
      <c r="H24" s="142">
        <f t="shared" si="20"/>
        <v>3366963.9166666665</v>
      </c>
      <c r="I24" s="142">
        <f t="shared" si="21"/>
        <v>3366963.9166666665</v>
      </c>
      <c r="J24" s="142">
        <f t="shared" si="22"/>
        <v>3366963.9166666665</v>
      </c>
      <c r="K24" s="142">
        <f t="shared" si="23"/>
        <v>3366963.9166666665</v>
      </c>
      <c r="L24" s="142">
        <f t="shared" si="24"/>
        <v>3366963.9166666665</v>
      </c>
      <c r="M24" s="142">
        <f t="shared" si="25"/>
        <v>3366963.9166666665</v>
      </c>
      <c r="N24" s="142">
        <f t="shared" si="26"/>
        <v>3366963.9166666665</v>
      </c>
      <c r="O24" s="142">
        <f t="shared" si="27"/>
        <v>3366963.9166666665</v>
      </c>
      <c r="P24" s="117">
        <f t="shared" si="12"/>
        <v>40403567</v>
      </c>
    </row>
    <row r="25" spans="1:16">
      <c r="A25" s="71">
        <v>37</v>
      </c>
      <c r="B25" s="127" t="s">
        <v>200</v>
      </c>
      <c r="C25" s="128">
        <f>'1b'!C63</f>
        <v>180000</v>
      </c>
      <c r="D25" s="142">
        <f t="shared" si="16"/>
        <v>15000</v>
      </c>
      <c r="E25" s="142">
        <f t="shared" si="17"/>
        <v>15000</v>
      </c>
      <c r="F25" s="142">
        <f t="shared" si="18"/>
        <v>15000</v>
      </c>
      <c r="G25" s="142">
        <f t="shared" si="19"/>
        <v>15000</v>
      </c>
      <c r="H25" s="142">
        <f t="shared" si="20"/>
        <v>15000</v>
      </c>
      <c r="I25" s="142">
        <f t="shared" si="21"/>
        <v>15000</v>
      </c>
      <c r="J25" s="142">
        <f t="shared" si="22"/>
        <v>15000</v>
      </c>
      <c r="K25" s="142">
        <f t="shared" si="23"/>
        <v>15000</v>
      </c>
      <c r="L25" s="142">
        <f t="shared" si="24"/>
        <v>15000</v>
      </c>
      <c r="M25" s="142">
        <f t="shared" si="25"/>
        <v>15000</v>
      </c>
      <c r="N25" s="142">
        <f t="shared" si="26"/>
        <v>15000</v>
      </c>
      <c r="O25" s="142">
        <f t="shared" si="27"/>
        <v>15000</v>
      </c>
      <c r="P25" s="117">
        <f t="shared" si="12"/>
        <v>180000</v>
      </c>
    </row>
    <row r="26" spans="1:16">
      <c r="A26" s="71"/>
      <c r="B26" s="127" t="s">
        <v>261</v>
      </c>
      <c r="C26" s="128">
        <f>'1b'!C65</f>
        <v>445000</v>
      </c>
      <c r="D26" s="142"/>
      <c r="E26" s="142"/>
      <c r="F26" s="142"/>
      <c r="G26" s="142"/>
      <c r="H26" s="142"/>
      <c r="I26" s="142"/>
      <c r="J26" s="142">
        <v>445000</v>
      </c>
      <c r="K26" s="142"/>
      <c r="L26" s="142"/>
      <c r="M26" s="142"/>
      <c r="N26" s="142"/>
      <c r="O26" s="142"/>
      <c r="P26" s="117">
        <f t="shared" si="12"/>
        <v>445000</v>
      </c>
    </row>
    <row r="27" spans="1:16">
      <c r="A27" s="71">
        <v>38</v>
      </c>
      <c r="B27" s="127" t="s">
        <v>262</v>
      </c>
      <c r="C27" s="128">
        <f>'1b'!C69</f>
        <v>435500</v>
      </c>
      <c r="D27" s="142">
        <f t="shared" si="16"/>
        <v>36291.666666666664</v>
      </c>
      <c r="E27" s="142">
        <f t="shared" si="17"/>
        <v>36291.666666666664</v>
      </c>
      <c r="F27" s="142">
        <f t="shared" si="18"/>
        <v>36291.666666666664</v>
      </c>
      <c r="G27" s="142">
        <f t="shared" si="19"/>
        <v>36291.666666666664</v>
      </c>
      <c r="H27" s="142">
        <f t="shared" si="20"/>
        <v>36291.666666666664</v>
      </c>
      <c r="I27" s="142">
        <f t="shared" si="21"/>
        <v>36291.666666666664</v>
      </c>
      <c r="J27" s="142">
        <f t="shared" si="22"/>
        <v>36291.666666666664</v>
      </c>
      <c r="K27" s="142">
        <f t="shared" si="23"/>
        <v>36291.666666666664</v>
      </c>
      <c r="L27" s="142">
        <f t="shared" si="24"/>
        <v>36291.666666666664</v>
      </c>
      <c r="M27" s="142">
        <f t="shared" si="25"/>
        <v>36291.666666666664</v>
      </c>
      <c r="N27" s="142">
        <f t="shared" si="26"/>
        <v>36291.666666666664</v>
      </c>
      <c r="O27" s="142">
        <f t="shared" si="27"/>
        <v>36291.666666666664</v>
      </c>
      <c r="P27" s="117">
        <f t="shared" si="12"/>
        <v>435500.00000000006</v>
      </c>
    </row>
    <row r="28" spans="1:16" s="72" customFormat="1">
      <c r="A28" s="129">
        <v>39</v>
      </c>
      <c r="B28" s="130" t="s">
        <v>263</v>
      </c>
      <c r="C28" s="131">
        <f t="shared" ref="C28:O28" si="28">SUM(C21:C27)</f>
        <v>786675368</v>
      </c>
      <c r="D28" s="147">
        <f t="shared" si="28"/>
        <v>65214780.666666664</v>
      </c>
      <c r="E28" s="147">
        <f t="shared" si="28"/>
        <v>65214780.666666664</v>
      </c>
      <c r="F28" s="147">
        <f t="shared" si="28"/>
        <v>65214780.666666664</v>
      </c>
      <c r="G28" s="147">
        <f t="shared" si="28"/>
        <v>65214780.666666664</v>
      </c>
      <c r="H28" s="147">
        <f t="shared" si="28"/>
        <v>65214780.666666664</v>
      </c>
      <c r="I28" s="147">
        <f t="shared" si="28"/>
        <v>68364780.666666672</v>
      </c>
      <c r="J28" s="147">
        <f t="shared" si="28"/>
        <v>65659780.666666664</v>
      </c>
      <c r="K28" s="147">
        <f t="shared" si="28"/>
        <v>65214780.666666664</v>
      </c>
      <c r="L28" s="147">
        <f t="shared" si="28"/>
        <v>65717780.666666664</v>
      </c>
      <c r="M28" s="147">
        <f t="shared" si="28"/>
        <v>65214780.666666664</v>
      </c>
      <c r="N28" s="147">
        <f t="shared" si="28"/>
        <v>65214780.666666664</v>
      </c>
      <c r="O28" s="147">
        <f t="shared" si="28"/>
        <v>65214780.666666664</v>
      </c>
      <c r="P28" s="132">
        <f t="shared" si="12"/>
        <v>786675367.99999988</v>
      </c>
    </row>
    <row r="29" spans="1:16" ht="16.5" customHeight="1">
      <c r="A29" s="71">
        <v>55</v>
      </c>
      <c r="B29" s="115" t="s">
        <v>264</v>
      </c>
      <c r="C29" s="116">
        <f t="shared" ref="C29:O29" si="29">SUM(C30:C32)</f>
        <v>1113581104</v>
      </c>
      <c r="D29" s="144">
        <f t="shared" si="29"/>
        <v>91458632.75</v>
      </c>
      <c r="E29" s="144">
        <f t="shared" si="29"/>
        <v>91458632.75</v>
      </c>
      <c r="F29" s="144">
        <f t="shared" si="29"/>
        <v>91458632.75</v>
      </c>
      <c r="G29" s="144">
        <f t="shared" si="29"/>
        <v>91458632.75</v>
      </c>
      <c r="H29" s="144">
        <f t="shared" si="29"/>
        <v>91458632.75</v>
      </c>
      <c r="I29" s="144">
        <f t="shared" si="29"/>
        <v>102932268.75</v>
      </c>
      <c r="J29" s="144">
        <f t="shared" si="29"/>
        <v>91458632.75</v>
      </c>
      <c r="K29" s="144">
        <f t="shared" si="29"/>
        <v>91458632.75</v>
      </c>
      <c r="L29" s="144">
        <f t="shared" si="29"/>
        <v>96062507.75</v>
      </c>
      <c r="M29" s="144">
        <f t="shared" si="29"/>
        <v>91458632.75</v>
      </c>
      <c r="N29" s="144">
        <f t="shared" si="29"/>
        <v>91458632.75</v>
      </c>
      <c r="O29" s="144">
        <f t="shared" si="29"/>
        <v>91458632.75</v>
      </c>
      <c r="P29" s="117">
        <f t="shared" si="12"/>
        <v>1113581104</v>
      </c>
    </row>
    <row r="30" spans="1:16" s="134" customFormat="1" ht="16.5" customHeight="1">
      <c r="A30" s="133"/>
      <c r="B30" s="127" t="s">
        <v>265</v>
      </c>
      <c r="C30" s="120">
        <f>'1b'!C71</f>
        <v>590723141</v>
      </c>
      <c r="D30" s="142">
        <f>C30/12</f>
        <v>49226928.416666664</v>
      </c>
      <c r="E30" s="142">
        <f>C30/12</f>
        <v>49226928.416666664</v>
      </c>
      <c r="F30" s="142">
        <f>C30/12</f>
        <v>49226928.416666664</v>
      </c>
      <c r="G30" s="142">
        <f>C30/12</f>
        <v>49226928.416666664</v>
      </c>
      <c r="H30" s="142">
        <f>C30/12</f>
        <v>49226928.416666664</v>
      </c>
      <c r="I30" s="142">
        <f>C30/12</f>
        <v>49226928.416666664</v>
      </c>
      <c r="J30" s="142">
        <f>C30/12</f>
        <v>49226928.416666664</v>
      </c>
      <c r="K30" s="142">
        <f>C30/12</f>
        <v>49226928.416666664</v>
      </c>
      <c r="L30" s="142">
        <f>C30/12</f>
        <v>49226928.416666664</v>
      </c>
      <c r="M30" s="142">
        <f>C30/12</f>
        <v>49226928.416666664</v>
      </c>
      <c r="N30" s="142">
        <f>C30/12</f>
        <v>49226928.416666664</v>
      </c>
      <c r="O30" s="142">
        <f>C30/12</f>
        <v>49226928.416666664</v>
      </c>
      <c r="P30" s="117">
        <f t="shared" si="12"/>
        <v>590723141</v>
      </c>
    </row>
    <row r="31" spans="1:16" s="134" customFormat="1" ht="16.5" customHeight="1">
      <c r="A31" s="133"/>
      <c r="B31" s="119" t="s">
        <v>412</v>
      </c>
      <c r="C31" s="120">
        <f>'1b'!C72</f>
        <v>16077511</v>
      </c>
      <c r="D31" s="142"/>
      <c r="E31" s="142"/>
      <c r="F31" s="142"/>
      <c r="G31" s="142"/>
      <c r="H31" s="142"/>
      <c r="I31" s="142">
        <v>11473636</v>
      </c>
      <c r="J31" s="142"/>
      <c r="K31" s="142"/>
      <c r="L31" s="142">
        <v>4603875</v>
      </c>
      <c r="M31" s="142"/>
      <c r="N31" s="142"/>
      <c r="O31" s="142"/>
      <c r="P31" s="117">
        <f t="shared" si="12"/>
        <v>16077511</v>
      </c>
    </row>
    <row r="32" spans="1:16">
      <c r="A32" s="71">
        <v>56</v>
      </c>
      <c r="B32" s="122" t="s">
        <v>257</v>
      </c>
      <c r="C32" s="135">
        <f>'1b'!C73</f>
        <v>506780452</v>
      </c>
      <c r="D32" s="142">
        <f>C32/12</f>
        <v>42231704.333333336</v>
      </c>
      <c r="E32" s="142">
        <f>C32/12</f>
        <v>42231704.333333336</v>
      </c>
      <c r="F32" s="142">
        <f>C32/12</f>
        <v>42231704.333333336</v>
      </c>
      <c r="G32" s="142">
        <f>C32/12</f>
        <v>42231704.333333336</v>
      </c>
      <c r="H32" s="142">
        <f>C32/12</f>
        <v>42231704.333333336</v>
      </c>
      <c r="I32" s="142">
        <f>C32/12</f>
        <v>42231704.333333336</v>
      </c>
      <c r="J32" s="142">
        <f>C32/12</f>
        <v>42231704.333333336</v>
      </c>
      <c r="K32" s="142">
        <f>C32/12</f>
        <v>42231704.333333336</v>
      </c>
      <c r="L32" s="142">
        <f>C32/12</f>
        <v>42231704.333333336</v>
      </c>
      <c r="M32" s="142">
        <f>C32/12</f>
        <v>42231704.333333336</v>
      </c>
      <c r="N32" s="142">
        <f>C32/12</f>
        <v>42231704.333333336</v>
      </c>
      <c r="O32" s="142">
        <f>C32/12</f>
        <v>42231704.333333336</v>
      </c>
      <c r="P32" s="117">
        <f>SUM(D32:O32)</f>
        <v>506780451.99999994</v>
      </c>
    </row>
    <row r="33" spans="1:16" ht="18" customHeight="1">
      <c r="A33" s="71">
        <v>58</v>
      </c>
      <c r="B33" s="136" t="s">
        <v>266</v>
      </c>
      <c r="C33" s="137">
        <f t="shared" ref="C33:O33" si="30">C28+C29</f>
        <v>1900256472</v>
      </c>
      <c r="D33" s="148">
        <f t="shared" si="30"/>
        <v>156673413.41666666</v>
      </c>
      <c r="E33" s="148">
        <f t="shared" si="30"/>
        <v>156673413.41666666</v>
      </c>
      <c r="F33" s="148">
        <f t="shared" si="30"/>
        <v>156673413.41666666</v>
      </c>
      <c r="G33" s="148">
        <f t="shared" si="30"/>
        <v>156673413.41666666</v>
      </c>
      <c r="H33" s="148">
        <f t="shared" si="30"/>
        <v>156673413.41666666</v>
      </c>
      <c r="I33" s="148">
        <f t="shared" si="30"/>
        <v>171297049.41666669</v>
      </c>
      <c r="J33" s="148">
        <f t="shared" si="30"/>
        <v>157118413.41666666</v>
      </c>
      <c r="K33" s="148">
        <f t="shared" si="30"/>
        <v>156673413.41666666</v>
      </c>
      <c r="L33" s="148">
        <f t="shared" si="30"/>
        <v>161780288.41666666</v>
      </c>
      <c r="M33" s="148">
        <f t="shared" si="30"/>
        <v>156673413.41666666</v>
      </c>
      <c r="N33" s="148">
        <f t="shared" si="30"/>
        <v>156673413.41666666</v>
      </c>
      <c r="O33" s="148">
        <f t="shared" si="30"/>
        <v>156673413.41666666</v>
      </c>
      <c r="P33" s="117">
        <f>SUM(D33:O33)</f>
        <v>1900256472.0000005</v>
      </c>
    </row>
    <row r="34" spans="1:16">
      <c r="B34" s="104"/>
      <c r="C34" s="104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</row>
    <row r="35" spans="1:16">
      <c r="B35" s="104"/>
      <c r="C35" s="104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</row>
  </sheetData>
  <phoneticPr fontId="34" type="noConversion"/>
  <pageMargins left="0.78740157480314965" right="0.78740157480314965" top="0.78740157480314965" bottom="0.78740157480314965" header="0.51181102362204722" footer="0.51181102362204722"/>
  <pageSetup paperSize="9" scale="7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workbookViewId="0">
      <pane ySplit="7" topLeftCell="A23" activePane="bottomLeft" state="frozen"/>
      <selection pane="bottomLeft" activeCell="C2" sqref="C2"/>
    </sheetView>
  </sheetViews>
  <sheetFormatPr defaultRowHeight="12.75"/>
  <cols>
    <col min="1" max="1" width="5.7109375" customWidth="1"/>
    <col min="2" max="2" width="50" customWidth="1"/>
    <col min="3" max="8" width="13.7109375" customWidth="1"/>
  </cols>
  <sheetData>
    <row r="1" spans="1:9" ht="18.75">
      <c r="B1" s="64" t="s">
        <v>0</v>
      </c>
      <c r="C1" s="65" t="s">
        <v>292</v>
      </c>
    </row>
    <row r="2" spans="1:9" ht="18.75">
      <c r="B2" s="66" t="s">
        <v>120</v>
      </c>
      <c r="C2" s="427" t="s">
        <v>476</v>
      </c>
    </row>
    <row r="3" spans="1:9" ht="18.75">
      <c r="B3" s="28"/>
    </row>
    <row r="4" spans="1:9" ht="15.75">
      <c r="B4" s="29" t="s">
        <v>116</v>
      </c>
      <c r="C4" t="s">
        <v>118</v>
      </c>
    </row>
    <row r="5" spans="1:9">
      <c r="A5" s="1"/>
      <c r="B5" s="23"/>
      <c r="C5" s="30" t="s">
        <v>46</v>
      </c>
      <c r="D5" s="30" t="s">
        <v>47</v>
      </c>
      <c r="E5" s="30" t="s">
        <v>48</v>
      </c>
      <c r="F5" s="30" t="s">
        <v>49</v>
      </c>
      <c r="G5" s="30" t="s">
        <v>50</v>
      </c>
      <c r="H5" s="30" t="s">
        <v>51</v>
      </c>
    </row>
    <row r="6" spans="1:9" ht="26.25" thickBot="1">
      <c r="A6" s="2" t="s">
        <v>1</v>
      </c>
      <c r="B6" s="3" t="s">
        <v>2</v>
      </c>
      <c r="C6" s="25" t="s">
        <v>299</v>
      </c>
      <c r="D6" s="25" t="s">
        <v>299</v>
      </c>
      <c r="E6" s="25" t="s">
        <v>299</v>
      </c>
      <c r="F6" s="25" t="s">
        <v>299</v>
      </c>
      <c r="G6" s="25" t="s">
        <v>299</v>
      </c>
      <c r="H6" s="25" t="s">
        <v>299</v>
      </c>
    </row>
    <row r="7" spans="1:9" ht="25.5">
      <c r="A7" s="5">
        <v>1</v>
      </c>
      <c r="B7" s="31" t="s">
        <v>52</v>
      </c>
      <c r="C7" s="56">
        <f t="shared" ref="C7:C40" si="0">SUM(D7:H7)</f>
        <v>107085367</v>
      </c>
      <c r="D7" s="38">
        <v>107085367</v>
      </c>
      <c r="E7" s="6"/>
      <c r="F7" s="6"/>
      <c r="G7" s="6"/>
      <c r="H7" s="6"/>
    </row>
    <row r="8" spans="1:9" ht="25.5">
      <c r="A8" s="5">
        <v>2</v>
      </c>
      <c r="B8" s="31" t="s">
        <v>53</v>
      </c>
      <c r="C8" s="57">
        <f t="shared" si="0"/>
        <v>137232669</v>
      </c>
      <c r="D8" s="38">
        <v>137232669</v>
      </c>
      <c r="E8" s="6"/>
      <c r="F8" s="6"/>
      <c r="G8" s="6"/>
      <c r="H8" s="6"/>
    </row>
    <row r="9" spans="1:9" ht="25.5">
      <c r="A9" s="5">
        <v>3</v>
      </c>
      <c r="B9" s="31" t="s">
        <v>54</v>
      </c>
      <c r="C9" s="57">
        <f t="shared" si="0"/>
        <v>95722103</v>
      </c>
      <c r="D9" s="38">
        <v>95722103</v>
      </c>
      <c r="E9" s="6"/>
      <c r="F9" s="6"/>
      <c r="G9" s="6"/>
      <c r="H9" s="6"/>
    </row>
    <row r="10" spans="1:9" ht="25.5">
      <c r="A10" s="5">
        <v>4</v>
      </c>
      <c r="B10" s="31" t="s">
        <v>55</v>
      </c>
      <c r="C10" s="57">
        <f t="shared" si="0"/>
        <v>8225514</v>
      </c>
      <c r="D10" s="38">
        <v>8225514</v>
      </c>
      <c r="E10" s="6"/>
      <c r="F10" s="6"/>
      <c r="G10" s="6"/>
      <c r="H10" s="6"/>
    </row>
    <row r="11" spans="1:9" ht="25.5">
      <c r="A11" s="5">
        <v>5</v>
      </c>
      <c r="B11" s="31" t="s">
        <v>56</v>
      </c>
      <c r="C11" s="57">
        <f t="shared" si="0"/>
        <v>5336879</v>
      </c>
      <c r="D11" s="38">
        <v>5336879</v>
      </c>
      <c r="E11" s="6"/>
      <c r="F11" s="6"/>
      <c r="G11" s="6"/>
      <c r="H11" s="6"/>
    </row>
    <row r="12" spans="1:9">
      <c r="A12" s="5">
        <v>6</v>
      </c>
      <c r="B12" s="31" t="s">
        <v>444</v>
      </c>
      <c r="C12" s="57">
        <f t="shared" si="0"/>
        <v>25538</v>
      </c>
      <c r="D12" s="159">
        <v>25538</v>
      </c>
      <c r="E12" s="6"/>
      <c r="F12" s="6"/>
      <c r="G12" s="6"/>
      <c r="H12" s="6"/>
      <c r="I12" s="175"/>
    </row>
    <row r="13" spans="1:9">
      <c r="A13" s="5">
        <v>7</v>
      </c>
      <c r="B13" s="31" t="s">
        <v>57</v>
      </c>
      <c r="C13" s="57">
        <f t="shared" si="0"/>
        <v>353628070</v>
      </c>
      <c r="D13" s="39">
        <f>SUM(D7:D12)</f>
        <v>353628070</v>
      </c>
      <c r="E13" s="39">
        <f t="shared" ref="E13:H13" si="1">SUM(E7:E12)</f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9" ht="25.5">
      <c r="A14" s="5">
        <v>8</v>
      </c>
      <c r="B14" s="31" t="s">
        <v>58</v>
      </c>
      <c r="C14" s="57">
        <f t="shared" si="0"/>
        <v>84725418</v>
      </c>
      <c r="D14" s="39">
        <f>SUM(D15:D18)</f>
        <v>22688914</v>
      </c>
      <c r="E14" s="17">
        <f>SUM(E15:E18)</f>
        <v>0</v>
      </c>
      <c r="F14" s="17">
        <f>SUM(F15:F18)</f>
        <v>62036504</v>
      </c>
      <c r="G14" s="17">
        <f>SUM(G15:G18)</f>
        <v>0</v>
      </c>
      <c r="H14" s="17">
        <f>SUM(H15:H18)</f>
        <v>0</v>
      </c>
    </row>
    <row r="15" spans="1:9">
      <c r="A15" s="5">
        <v>9</v>
      </c>
      <c r="B15" s="31" t="s">
        <v>59</v>
      </c>
      <c r="C15" s="57">
        <f t="shared" si="0"/>
        <v>8258914</v>
      </c>
      <c r="D15" s="38">
        <v>8258914</v>
      </c>
      <c r="E15" s="6"/>
      <c r="F15" s="6"/>
      <c r="G15" s="6"/>
      <c r="H15" s="6"/>
    </row>
    <row r="16" spans="1:9">
      <c r="A16" s="5">
        <v>10</v>
      </c>
      <c r="B16" s="31" t="s">
        <v>60</v>
      </c>
      <c r="C16" s="57">
        <f t="shared" si="0"/>
        <v>14430000</v>
      </c>
      <c r="D16" s="38">
        <v>14430000</v>
      </c>
      <c r="E16" s="6"/>
      <c r="F16" s="6"/>
      <c r="G16" s="6"/>
      <c r="H16" s="6"/>
    </row>
    <row r="17" spans="1:8">
      <c r="A17" s="5">
        <v>11</v>
      </c>
      <c r="B17" s="31" t="s">
        <v>61</v>
      </c>
      <c r="C17" s="57">
        <f t="shared" si="0"/>
        <v>62036504</v>
      </c>
      <c r="D17" s="38"/>
      <c r="E17" s="6"/>
      <c r="F17" s="6">
        <v>62036504</v>
      </c>
      <c r="G17" s="6"/>
      <c r="H17" s="8"/>
    </row>
    <row r="18" spans="1:8">
      <c r="A18" s="5">
        <v>12</v>
      </c>
      <c r="B18" s="31" t="s">
        <v>62</v>
      </c>
      <c r="C18" s="57">
        <f t="shared" si="0"/>
        <v>0</v>
      </c>
      <c r="D18" s="38"/>
      <c r="E18" s="6"/>
      <c r="F18" s="6"/>
      <c r="G18" s="6"/>
      <c r="H18" s="6"/>
    </row>
    <row r="19" spans="1:8" ht="25.5">
      <c r="A19" s="5">
        <v>13</v>
      </c>
      <c r="B19" s="32" t="s">
        <v>63</v>
      </c>
      <c r="C19" s="57">
        <f t="shared" si="0"/>
        <v>438353488</v>
      </c>
      <c r="D19" s="40">
        <f>D13+D14</f>
        <v>376316984</v>
      </c>
      <c r="E19" s="7">
        <f>E13+E14</f>
        <v>0</v>
      </c>
      <c r="F19" s="7">
        <f>F13+F14</f>
        <v>62036504</v>
      </c>
      <c r="G19" s="7">
        <f>G13+G14</f>
        <v>0</v>
      </c>
      <c r="H19" s="7">
        <f>H13+H14</f>
        <v>0</v>
      </c>
    </row>
    <row r="20" spans="1:8">
      <c r="A20" s="5">
        <v>14</v>
      </c>
      <c r="B20" s="31" t="s">
        <v>64</v>
      </c>
      <c r="C20" s="57">
        <f t="shared" si="0"/>
        <v>3653000</v>
      </c>
      <c r="D20" s="41">
        <f>SUM(D21:D24)</f>
        <v>3653000</v>
      </c>
      <c r="E20" s="18">
        <f>SUM(E21:E24)</f>
        <v>0</v>
      </c>
      <c r="F20" s="18">
        <f>SUM(F21:F24)</f>
        <v>0</v>
      </c>
      <c r="G20" s="18">
        <f>SUM(G21:G24)</f>
        <v>0</v>
      </c>
      <c r="H20" s="18">
        <f>SUM(H21:H24)</f>
        <v>0</v>
      </c>
    </row>
    <row r="21" spans="1:8">
      <c r="A21" s="5">
        <v>15</v>
      </c>
      <c r="B21" s="31" t="s">
        <v>65</v>
      </c>
      <c r="C21" s="57">
        <f t="shared" si="0"/>
        <v>0</v>
      </c>
      <c r="D21" s="38"/>
      <c r="E21" s="4"/>
      <c r="F21" s="4"/>
      <c r="G21" s="4"/>
      <c r="H21" s="4"/>
    </row>
    <row r="22" spans="1:8">
      <c r="A22" s="5">
        <v>16</v>
      </c>
      <c r="B22" s="31" t="s">
        <v>66</v>
      </c>
      <c r="C22" s="57">
        <f t="shared" si="0"/>
        <v>3653000</v>
      </c>
      <c r="D22" s="38">
        <v>3653000</v>
      </c>
      <c r="E22" s="4"/>
      <c r="F22" s="4"/>
      <c r="G22" s="4"/>
      <c r="H22" s="4"/>
    </row>
    <row r="23" spans="1:8">
      <c r="A23" s="5">
        <v>17</v>
      </c>
      <c r="B23" s="31" t="s">
        <v>67</v>
      </c>
      <c r="C23" s="57">
        <f t="shared" si="0"/>
        <v>0</v>
      </c>
      <c r="D23" s="38"/>
      <c r="E23" s="4"/>
      <c r="F23" s="4"/>
      <c r="G23" s="4"/>
      <c r="H23" s="4"/>
    </row>
    <row r="24" spans="1:8">
      <c r="A24" s="5">
        <v>18</v>
      </c>
      <c r="B24" s="33" t="s">
        <v>68</v>
      </c>
      <c r="C24" s="57">
        <f t="shared" si="0"/>
        <v>0</v>
      </c>
      <c r="D24" s="38"/>
      <c r="E24" s="4"/>
      <c r="F24" s="4"/>
      <c r="G24" s="4"/>
      <c r="H24" s="4"/>
    </row>
    <row r="25" spans="1:8" ht="25.5">
      <c r="A25" s="5">
        <v>19</v>
      </c>
      <c r="B25" s="32" t="s">
        <v>69</v>
      </c>
      <c r="C25" s="57">
        <f t="shared" si="0"/>
        <v>3653000</v>
      </c>
      <c r="D25" s="40">
        <f>D20</f>
        <v>3653000</v>
      </c>
      <c r="E25" s="7">
        <f>E20</f>
        <v>0</v>
      </c>
      <c r="F25" s="7">
        <f>F20</f>
        <v>0</v>
      </c>
      <c r="G25" s="7">
        <f>G20</f>
        <v>0</v>
      </c>
      <c r="H25" s="7">
        <f>H20</f>
        <v>0</v>
      </c>
    </row>
    <row r="26" spans="1:8">
      <c r="A26" s="5">
        <v>20</v>
      </c>
      <c r="B26" s="31" t="s">
        <v>70</v>
      </c>
      <c r="C26" s="57">
        <f t="shared" si="0"/>
        <v>108432572</v>
      </c>
      <c r="D26" s="39">
        <f>SUM(D27:D28)</f>
        <v>108432572</v>
      </c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>
      <c r="A27" s="5">
        <v>21</v>
      </c>
      <c r="B27" s="31" t="s">
        <v>71</v>
      </c>
      <c r="C27" s="57">
        <f t="shared" si="0"/>
        <v>90794883</v>
      </c>
      <c r="D27" s="38">
        <v>90794883</v>
      </c>
      <c r="E27" s="6"/>
      <c r="F27" s="6"/>
      <c r="G27" s="6"/>
      <c r="H27" s="6"/>
    </row>
    <row r="28" spans="1:8" ht="16.5" customHeight="1">
      <c r="A28" s="5">
        <v>22</v>
      </c>
      <c r="B28" s="31" t="s">
        <v>72</v>
      </c>
      <c r="C28" s="57">
        <f t="shared" si="0"/>
        <v>17637689</v>
      </c>
      <c r="D28" s="38">
        <v>17637689</v>
      </c>
      <c r="E28" s="6"/>
      <c r="F28" s="6"/>
      <c r="G28" s="6"/>
      <c r="H28" s="6"/>
    </row>
    <row r="29" spans="1:8" ht="18.75" customHeight="1">
      <c r="A29" s="5">
        <v>23</v>
      </c>
      <c r="B29" s="31" t="s">
        <v>73</v>
      </c>
      <c r="C29" s="57">
        <f t="shared" si="0"/>
        <v>182983484</v>
      </c>
      <c r="D29" s="38">
        <v>182983484</v>
      </c>
      <c r="E29" s="6"/>
      <c r="F29" s="6"/>
      <c r="G29" s="6"/>
      <c r="H29" s="6"/>
    </row>
    <row r="30" spans="1:8">
      <c r="A30" s="5">
        <v>24</v>
      </c>
      <c r="B30" s="31" t="s">
        <v>74</v>
      </c>
      <c r="C30" s="57">
        <f t="shared" si="0"/>
        <v>11678757</v>
      </c>
      <c r="D30" s="38">
        <v>11678757</v>
      </c>
      <c r="E30" s="6"/>
      <c r="F30" s="6"/>
      <c r="G30" s="6"/>
      <c r="H30" s="6"/>
    </row>
    <row r="31" spans="1:8" ht="25.5">
      <c r="A31" s="5">
        <v>25</v>
      </c>
      <c r="B31" s="31" t="s">
        <v>75</v>
      </c>
      <c r="C31" s="57">
        <f t="shared" si="0"/>
        <v>110000</v>
      </c>
      <c r="D31" s="38">
        <v>110000</v>
      </c>
      <c r="E31" s="6"/>
      <c r="F31" s="6"/>
      <c r="G31" s="6"/>
      <c r="H31" s="6"/>
    </row>
    <row r="32" spans="1:8">
      <c r="A32" s="5">
        <v>26</v>
      </c>
      <c r="B32" s="31" t="s">
        <v>76</v>
      </c>
      <c r="C32" s="57">
        <f t="shared" si="0"/>
        <v>194772241</v>
      </c>
      <c r="D32" s="39">
        <f>SUM(D29:D31)</f>
        <v>194772241</v>
      </c>
      <c r="E32" s="17">
        <f>SUM(E29:E31)</f>
        <v>0</v>
      </c>
      <c r="F32" s="17">
        <f>SUM(F29:F31)</f>
        <v>0</v>
      </c>
      <c r="G32" s="17">
        <f>SUM(G29:G31)</f>
        <v>0</v>
      </c>
      <c r="H32" s="17">
        <f>SUM(H29:H31)</f>
        <v>0</v>
      </c>
    </row>
    <row r="33" spans="1:8">
      <c r="A33" s="5">
        <v>27</v>
      </c>
      <c r="B33" s="31" t="s">
        <v>77</v>
      </c>
      <c r="C33" s="57">
        <f t="shared" si="0"/>
        <v>0</v>
      </c>
      <c r="D33" s="39">
        <f>SUM(D34:D36)</f>
        <v>0</v>
      </c>
      <c r="E33" s="17">
        <f>SUM(E34:E36)</f>
        <v>0</v>
      </c>
      <c r="F33" s="17">
        <f>SUM(F34:F36)</f>
        <v>0</v>
      </c>
      <c r="G33" s="17">
        <f>SUM(G34:G36)</f>
        <v>0</v>
      </c>
      <c r="H33" s="17">
        <f>SUM(H34:H36)</f>
        <v>0</v>
      </c>
    </row>
    <row r="34" spans="1:8" ht="51">
      <c r="A34" s="5">
        <v>28</v>
      </c>
      <c r="B34" s="31" t="s">
        <v>78</v>
      </c>
      <c r="C34" s="57">
        <f t="shared" si="0"/>
        <v>0</v>
      </c>
      <c r="D34" s="38"/>
      <c r="E34" s="6"/>
      <c r="F34" s="6"/>
      <c r="G34" s="6"/>
      <c r="H34" s="6"/>
    </row>
    <row r="35" spans="1:8">
      <c r="A35" s="5">
        <v>29</v>
      </c>
      <c r="B35" s="31" t="s">
        <v>79</v>
      </c>
      <c r="C35" s="57">
        <f t="shared" si="0"/>
        <v>0</v>
      </c>
      <c r="D35" s="38"/>
      <c r="E35" s="6"/>
      <c r="F35" s="6"/>
      <c r="G35" s="6"/>
      <c r="H35" s="6"/>
    </row>
    <row r="36" spans="1:8">
      <c r="A36" s="5">
        <v>30</v>
      </c>
      <c r="B36" s="31" t="s">
        <v>80</v>
      </c>
      <c r="C36" s="57">
        <f t="shared" si="0"/>
        <v>0</v>
      </c>
      <c r="D36" s="42"/>
      <c r="E36" s="4"/>
      <c r="F36" s="4"/>
      <c r="G36" s="4"/>
      <c r="H36" s="4"/>
    </row>
    <row r="37" spans="1:8">
      <c r="A37" s="5">
        <v>31</v>
      </c>
      <c r="B37" s="32" t="s">
        <v>81</v>
      </c>
      <c r="C37" s="57">
        <f t="shared" si="0"/>
        <v>303204813</v>
      </c>
      <c r="D37" s="40">
        <f>D26+D32+D33</f>
        <v>303204813</v>
      </c>
      <c r="E37" s="7">
        <f>E26+E32+E33</f>
        <v>0</v>
      </c>
      <c r="F37" s="7">
        <f>F26+F32+F33</f>
        <v>0</v>
      </c>
      <c r="G37" s="7">
        <f>G26+G32+G33</f>
        <v>0</v>
      </c>
      <c r="H37" s="7">
        <f>H26+H32+H33</f>
        <v>0</v>
      </c>
    </row>
    <row r="38" spans="1:8">
      <c r="A38" s="5">
        <v>32</v>
      </c>
      <c r="B38" s="164" t="s">
        <v>289</v>
      </c>
      <c r="C38" s="57">
        <f t="shared" si="0"/>
        <v>44200</v>
      </c>
      <c r="D38" s="159"/>
      <c r="E38" s="160"/>
      <c r="F38" s="160"/>
      <c r="G38" s="160">
        <v>44200</v>
      </c>
      <c r="H38" s="160"/>
    </row>
    <row r="39" spans="1:8">
      <c r="A39" s="5">
        <v>33</v>
      </c>
      <c r="B39" s="34" t="s">
        <v>82</v>
      </c>
      <c r="C39" s="57">
        <f t="shared" si="0"/>
        <v>7407954</v>
      </c>
      <c r="D39" s="43">
        <f>SUM(D40:D42)</f>
        <v>0</v>
      </c>
      <c r="E39" s="19">
        <f>SUM(E40:E42)</f>
        <v>335000</v>
      </c>
      <c r="F39" s="19">
        <f>SUM(F40:F42)</f>
        <v>400000</v>
      </c>
      <c r="G39" s="19">
        <f>SUM(G40:G42)</f>
        <v>1405250</v>
      </c>
      <c r="H39" s="19">
        <f>SUM(H40:H42)</f>
        <v>5267704</v>
      </c>
    </row>
    <row r="40" spans="1:8">
      <c r="A40" s="5">
        <v>34</v>
      </c>
      <c r="B40" s="34" t="s">
        <v>83</v>
      </c>
      <c r="C40" s="57">
        <f t="shared" si="0"/>
        <v>562880</v>
      </c>
      <c r="D40" s="44"/>
      <c r="E40" s="8"/>
      <c r="F40" s="8"/>
      <c r="G40" s="8"/>
      <c r="H40" s="8">
        <v>562880</v>
      </c>
    </row>
    <row r="41" spans="1:8">
      <c r="A41" s="5">
        <v>35</v>
      </c>
      <c r="B41" s="34" t="s">
        <v>84</v>
      </c>
      <c r="C41" s="57">
        <f t="shared" ref="C41:C74" si="2">SUM(D41:H41)</f>
        <v>1495000</v>
      </c>
      <c r="D41" s="44"/>
      <c r="E41" s="8">
        <v>335000</v>
      </c>
      <c r="F41" s="8">
        <v>400000</v>
      </c>
      <c r="G41" s="8">
        <v>760000</v>
      </c>
      <c r="H41" s="8"/>
    </row>
    <row r="42" spans="1:8">
      <c r="A42" s="5">
        <v>36</v>
      </c>
      <c r="B42" s="34" t="s">
        <v>85</v>
      </c>
      <c r="C42" s="57">
        <f t="shared" si="2"/>
        <v>5350074</v>
      </c>
      <c r="D42" s="44"/>
      <c r="E42" s="8"/>
      <c r="F42" s="8"/>
      <c r="G42" s="8">
        <v>645250</v>
      </c>
      <c r="H42" s="8">
        <v>4704824</v>
      </c>
    </row>
    <row r="43" spans="1:8">
      <c r="A43" s="5">
        <v>37</v>
      </c>
      <c r="B43" s="31" t="s">
        <v>86</v>
      </c>
      <c r="C43" s="57">
        <f t="shared" si="2"/>
        <v>3772000</v>
      </c>
      <c r="D43" s="43">
        <f>SUM(D44:D45)</f>
        <v>1330000</v>
      </c>
      <c r="E43" s="19">
        <f>SUM(E44:E45)</f>
        <v>1200000</v>
      </c>
      <c r="F43" s="19">
        <f>SUM(F44:F45)</f>
        <v>1242000</v>
      </c>
      <c r="G43" s="19">
        <f>SUM(G44:G45)</f>
        <v>0</v>
      </c>
      <c r="H43" s="19">
        <f>SUM(H44:H45)</f>
        <v>0</v>
      </c>
    </row>
    <row r="44" spans="1:8">
      <c r="A44" s="5">
        <v>38</v>
      </c>
      <c r="B44" s="31" t="s">
        <v>87</v>
      </c>
      <c r="C44" s="57">
        <f t="shared" si="2"/>
        <v>2530000</v>
      </c>
      <c r="D44" s="38">
        <v>1330000</v>
      </c>
      <c r="E44" s="6">
        <v>1200000</v>
      </c>
      <c r="F44" s="6"/>
      <c r="G44" s="6"/>
      <c r="H44" s="6"/>
    </row>
    <row r="45" spans="1:8">
      <c r="A45" s="5">
        <v>39</v>
      </c>
      <c r="B45" s="31" t="s">
        <v>88</v>
      </c>
      <c r="C45" s="57">
        <f t="shared" si="2"/>
        <v>1242000</v>
      </c>
      <c r="D45" s="38"/>
      <c r="E45" s="6"/>
      <c r="F45" s="6">
        <v>1242000</v>
      </c>
      <c r="G45" s="6"/>
      <c r="H45" s="6"/>
    </row>
    <row r="46" spans="1:8">
      <c r="A46" s="5">
        <v>40</v>
      </c>
      <c r="B46" s="31" t="s">
        <v>89</v>
      </c>
      <c r="C46" s="57">
        <f t="shared" si="2"/>
        <v>20202742</v>
      </c>
      <c r="D46" s="43">
        <f>SUM(D47:D51)</f>
        <v>20202742</v>
      </c>
      <c r="E46" s="19">
        <f>SUM(E47:E51)</f>
        <v>0</v>
      </c>
      <c r="F46" s="19">
        <f>SUM(F47:F51)</f>
        <v>0</v>
      </c>
      <c r="G46" s="19">
        <f>SUM(G47:G51)</f>
        <v>0</v>
      </c>
      <c r="H46" s="19">
        <f>SUM(H47:H51)</f>
        <v>0</v>
      </c>
    </row>
    <row r="47" spans="1:8" ht="25.5">
      <c r="A47" s="5">
        <v>41</v>
      </c>
      <c r="B47" s="31" t="s">
        <v>90</v>
      </c>
      <c r="C47" s="57">
        <f t="shared" si="2"/>
        <v>9611212</v>
      </c>
      <c r="D47" s="38">
        <v>9611212</v>
      </c>
      <c r="E47" s="6"/>
      <c r="F47" s="6"/>
      <c r="G47" s="6"/>
      <c r="H47" s="6"/>
    </row>
    <row r="48" spans="1:8" ht="25.5">
      <c r="A48" s="5">
        <v>42</v>
      </c>
      <c r="B48" s="31" t="s">
        <v>91</v>
      </c>
      <c r="C48" s="57">
        <f t="shared" si="2"/>
        <v>812030</v>
      </c>
      <c r="D48" s="38">
        <v>812030</v>
      </c>
      <c r="E48" s="6"/>
      <c r="F48" s="6"/>
      <c r="G48" s="6"/>
      <c r="H48" s="6"/>
    </row>
    <row r="49" spans="1:8">
      <c r="A49" s="5">
        <v>43</v>
      </c>
      <c r="B49" s="31" t="s">
        <v>92</v>
      </c>
      <c r="C49" s="57">
        <f t="shared" si="2"/>
        <v>9269500</v>
      </c>
      <c r="D49" s="38">
        <v>9269500</v>
      </c>
      <c r="E49" s="6"/>
      <c r="F49" s="6"/>
      <c r="G49" s="6"/>
      <c r="H49" s="6"/>
    </row>
    <row r="50" spans="1:8" ht="25.5">
      <c r="A50" s="5">
        <v>44</v>
      </c>
      <c r="B50" s="31" t="s">
        <v>93</v>
      </c>
      <c r="C50" s="57">
        <f t="shared" si="2"/>
        <v>0</v>
      </c>
      <c r="D50" s="38"/>
      <c r="E50" s="6"/>
      <c r="F50" s="6"/>
      <c r="G50" s="6"/>
      <c r="H50" s="6"/>
    </row>
    <row r="51" spans="1:8">
      <c r="A51" s="5">
        <v>45</v>
      </c>
      <c r="B51" s="31" t="s">
        <v>94</v>
      </c>
      <c r="C51" s="57">
        <f t="shared" si="2"/>
        <v>510000</v>
      </c>
      <c r="D51" s="38">
        <v>510000</v>
      </c>
      <c r="E51" s="6"/>
      <c r="F51" s="6"/>
      <c r="G51" s="6"/>
      <c r="H51" s="6"/>
    </row>
    <row r="52" spans="1:8">
      <c r="A52" s="5">
        <v>46</v>
      </c>
      <c r="B52" s="31" t="s">
        <v>95</v>
      </c>
      <c r="C52" s="57">
        <f t="shared" si="2"/>
        <v>898775</v>
      </c>
      <c r="D52" s="38"/>
      <c r="E52" s="6"/>
      <c r="F52" s="6"/>
      <c r="G52" s="6"/>
      <c r="H52" s="6">
        <v>898775</v>
      </c>
    </row>
    <row r="53" spans="1:8">
      <c r="A53" s="5">
        <v>47</v>
      </c>
      <c r="B53" s="31" t="s">
        <v>96</v>
      </c>
      <c r="C53" s="57">
        <f t="shared" si="2"/>
        <v>8065896</v>
      </c>
      <c r="D53" s="45">
        <v>5543157</v>
      </c>
      <c r="E53" s="9">
        <f>(E39+E43+E46+E52)*0.27</f>
        <v>414450</v>
      </c>
      <c r="F53" s="9">
        <f>(F39+F43+F46+F52)*0.27</f>
        <v>443340.00000000006</v>
      </c>
      <c r="G53" s="9"/>
      <c r="H53" s="9">
        <v>1664949</v>
      </c>
    </row>
    <row r="54" spans="1:8">
      <c r="A54" s="5">
        <v>48</v>
      </c>
      <c r="B54" s="31" t="s">
        <v>97</v>
      </c>
      <c r="C54" s="57">
        <f t="shared" si="2"/>
        <v>0</v>
      </c>
      <c r="D54" s="38"/>
      <c r="E54" s="6"/>
      <c r="F54" s="6"/>
      <c r="G54" s="6"/>
      <c r="H54" s="6"/>
    </row>
    <row r="55" spans="1:8" ht="25.5">
      <c r="A55" s="5">
        <v>49</v>
      </c>
      <c r="B55" s="31" t="s">
        <v>98</v>
      </c>
      <c r="C55" s="57">
        <f t="shared" si="2"/>
        <v>0</v>
      </c>
      <c r="D55" s="38"/>
      <c r="E55" s="6"/>
      <c r="F55" s="6"/>
      <c r="G55" s="6"/>
      <c r="H55" s="6"/>
    </row>
    <row r="56" spans="1:8">
      <c r="A56" s="5">
        <v>50</v>
      </c>
      <c r="B56" s="31" t="s">
        <v>99</v>
      </c>
      <c r="C56" s="57">
        <f t="shared" si="2"/>
        <v>0</v>
      </c>
      <c r="D56" s="38"/>
      <c r="E56" s="6"/>
      <c r="F56" s="6"/>
      <c r="G56" s="6"/>
      <c r="H56" s="6"/>
    </row>
    <row r="57" spans="1:8" ht="25.5">
      <c r="A57" s="5">
        <v>51</v>
      </c>
      <c r="B57" s="31" t="s">
        <v>100</v>
      </c>
      <c r="C57" s="57">
        <f t="shared" si="2"/>
        <v>0</v>
      </c>
      <c r="D57" s="38"/>
      <c r="E57" s="6"/>
      <c r="F57" s="6"/>
      <c r="G57" s="6"/>
      <c r="H57" s="6"/>
    </row>
    <row r="58" spans="1:8">
      <c r="A58" s="5">
        <v>52</v>
      </c>
      <c r="B58" s="31" t="s">
        <v>101</v>
      </c>
      <c r="C58" s="57">
        <f t="shared" si="2"/>
        <v>0</v>
      </c>
      <c r="D58" s="38"/>
      <c r="E58" s="6"/>
      <c r="F58" s="6"/>
      <c r="G58" s="6"/>
      <c r="H58" s="6"/>
    </row>
    <row r="59" spans="1:8">
      <c r="A59" s="5">
        <v>53</v>
      </c>
      <c r="B59" s="31" t="s">
        <v>102</v>
      </c>
      <c r="C59" s="57">
        <f t="shared" si="2"/>
        <v>0</v>
      </c>
      <c r="D59" s="38"/>
      <c r="E59" s="6"/>
      <c r="F59" s="6"/>
      <c r="G59" s="6"/>
      <c r="H59" s="6"/>
    </row>
    <row r="60" spans="1:8" s="60" customFormat="1">
      <c r="A60" s="5">
        <v>54</v>
      </c>
      <c r="B60" s="31" t="s">
        <v>103</v>
      </c>
      <c r="C60" s="59">
        <f t="shared" si="2"/>
        <v>12000</v>
      </c>
      <c r="D60" s="38"/>
      <c r="E60" s="6"/>
      <c r="F60" s="6">
        <v>12000</v>
      </c>
      <c r="G60" s="6"/>
      <c r="H60" s="6"/>
    </row>
    <row r="61" spans="1:8">
      <c r="A61" s="5">
        <v>55</v>
      </c>
      <c r="B61" s="32" t="s">
        <v>104</v>
      </c>
      <c r="C61" s="57">
        <f t="shared" si="2"/>
        <v>40403567</v>
      </c>
      <c r="D61" s="40">
        <f>D38+D39+D43+D46+D52+D53+D54+D55+D56+D57+D58+D59+D60</f>
        <v>27075899</v>
      </c>
      <c r="E61" s="40">
        <f t="shared" ref="E61:H61" si="3">E38+E39+E43+E46+E52+E53+E54+E55+E56+E57+E58+E59+E60</f>
        <v>1949450</v>
      </c>
      <c r="F61" s="40">
        <f t="shared" si="3"/>
        <v>2097340</v>
      </c>
      <c r="G61" s="40">
        <f t="shared" si="3"/>
        <v>1449450</v>
      </c>
      <c r="H61" s="40">
        <f t="shared" si="3"/>
        <v>7831428</v>
      </c>
    </row>
    <row r="62" spans="1:8" s="60" customFormat="1">
      <c r="A62" s="5">
        <v>56</v>
      </c>
      <c r="B62" s="31" t="s">
        <v>105</v>
      </c>
      <c r="C62" s="59">
        <f t="shared" si="2"/>
        <v>180000</v>
      </c>
      <c r="D62" s="38">
        <v>180000</v>
      </c>
      <c r="E62" s="6"/>
      <c r="F62" s="6"/>
      <c r="G62" s="6"/>
      <c r="H62" s="6"/>
    </row>
    <row r="63" spans="1:8">
      <c r="A63" s="5">
        <v>57</v>
      </c>
      <c r="B63" s="32" t="s">
        <v>106</v>
      </c>
      <c r="C63" s="57">
        <f t="shared" si="2"/>
        <v>180000</v>
      </c>
      <c r="D63" s="40">
        <f>D62</f>
        <v>180000</v>
      </c>
      <c r="E63" s="7">
        <f>E62</f>
        <v>0</v>
      </c>
      <c r="F63" s="7">
        <f>F62</f>
        <v>0</v>
      </c>
      <c r="G63" s="7">
        <f>G62</f>
        <v>0</v>
      </c>
      <c r="H63" s="7">
        <f>H62</f>
        <v>0</v>
      </c>
    </row>
    <row r="64" spans="1:8">
      <c r="A64" s="5">
        <v>58</v>
      </c>
      <c r="B64" s="164" t="s">
        <v>291</v>
      </c>
      <c r="C64" s="57">
        <f t="shared" si="2"/>
        <v>445000</v>
      </c>
      <c r="D64" s="159"/>
      <c r="E64" s="160"/>
      <c r="F64" s="160"/>
      <c r="G64" s="160">
        <v>445000</v>
      </c>
      <c r="H64" s="160"/>
    </row>
    <row r="65" spans="1:8">
      <c r="A65" s="5">
        <v>59</v>
      </c>
      <c r="B65" s="165" t="s">
        <v>290</v>
      </c>
      <c r="C65" s="57">
        <f t="shared" si="2"/>
        <v>445000</v>
      </c>
      <c r="D65" s="40">
        <f>D64</f>
        <v>0</v>
      </c>
      <c r="E65" s="40">
        <f t="shared" ref="E65:H65" si="4">E64</f>
        <v>0</v>
      </c>
      <c r="F65" s="40">
        <f t="shared" si="4"/>
        <v>0</v>
      </c>
      <c r="G65" s="40">
        <f t="shared" si="4"/>
        <v>445000</v>
      </c>
      <c r="H65" s="40">
        <f t="shared" si="4"/>
        <v>0</v>
      </c>
    </row>
    <row r="66" spans="1:8" ht="25.5">
      <c r="A66" s="5">
        <v>60</v>
      </c>
      <c r="B66" s="31" t="s">
        <v>107</v>
      </c>
      <c r="C66" s="57">
        <f t="shared" si="2"/>
        <v>0</v>
      </c>
      <c r="D66" s="38"/>
      <c r="E66" s="6"/>
      <c r="F66" s="6"/>
      <c r="G66" s="6"/>
      <c r="H66" s="6"/>
    </row>
    <row r="67" spans="1:8">
      <c r="A67" s="5">
        <v>61</v>
      </c>
      <c r="B67" s="31" t="s">
        <v>108</v>
      </c>
      <c r="C67" s="57">
        <f t="shared" si="2"/>
        <v>435500</v>
      </c>
      <c r="D67" s="38">
        <v>435500</v>
      </c>
      <c r="E67" s="6"/>
      <c r="F67" s="6"/>
      <c r="G67" s="6"/>
      <c r="H67" s="6"/>
    </row>
    <row r="68" spans="1:8">
      <c r="A68" s="5">
        <v>62</v>
      </c>
      <c r="B68" s="31" t="s">
        <v>109</v>
      </c>
      <c r="C68" s="57">
        <f t="shared" si="2"/>
        <v>0</v>
      </c>
      <c r="D68" s="42"/>
      <c r="E68" s="4"/>
      <c r="F68" s="4"/>
      <c r="G68" s="4"/>
      <c r="H68" s="4"/>
    </row>
    <row r="69" spans="1:8">
      <c r="A69" s="5">
        <v>63</v>
      </c>
      <c r="B69" s="32" t="s">
        <v>110</v>
      </c>
      <c r="C69" s="57">
        <f t="shared" si="2"/>
        <v>435500</v>
      </c>
      <c r="D69" s="46">
        <f>SUM(D66:D68)</f>
        <v>435500</v>
      </c>
      <c r="E69" s="20">
        <f>SUM(E66:E68)</f>
        <v>0</v>
      </c>
      <c r="F69" s="20">
        <f>SUM(F66:F68)</f>
        <v>0</v>
      </c>
      <c r="G69" s="20">
        <f>SUM(G66:G68)</f>
        <v>0</v>
      </c>
      <c r="H69" s="20">
        <f>SUM(H66:H68)</f>
        <v>0</v>
      </c>
    </row>
    <row r="70" spans="1:8">
      <c r="A70" s="5">
        <v>64</v>
      </c>
      <c r="B70" s="35" t="s">
        <v>111</v>
      </c>
      <c r="C70" s="57">
        <f t="shared" si="2"/>
        <v>786675368</v>
      </c>
      <c r="D70" s="47">
        <f>D19+D25+D37+D61+D63+D65+D69</f>
        <v>710866196</v>
      </c>
      <c r="E70" s="47">
        <f t="shared" ref="E70:H70" si="5">E19+E25+E37+E61+E63+E65+E69</f>
        <v>1949450</v>
      </c>
      <c r="F70" s="47">
        <f t="shared" si="5"/>
        <v>64133844</v>
      </c>
      <c r="G70" s="47">
        <f t="shared" si="5"/>
        <v>1894450</v>
      </c>
      <c r="H70" s="47">
        <f t="shared" si="5"/>
        <v>7831428</v>
      </c>
    </row>
    <row r="71" spans="1:8" ht="25.5">
      <c r="A71" s="5">
        <v>65</v>
      </c>
      <c r="B71" s="31" t="s">
        <v>112</v>
      </c>
      <c r="C71" s="57">
        <f t="shared" si="2"/>
        <v>590723141</v>
      </c>
      <c r="D71" s="38">
        <v>553636584</v>
      </c>
      <c r="E71" s="6">
        <v>11731989</v>
      </c>
      <c r="F71" s="6">
        <v>18551194</v>
      </c>
      <c r="G71" s="6">
        <v>1725483</v>
      </c>
      <c r="H71" s="6">
        <v>5077891</v>
      </c>
    </row>
    <row r="72" spans="1:8">
      <c r="A72" s="5">
        <v>66</v>
      </c>
      <c r="B72" s="31" t="s">
        <v>113</v>
      </c>
      <c r="C72" s="57">
        <f t="shared" si="2"/>
        <v>16077511</v>
      </c>
      <c r="D72" s="38">
        <v>16077511</v>
      </c>
      <c r="E72" s="6"/>
      <c r="F72" s="6"/>
      <c r="G72" s="6"/>
      <c r="H72" s="6"/>
    </row>
    <row r="73" spans="1:8">
      <c r="A73" s="5">
        <v>67</v>
      </c>
      <c r="B73" s="31" t="s">
        <v>119</v>
      </c>
      <c r="C73" s="57">
        <f t="shared" si="2"/>
        <v>506780452</v>
      </c>
      <c r="D73" s="38"/>
      <c r="E73" s="6">
        <v>174282310</v>
      </c>
      <c r="F73" s="6">
        <v>129986187</v>
      </c>
      <c r="G73" s="6">
        <v>63867675</v>
      </c>
      <c r="H73" s="6">
        <v>138644280</v>
      </c>
    </row>
    <row r="74" spans="1:8">
      <c r="A74" s="5">
        <v>68</v>
      </c>
      <c r="B74" s="31" t="s">
        <v>114</v>
      </c>
      <c r="C74" s="57">
        <f t="shared" si="2"/>
        <v>1113581104</v>
      </c>
      <c r="D74" s="41">
        <f>SUM(D71:D73)</f>
        <v>569714095</v>
      </c>
      <c r="E74" s="18">
        <f>SUM(E71:E73)</f>
        <v>186014299</v>
      </c>
      <c r="F74" s="18">
        <f>SUM(F71:F73)</f>
        <v>148537381</v>
      </c>
      <c r="G74" s="18">
        <f>SUM(G71:G73)</f>
        <v>65593158</v>
      </c>
      <c r="H74" s="18">
        <f>SUM(H71:H73)</f>
        <v>143722171</v>
      </c>
    </row>
    <row r="75" spans="1:8" ht="13.5" thickBot="1">
      <c r="A75" s="5">
        <v>69</v>
      </c>
      <c r="B75" s="36" t="s">
        <v>115</v>
      </c>
      <c r="C75" s="57">
        <f>SUM(D75:H75)</f>
        <v>1113581104</v>
      </c>
      <c r="D75" s="48">
        <f>D74</f>
        <v>569714095</v>
      </c>
      <c r="E75" s="21">
        <f>E74</f>
        <v>186014299</v>
      </c>
      <c r="F75" s="21">
        <f>F74</f>
        <v>148537381</v>
      </c>
      <c r="G75" s="21">
        <f>G74</f>
        <v>65593158</v>
      </c>
      <c r="H75" s="21">
        <f>H74</f>
        <v>143722171</v>
      </c>
    </row>
    <row r="76" spans="1:8" ht="14.25" thickTop="1" thickBot="1">
      <c r="A76" s="5">
        <v>70</v>
      </c>
      <c r="B76" s="37" t="s">
        <v>45</v>
      </c>
      <c r="C76" s="58">
        <f>SUM(D76:H76)</f>
        <v>1900256472</v>
      </c>
      <c r="D76" s="22">
        <f>D70+D75</f>
        <v>1280580291</v>
      </c>
      <c r="E76" s="22">
        <f>E70+E75</f>
        <v>187963749</v>
      </c>
      <c r="F76" s="22">
        <f>F70+F75</f>
        <v>212671225</v>
      </c>
      <c r="G76" s="22">
        <f>G70+G75</f>
        <v>67487608</v>
      </c>
      <c r="H76" s="22">
        <f>H70+H75</f>
        <v>151553599</v>
      </c>
    </row>
    <row r="77" spans="1:8" ht="13.5" thickTop="1"/>
  </sheetData>
  <phoneticPr fontId="34" type="noConversion"/>
  <pageMargins left="0.15748031496062992" right="0.15748031496062992" top="0.19685039370078741" bottom="0.19685039370078741" header="0.51181102362204722" footer="0.51181102362204722"/>
  <pageSetup scale="75" orientation="landscape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workbookViewId="0">
      <pane ySplit="7" topLeftCell="A8" activePane="bottomLeft" state="frozen"/>
      <selection pane="bottomLeft" activeCell="C2" sqref="C2"/>
    </sheetView>
  </sheetViews>
  <sheetFormatPr defaultRowHeight="12.75"/>
  <cols>
    <col min="1" max="1" width="5.7109375" customWidth="1"/>
    <col min="2" max="2" width="50" customWidth="1"/>
    <col min="3" max="8" width="13.7109375" customWidth="1"/>
    <col min="9" max="9" width="6.28515625" customWidth="1"/>
  </cols>
  <sheetData>
    <row r="1" spans="1:9" ht="18.75">
      <c r="B1" s="331" t="s">
        <v>0</v>
      </c>
      <c r="C1" s="65" t="s">
        <v>297</v>
      </c>
    </row>
    <row r="2" spans="1:9" ht="18.75">
      <c r="B2" s="332" t="s">
        <v>120</v>
      </c>
      <c r="C2" s="427" t="s">
        <v>476</v>
      </c>
    </row>
    <row r="3" spans="1:9" ht="18.75">
      <c r="B3" s="28"/>
    </row>
    <row r="4" spans="1:9" ht="15.75">
      <c r="B4" s="29" t="s">
        <v>116</v>
      </c>
      <c r="C4" t="s">
        <v>118</v>
      </c>
    </row>
    <row r="5" spans="1:9">
      <c r="A5" s="1"/>
      <c r="B5" s="23"/>
      <c r="C5" s="30" t="s">
        <v>46</v>
      </c>
      <c r="D5" s="30" t="s">
        <v>47</v>
      </c>
      <c r="E5" s="30" t="s">
        <v>48</v>
      </c>
      <c r="F5" s="30" t="s">
        <v>49</v>
      </c>
      <c r="G5" s="30" t="s">
        <v>50</v>
      </c>
      <c r="H5" s="30" t="s">
        <v>51</v>
      </c>
    </row>
    <row r="6" spans="1:9" ht="26.25" thickBot="1">
      <c r="A6" s="2" t="s">
        <v>1</v>
      </c>
      <c r="B6" s="3" t="s">
        <v>2</v>
      </c>
      <c r="C6" s="176" t="s">
        <v>442</v>
      </c>
      <c r="D6" s="177" t="s">
        <v>300</v>
      </c>
      <c r="E6" s="177" t="s">
        <v>300</v>
      </c>
      <c r="F6" s="177" t="s">
        <v>300</v>
      </c>
      <c r="G6" s="177" t="s">
        <v>300</v>
      </c>
      <c r="H6" s="177" t="s">
        <v>300</v>
      </c>
    </row>
    <row r="7" spans="1:9" ht="25.5">
      <c r="A7" s="5">
        <v>1</v>
      </c>
      <c r="B7" s="31" t="s">
        <v>52</v>
      </c>
      <c r="C7" s="56">
        <f t="shared" ref="C7:C40" si="0">SUM(D7:H7)</f>
        <v>81865033</v>
      </c>
      <c r="D7" s="38">
        <v>81865033</v>
      </c>
      <c r="E7" s="6"/>
      <c r="F7" s="6"/>
      <c r="G7" s="6"/>
      <c r="H7" s="6"/>
      <c r="I7" s="175"/>
    </row>
    <row r="8" spans="1:9" ht="25.5">
      <c r="A8" s="5">
        <v>2</v>
      </c>
      <c r="B8" s="31" t="s">
        <v>53</v>
      </c>
      <c r="C8" s="57">
        <f t="shared" si="0"/>
        <v>102494862</v>
      </c>
      <c r="D8" s="38">
        <v>102494862</v>
      </c>
      <c r="E8" s="6"/>
      <c r="F8" s="6"/>
      <c r="G8" s="6"/>
      <c r="H8" s="6"/>
      <c r="I8" s="175"/>
    </row>
    <row r="9" spans="1:9" ht="25.5">
      <c r="A9" s="5">
        <v>3</v>
      </c>
      <c r="B9" s="31" t="s">
        <v>54</v>
      </c>
      <c r="C9" s="57">
        <f t="shared" si="0"/>
        <v>74413267</v>
      </c>
      <c r="D9" s="38">
        <v>74413267</v>
      </c>
      <c r="E9" s="6"/>
      <c r="F9" s="6"/>
      <c r="G9" s="6"/>
      <c r="H9" s="6"/>
      <c r="I9" s="175"/>
    </row>
    <row r="10" spans="1:9" ht="25.5">
      <c r="A10" s="5">
        <v>4</v>
      </c>
      <c r="B10" s="31" t="s">
        <v>55</v>
      </c>
      <c r="C10" s="57">
        <f t="shared" si="0"/>
        <v>6429886</v>
      </c>
      <c r="D10" s="38">
        <v>6429886</v>
      </c>
      <c r="E10" s="6"/>
      <c r="F10" s="6"/>
      <c r="G10" s="6"/>
      <c r="H10" s="6"/>
      <c r="I10" s="175"/>
    </row>
    <row r="11" spans="1:9" ht="25.5">
      <c r="A11" s="5">
        <v>5</v>
      </c>
      <c r="B11" s="31" t="s">
        <v>56</v>
      </c>
      <c r="C11" s="57">
        <f t="shared" si="0"/>
        <v>4758240</v>
      </c>
      <c r="D11" s="38">
        <v>4758240</v>
      </c>
      <c r="E11" s="6"/>
      <c r="F11" s="6"/>
      <c r="G11" s="6"/>
      <c r="H11" s="6"/>
      <c r="I11" s="175"/>
    </row>
    <row r="12" spans="1:9">
      <c r="A12" s="5">
        <v>6</v>
      </c>
      <c r="B12" s="31" t="s">
        <v>444</v>
      </c>
      <c r="C12" s="57">
        <f t="shared" si="0"/>
        <v>25538</v>
      </c>
      <c r="D12" s="38">
        <v>25538</v>
      </c>
      <c r="E12" s="6"/>
      <c r="F12" s="6"/>
      <c r="G12" s="6"/>
      <c r="H12" s="6"/>
      <c r="I12" s="175"/>
    </row>
    <row r="13" spans="1:9">
      <c r="A13" s="5">
        <v>7</v>
      </c>
      <c r="B13" s="31" t="s">
        <v>57</v>
      </c>
      <c r="C13" s="57">
        <f t="shared" si="0"/>
        <v>269986826</v>
      </c>
      <c r="D13" s="17">
        <f>SUM(D7:D12)</f>
        <v>269986826</v>
      </c>
      <c r="E13" s="17">
        <f t="shared" ref="E13:H13" si="1">SUM(E7:E12)</f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5"/>
    </row>
    <row r="14" spans="1:9" ht="25.5">
      <c r="A14" s="5">
        <v>8</v>
      </c>
      <c r="B14" s="31" t="s">
        <v>58</v>
      </c>
      <c r="C14" s="57">
        <f t="shared" si="0"/>
        <v>64088967</v>
      </c>
      <c r="D14" s="17">
        <f t="shared" ref="D14:F14" si="2">SUM(D15:D18)</f>
        <v>17166400</v>
      </c>
      <c r="E14" s="17">
        <f t="shared" si="2"/>
        <v>0</v>
      </c>
      <c r="F14" s="17">
        <f t="shared" si="2"/>
        <v>46680345</v>
      </c>
      <c r="G14" s="17">
        <f>SUM(G15:G18)</f>
        <v>0</v>
      </c>
      <c r="H14" s="17">
        <f>SUM(H15:H18)</f>
        <v>242222</v>
      </c>
      <c r="I14" s="175"/>
    </row>
    <row r="15" spans="1:9">
      <c r="A15" s="5">
        <v>9</v>
      </c>
      <c r="B15" s="31" t="s">
        <v>59</v>
      </c>
      <c r="C15" s="57">
        <f t="shared" si="0"/>
        <v>6392000</v>
      </c>
      <c r="D15" s="38">
        <v>6392000</v>
      </c>
      <c r="E15" s="6"/>
      <c r="F15" s="6"/>
      <c r="G15" s="6"/>
      <c r="H15" s="6"/>
      <c r="I15" s="175"/>
    </row>
    <row r="16" spans="1:9">
      <c r="A16" s="5">
        <v>10</v>
      </c>
      <c r="B16" s="31" t="s">
        <v>60</v>
      </c>
      <c r="C16" s="57">
        <f t="shared" si="0"/>
        <v>10774400</v>
      </c>
      <c r="D16" s="38">
        <v>10774400</v>
      </c>
      <c r="E16" s="6"/>
      <c r="F16" s="6"/>
      <c r="G16" s="6"/>
      <c r="H16" s="6"/>
      <c r="I16" s="175"/>
    </row>
    <row r="17" spans="1:9">
      <c r="A17" s="5">
        <v>11</v>
      </c>
      <c r="B17" s="31" t="s">
        <v>61</v>
      </c>
      <c r="C17" s="57">
        <f t="shared" si="0"/>
        <v>46922567</v>
      </c>
      <c r="D17" s="38"/>
      <c r="E17" s="6"/>
      <c r="F17" s="6">
        <v>46680345</v>
      </c>
      <c r="G17" s="6"/>
      <c r="H17" s="8">
        <v>242222</v>
      </c>
      <c r="I17" s="175"/>
    </row>
    <row r="18" spans="1:9">
      <c r="A18" s="5">
        <v>12</v>
      </c>
      <c r="B18" s="31" t="s">
        <v>62</v>
      </c>
      <c r="C18" s="57">
        <f t="shared" si="0"/>
        <v>0</v>
      </c>
      <c r="D18" s="38"/>
      <c r="E18" s="6"/>
      <c r="F18" s="6"/>
      <c r="G18" s="6"/>
      <c r="H18" s="6"/>
      <c r="I18" s="175"/>
    </row>
    <row r="19" spans="1:9" ht="25.5">
      <c r="A19" s="5">
        <v>13</v>
      </c>
      <c r="B19" s="32" t="s">
        <v>63</v>
      </c>
      <c r="C19" s="57">
        <f t="shared" si="0"/>
        <v>334075793</v>
      </c>
      <c r="D19" s="40">
        <f>D13+D14</f>
        <v>287153226</v>
      </c>
      <c r="E19" s="7">
        <f>E13+E14</f>
        <v>0</v>
      </c>
      <c r="F19" s="7">
        <f>F13+F14</f>
        <v>46680345</v>
      </c>
      <c r="G19" s="7">
        <f>G13+G14</f>
        <v>0</v>
      </c>
      <c r="H19" s="7">
        <f>H13+H14</f>
        <v>242222</v>
      </c>
      <c r="I19" s="175"/>
    </row>
    <row r="20" spans="1:9">
      <c r="A20" s="5">
        <v>14</v>
      </c>
      <c r="B20" s="31" t="s">
        <v>64</v>
      </c>
      <c r="C20" s="57">
        <f t="shared" si="0"/>
        <v>6029814</v>
      </c>
      <c r="D20" s="18">
        <f>SUM(D21:D24)</f>
        <v>6029814</v>
      </c>
      <c r="E20" s="18">
        <f>SUM(E21:E24)</f>
        <v>0</v>
      </c>
      <c r="F20" s="18">
        <f>SUM(F21:F24)</f>
        <v>0</v>
      </c>
      <c r="G20" s="18">
        <f>SUM(G21:G24)</f>
        <v>0</v>
      </c>
      <c r="H20" s="18">
        <f>SUM(H21:H24)</f>
        <v>0</v>
      </c>
      <c r="I20" s="175"/>
    </row>
    <row r="21" spans="1:9">
      <c r="A21" s="5">
        <v>15</v>
      </c>
      <c r="B21" s="31" t="s">
        <v>65</v>
      </c>
      <c r="C21" s="57">
        <f t="shared" si="0"/>
        <v>2879814</v>
      </c>
      <c r="D21" s="42">
        <v>2879814</v>
      </c>
      <c r="E21" s="4"/>
      <c r="F21" s="4"/>
      <c r="G21" s="4"/>
      <c r="H21" s="4"/>
      <c r="I21" s="175"/>
    </row>
    <row r="22" spans="1:9">
      <c r="A22" s="5">
        <v>16</v>
      </c>
      <c r="B22" s="31" t="s">
        <v>66</v>
      </c>
      <c r="C22" s="57">
        <f t="shared" si="0"/>
        <v>3150000</v>
      </c>
      <c r="D22" s="42">
        <v>3150000</v>
      </c>
      <c r="E22" s="4"/>
      <c r="F22" s="4"/>
      <c r="G22" s="4"/>
      <c r="H22" s="4"/>
      <c r="I22" s="175"/>
    </row>
    <row r="23" spans="1:9">
      <c r="A23" s="5">
        <v>17</v>
      </c>
      <c r="B23" s="31" t="s">
        <v>67</v>
      </c>
      <c r="C23" s="57">
        <f t="shared" si="0"/>
        <v>0</v>
      </c>
      <c r="D23" s="42"/>
      <c r="E23" s="4"/>
      <c r="F23" s="4"/>
      <c r="G23" s="4"/>
      <c r="H23" s="4"/>
      <c r="I23" s="175"/>
    </row>
    <row r="24" spans="1:9">
      <c r="A24" s="5">
        <v>18</v>
      </c>
      <c r="B24" s="33" t="s">
        <v>68</v>
      </c>
      <c r="C24" s="57">
        <f t="shared" si="0"/>
        <v>0</v>
      </c>
      <c r="D24" s="42"/>
      <c r="E24" s="4"/>
      <c r="F24" s="4"/>
      <c r="G24" s="4"/>
      <c r="H24" s="4"/>
      <c r="I24" s="175"/>
    </row>
    <row r="25" spans="1:9" ht="25.5">
      <c r="A25" s="5">
        <v>19</v>
      </c>
      <c r="B25" s="32" t="s">
        <v>69</v>
      </c>
      <c r="C25" s="57">
        <f t="shared" si="0"/>
        <v>6029814</v>
      </c>
      <c r="D25" s="40">
        <f>D20</f>
        <v>6029814</v>
      </c>
      <c r="E25" s="7">
        <f>E20</f>
        <v>0</v>
      </c>
      <c r="F25" s="7">
        <f>F20</f>
        <v>0</v>
      </c>
      <c r="G25" s="7">
        <f>G20</f>
        <v>0</v>
      </c>
      <c r="H25" s="7">
        <f>H20</f>
        <v>0</v>
      </c>
      <c r="I25" s="175"/>
    </row>
    <row r="26" spans="1:9">
      <c r="A26" s="5">
        <v>20</v>
      </c>
      <c r="B26" s="31" t="s">
        <v>70</v>
      </c>
      <c r="C26" s="57">
        <f t="shared" si="0"/>
        <v>107641510</v>
      </c>
      <c r="D26" s="17">
        <f>SUM(D27:D28)</f>
        <v>107641510</v>
      </c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  <c r="I26" s="175"/>
    </row>
    <row r="27" spans="1:9">
      <c r="A27" s="5">
        <v>21</v>
      </c>
      <c r="B27" s="31" t="s">
        <v>71</v>
      </c>
      <c r="C27" s="57">
        <f t="shared" si="0"/>
        <v>90794883</v>
      </c>
      <c r="D27" s="38">
        <v>90794883</v>
      </c>
      <c r="E27" s="6"/>
      <c r="F27" s="6"/>
      <c r="G27" s="6"/>
      <c r="H27" s="6"/>
      <c r="I27" s="175"/>
    </row>
    <row r="28" spans="1:9" ht="16.5" customHeight="1">
      <c r="A28" s="5">
        <v>22</v>
      </c>
      <c r="B28" s="31" t="s">
        <v>72</v>
      </c>
      <c r="C28" s="57">
        <f t="shared" si="0"/>
        <v>16846627</v>
      </c>
      <c r="D28" s="38">
        <v>16846627</v>
      </c>
      <c r="E28" s="6"/>
      <c r="F28" s="6"/>
      <c r="G28" s="6"/>
      <c r="H28" s="6"/>
      <c r="I28" s="175"/>
    </row>
    <row r="29" spans="1:9" ht="18.75" customHeight="1">
      <c r="A29" s="5">
        <v>23</v>
      </c>
      <c r="B29" s="31" t="s">
        <v>73</v>
      </c>
      <c r="C29" s="57">
        <f t="shared" si="0"/>
        <v>164366775</v>
      </c>
      <c r="D29" s="38">
        <v>164366775</v>
      </c>
      <c r="E29" s="6"/>
      <c r="F29" s="6"/>
      <c r="G29" s="6"/>
      <c r="H29" s="6"/>
      <c r="I29" s="175"/>
    </row>
    <row r="30" spans="1:9">
      <c r="A30" s="5">
        <v>24</v>
      </c>
      <c r="B30" s="31" t="s">
        <v>74</v>
      </c>
      <c r="C30" s="57">
        <f t="shared" si="0"/>
        <v>10982232</v>
      </c>
      <c r="D30" s="38">
        <v>10982232</v>
      </c>
      <c r="E30" s="6"/>
      <c r="F30" s="6"/>
      <c r="G30" s="6"/>
      <c r="H30" s="6"/>
      <c r="I30" s="175"/>
    </row>
    <row r="31" spans="1:9" ht="25.5">
      <c r="A31" s="5">
        <v>25</v>
      </c>
      <c r="B31" s="31" t="s">
        <v>75</v>
      </c>
      <c r="C31" s="57">
        <f t="shared" si="0"/>
        <v>0</v>
      </c>
      <c r="D31" s="38"/>
      <c r="E31" s="6"/>
      <c r="F31" s="6"/>
      <c r="G31" s="6"/>
      <c r="H31" s="6"/>
      <c r="I31" s="175"/>
    </row>
    <row r="32" spans="1:9">
      <c r="A32" s="5">
        <v>26</v>
      </c>
      <c r="B32" s="31" t="s">
        <v>76</v>
      </c>
      <c r="C32" s="57">
        <f t="shared" si="0"/>
        <v>175349007</v>
      </c>
      <c r="D32" s="39">
        <f>SUM(D29:D31)</f>
        <v>175349007</v>
      </c>
      <c r="E32" s="17">
        <f>SUM(E29:E31)</f>
        <v>0</v>
      </c>
      <c r="F32" s="17">
        <f>SUM(F29:F31)</f>
        <v>0</v>
      </c>
      <c r="G32" s="17">
        <f>SUM(G29:G31)</f>
        <v>0</v>
      </c>
      <c r="H32" s="17">
        <f>SUM(H29:H31)</f>
        <v>0</v>
      </c>
      <c r="I32" s="175"/>
    </row>
    <row r="33" spans="1:9">
      <c r="A33" s="5">
        <v>27</v>
      </c>
      <c r="B33" s="31" t="s">
        <v>77</v>
      </c>
      <c r="C33" s="57">
        <f t="shared" si="0"/>
        <v>570017</v>
      </c>
      <c r="D33" s="17">
        <v>525017</v>
      </c>
      <c r="E33" s="17">
        <v>45000</v>
      </c>
      <c r="F33" s="17">
        <f>SUM(F34:F36)</f>
        <v>0</v>
      </c>
      <c r="G33" s="17">
        <f>SUM(G34:G36)</f>
        <v>0</v>
      </c>
      <c r="H33" s="17">
        <f>SUM(H34:H36)</f>
        <v>0</v>
      </c>
      <c r="I33" s="175"/>
    </row>
    <row r="34" spans="1:9" ht="51">
      <c r="A34" s="5">
        <v>28</v>
      </c>
      <c r="B34" s="31" t="s">
        <v>78</v>
      </c>
      <c r="C34" s="57">
        <f t="shared" si="0"/>
        <v>84333</v>
      </c>
      <c r="D34" s="38">
        <v>84333</v>
      </c>
      <c r="E34" s="6"/>
      <c r="F34" s="6"/>
      <c r="G34" s="6"/>
      <c r="H34" s="6"/>
      <c r="I34" s="175"/>
    </row>
    <row r="35" spans="1:9">
      <c r="A35" s="5">
        <v>29</v>
      </c>
      <c r="B35" s="31" t="s">
        <v>79</v>
      </c>
      <c r="C35" s="57">
        <f t="shared" si="0"/>
        <v>102430</v>
      </c>
      <c r="D35" s="38">
        <v>102430</v>
      </c>
      <c r="E35" s="6"/>
      <c r="F35" s="6"/>
      <c r="G35" s="6"/>
      <c r="H35" s="6"/>
      <c r="I35" s="175"/>
    </row>
    <row r="36" spans="1:9">
      <c r="A36" s="5">
        <v>30</v>
      </c>
      <c r="B36" s="31" t="s">
        <v>80</v>
      </c>
      <c r="C36" s="57">
        <f t="shared" si="0"/>
        <v>0</v>
      </c>
      <c r="D36" s="42"/>
      <c r="E36" s="4"/>
      <c r="F36" s="4"/>
      <c r="G36" s="4"/>
      <c r="H36" s="4"/>
      <c r="I36" s="175"/>
    </row>
    <row r="37" spans="1:9">
      <c r="A37" s="5">
        <v>31</v>
      </c>
      <c r="B37" s="32" t="s">
        <v>81</v>
      </c>
      <c r="C37" s="57">
        <f t="shared" si="0"/>
        <v>283560534</v>
      </c>
      <c r="D37" s="7">
        <f t="shared" ref="D37:E37" si="3">D26+D32+D33</f>
        <v>283515534</v>
      </c>
      <c r="E37" s="7">
        <f t="shared" si="3"/>
        <v>45000</v>
      </c>
      <c r="F37" s="7">
        <f>F26+F32+F33</f>
        <v>0</v>
      </c>
      <c r="G37" s="7">
        <f>G26+G32+G33</f>
        <v>0</v>
      </c>
      <c r="H37" s="7">
        <f>H26+H32+H33</f>
        <v>0</v>
      </c>
      <c r="I37" s="175"/>
    </row>
    <row r="38" spans="1:9">
      <c r="A38" s="5">
        <v>32</v>
      </c>
      <c r="B38" s="333" t="s">
        <v>289</v>
      </c>
      <c r="C38" s="57">
        <f t="shared" ref="C38" si="4">SUM(D38:H38)</f>
        <v>59850</v>
      </c>
      <c r="D38" s="159"/>
      <c r="E38" s="160"/>
      <c r="F38" s="160">
        <v>22000</v>
      </c>
      <c r="G38" s="160">
        <v>37850</v>
      </c>
      <c r="H38" s="160"/>
      <c r="I38" s="175"/>
    </row>
    <row r="39" spans="1:9">
      <c r="A39" s="5">
        <v>33</v>
      </c>
      <c r="B39" s="34" t="s">
        <v>82</v>
      </c>
      <c r="C39" s="57">
        <f t="shared" si="0"/>
        <v>6856130</v>
      </c>
      <c r="D39" s="43">
        <f>SUM(D40:D42)</f>
        <v>23622</v>
      </c>
      <c r="E39" s="43">
        <f t="shared" ref="E39:H39" si="5">SUM(E40:E42)</f>
        <v>309598</v>
      </c>
      <c r="F39" s="43">
        <f t="shared" si="5"/>
        <v>831045</v>
      </c>
      <c r="G39" s="43">
        <f t="shared" si="5"/>
        <v>1247410</v>
      </c>
      <c r="H39" s="43">
        <f t="shared" si="5"/>
        <v>4444455</v>
      </c>
      <c r="I39" s="175"/>
    </row>
    <row r="40" spans="1:9">
      <c r="A40" s="5">
        <v>34</v>
      </c>
      <c r="B40" s="34" t="s">
        <v>83</v>
      </c>
      <c r="C40" s="57">
        <f t="shared" si="0"/>
        <v>3814171</v>
      </c>
      <c r="D40" s="44"/>
      <c r="E40" s="8"/>
      <c r="F40" s="8"/>
      <c r="G40" s="8"/>
      <c r="H40" s="8">
        <v>3814171</v>
      </c>
      <c r="I40" s="175"/>
    </row>
    <row r="41" spans="1:9">
      <c r="A41" s="5">
        <v>35</v>
      </c>
      <c r="B41" s="34" t="s">
        <v>84</v>
      </c>
      <c r="C41" s="57">
        <f t="shared" ref="C41:C74" si="6">SUM(D41:H41)</f>
        <v>1909682</v>
      </c>
      <c r="D41" s="44"/>
      <c r="E41" s="8"/>
      <c r="F41" s="8">
        <v>813432</v>
      </c>
      <c r="G41" s="8">
        <v>1096250</v>
      </c>
      <c r="H41" s="8"/>
      <c r="I41" s="175"/>
    </row>
    <row r="42" spans="1:9">
      <c r="A42" s="5">
        <v>36</v>
      </c>
      <c r="B42" s="34" t="s">
        <v>85</v>
      </c>
      <c r="C42" s="57">
        <f t="shared" si="6"/>
        <v>1132277</v>
      </c>
      <c r="D42" s="44">
        <v>23622</v>
      </c>
      <c r="E42" s="8">
        <v>309598</v>
      </c>
      <c r="F42" s="8">
        <v>17613</v>
      </c>
      <c r="G42" s="8">
        <v>151160</v>
      </c>
      <c r="H42" s="8">
        <v>630284</v>
      </c>
      <c r="I42" s="175"/>
    </row>
    <row r="43" spans="1:9">
      <c r="A43" s="5">
        <v>37</v>
      </c>
      <c r="B43" s="31" t="s">
        <v>86</v>
      </c>
      <c r="C43" s="57">
        <f t="shared" si="6"/>
        <v>2349354</v>
      </c>
      <c r="D43" s="19">
        <f t="shared" ref="D43:F43" si="7">SUM(D44:D45)</f>
        <v>115571</v>
      </c>
      <c r="E43" s="19">
        <f t="shared" si="7"/>
        <v>1150285</v>
      </c>
      <c r="F43" s="19">
        <f t="shared" si="7"/>
        <v>1080490</v>
      </c>
      <c r="G43" s="19">
        <f>SUM(G44:G45)</f>
        <v>0</v>
      </c>
      <c r="H43" s="19">
        <f>SUM(H44:H45)</f>
        <v>3008</v>
      </c>
      <c r="I43" s="175"/>
    </row>
    <row r="44" spans="1:9">
      <c r="A44" s="5">
        <v>38</v>
      </c>
      <c r="B44" s="31" t="s">
        <v>87</v>
      </c>
      <c r="C44" s="57">
        <f t="shared" si="6"/>
        <v>1385683</v>
      </c>
      <c r="D44" s="38">
        <v>115571</v>
      </c>
      <c r="E44" s="6">
        <v>1146619</v>
      </c>
      <c r="F44" s="6">
        <v>123493</v>
      </c>
      <c r="G44" s="6"/>
      <c r="H44" s="6"/>
      <c r="I44" s="175"/>
    </row>
    <row r="45" spans="1:9">
      <c r="A45" s="5">
        <v>39</v>
      </c>
      <c r="B45" s="31" t="s">
        <v>88</v>
      </c>
      <c r="C45" s="57">
        <f t="shared" si="6"/>
        <v>963671</v>
      </c>
      <c r="D45" s="38"/>
      <c r="E45" s="6">
        <v>3666</v>
      </c>
      <c r="F45" s="6">
        <v>956997</v>
      </c>
      <c r="G45" s="6"/>
      <c r="H45" s="6">
        <v>3008</v>
      </c>
      <c r="I45" s="175"/>
    </row>
    <row r="46" spans="1:9">
      <c r="A46" s="5">
        <v>40</v>
      </c>
      <c r="B46" s="31" t="s">
        <v>89</v>
      </c>
      <c r="C46" s="57">
        <f t="shared" si="6"/>
        <v>12816629</v>
      </c>
      <c r="D46" s="19">
        <f>SUM(D47:D51)</f>
        <v>12816629</v>
      </c>
      <c r="E46" s="19">
        <f>SUM(E47:E51)</f>
        <v>0</v>
      </c>
      <c r="F46" s="19">
        <f>SUM(F47:F51)</f>
        <v>0</v>
      </c>
      <c r="G46" s="19">
        <f>SUM(G47:G51)</f>
        <v>0</v>
      </c>
      <c r="H46" s="19">
        <f>SUM(H47:H51)</f>
        <v>0</v>
      </c>
      <c r="I46" s="175"/>
    </row>
    <row r="47" spans="1:9" ht="25.5">
      <c r="A47" s="5">
        <v>41</v>
      </c>
      <c r="B47" s="31" t="s">
        <v>90</v>
      </c>
      <c r="C47" s="57">
        <f t="shared" si="6"/>
        <v>4882784</v>
      </c>
      <c r="D47" s="38">
        <v>4882784</v>
      </c>
      <c r="E47" s="6"/>
      <c r="F47" s="6"/>
      <c r="G47" s="6"/>
      <c r="H47" s="6"/>
      <c r="I47" s="175"/>
    </row>
    <row r="48" spans="1:9" ht="25.5">
      <c r="A48" s="5">
        <v>42</v>
      </c>
      <c r="B48" s="31" t="s">
        <v>91</v>
      </c>
      <c r="C48" s="57">
        <f t="shared" si="6"/>
        <v>392852</v>
      </c>
      <c r="D48" s="38">
        <v>392852</v>
      </c>
      <c r="E48" s="6"/>
      <c r="F48" s="6"/>
      <c r="G48" s="6"/>
      <c r="H48" s="6"/>
      <c r="I48" s="175"/>
    </row>
    <row r="49" spans="1:9">
      <c r="A49" s="5">
        <v>43</v>
      </c>
      <c r="B49" s="31" t="s">
        <v>92</v>
      </c>
      <c r="C49" s="57">
        <f t="shared" si="6"/>
        <v>7540993</v>
      </c>
      <c r="D49" s="38">
        <v>7540993</v>
      </c>
      <c r="E49" s="6"/>
      <c r="F49" s="6"/>
      <c r="G49" s="6"/>
      <c r="H49" s="6"/>
      <c r="I49" s="175"/>
    </row>
    <row r="50" spans="1:9" ht="25.5">
      <c r="A50" s="5">
        <v>44</v>
      </c>
      <c r="B50" s="31" t="s">
        <v>93</v>
      </c>
      <c r="C50" s="57">
        <f t="shared" si="6"/>
        <v>0</v>
      </c>
      <c r="D50" s="38"/>
      <c r="E50" s="6"/>
      <c r="F50" s="6"/>
      <c r="G50" s="6"/>
      <c r="H50" s="6"/>
      <c r="I50" s="175"/>
    </row>
    <row r="51" spans="1:9">
      <c r="A51" s="5">
        <v>45</v>
      </c>
      <c r="B51" s="31" t="s">
        <v>94</v>
      </c>
      <c r="C51" s="57">
        <f t="shared" si="6"/>
        <v>0</v>
      </c>
      <c r="D51" s="38"/>
      <c r="E51" s="6"/>
      <c r="F51" s="6"/>
      <c r="G51" s="6"/>
      <c r="H51" s="6"/>
      <c r="I51" s="175"/>
    </row>
    <row r="52" spans="1:9">
      <c r="A52" s="5">
        <v>46</v>
      </c>
      <c r="B52" s="31" t="s">
        <v>95</v>
      </c>
      <c r="C52" s="57">
        <f t="shared" si="6"/>
        <v>874066</v>
      </c>
      <c r="D52" s="38">
        <v>16955</v>
      </c>
      <c r="E52" s="6"/>
      <c r="F52" s="6"/>
      <c r="G52" s="6"/>
      <c r="H52" s="6">
        <v>857111</v>
      </c>
      <c r="I52" s="175"/>
    </row>
    <row r="53" spans="1:9">
      <c r="A53" s="5">
        <v>47</v>
      </c>
      <c r="B53" s="31" t="s">
        <v>96</v>
      </c>
      <c r="C53" s="57">
        <f t="shared" si="6"/>
        <v>5547142</v>
      </c>
      <c r="D53" s="159">
        <v>3220283</v>
      </c>
      <c r="E53" s="160">
        <v>386205</v>
      </c>
      <c r="F53" s="160">
        <v>508426</v>
      </c>
      <c r="G53" s="160"/>
      <c r="H53" s="160">
        <v>1432228</v>
      </c>
      <c r="I53" s="175"/>
    </row>
    <row r="54" spans="1:9">
      <c r="A54" s="5">
        <v>48</v>
      </c>
      <c r="B54" s="31" t="s">
        <v>97</v>
      </c>
      <c r="C54" s="57">
        <f t="shared" si="6"/>
        <v>0</v>
      </c>
      <c r="D54" s="38"/>
      <c r="E54" s="6"/>
      <c r="F54" s="6"/>
      <c r="G54" s="6"/>
      <c r="H54" s="6"/>
      <c r="I54" s="175"/>
    </row>
    <row r="55" spans="1:9" ht="25.5">
      <c r="A55" s="5">
        <v>49</v>
      </c>
      <c r="B55" s="31" t="s">
        <v>98</v>
      </c>
      <c r="C55" s="57">
        <f t="shared" si="6"/>
        <v>27888</v>
      </c>
      <c r="D55" s="38">
        <v>15778</v>
      </c>
      <c r="E55" s="6">
        <v>4479</v>
      </c>
      <c r="F55" s="6">
        <v>7163</v>
      </c>
      <c r="G55" s="6">
        <v>387</v>
      </c>
      <c r="H55" s="6">
        <v>81</v>
      </c>
      <c r="I55" s="175"/>
    </row>
    <row r="56" spans="1:9">
      <c r="A56" s="5">
        <v>50</v>
      </c>
      <c r="B56" s="31" t="s">
        <v>99</v>
      </c>
      <c r="C56" s="57">
        <f t="shared" si="6"/>
        <v>0</v>
      </c>
      <c r="D56" s="38"/>
      <c r="E56" s="6"/>
      <c r="F56" s="6"/>
      <c r="G56" s="6"/>
      <c r="H56" s="6"/>
      <c r="I56" s="175"/>
    </row>
    <row r="57" spans="1:9" ht="25.5">
      <c r="A57" s="5">
        <v>51</v>
      </c>
      <c r="B57" s="31" t="s">
        <v>100</v>
      </c>
      <c r="C57" s="57">
        <f t="shared" si="6"/>
        <v>0</v>
      </c>
      <c r="D57" s="38"/>
      <c r="E57" s="6"/>
      <c r="F57" s="6"/>
      <c r="G57" s="6"/>
      <c r="H57" s="6"/>
      <c r="I57" s="175"/>
    </row>
    <row r="58" spans="1:9">
      <c r="A58" s="5">
        <v>52</v>
      </c>
      <c r="B58" s="31" t="s">
        <v>101</v>
      </c>
      <c r="C58" s="57">
        <f t="shared" si="6"/>
        <v>0</v>
      </c>
      <c r="D58" s="38"/>
      <c r="E58" s="6"/>
      <c r="F58" s="6"/>
      <c r="G58" s="6"/>
      <c r="H58" s="6"/>
      <c r="I58" s="175"/>
    </row>
    <row r="59" spans="1:9">
      <c r="A59" s="5">
        <v>53</v>
      </c>
      <c r="B59" s="31" t="s">
        <v>102</v>
      </c>
      <c r="C59" s="57">
        <f t="shared" si="6"/>
        <v>0</v>
      </c>
      <c r="D59" s="38"/>
      <c r="E59" s="6"/>
      <c r="F59" s="6"/>
      <c r="G59" s="6"/>
      <c r="H59" s="6"/>
      <c r="I59" s="175"/>
    </row>
    <row r="60" spans="1:9" s="60" customFormat="1">
      <c r="A60" s="5">
        <v>54</v>
      </c>
      <c r="B60" s="31" t="s">
        <v>103</v>
      </c>
      <c r="C60" s="59">
        <f t="shared" si="6"/>
        <v>150619</v>
      </c>
      <c r="D60" s="38">
        <v>123203</v>
      </c>
      <c r="E60" s="6">
        <v>1383</v>
      </c>
      <c r="F60" s="6">
        <v>20314</v>
      </c>
      <c r="G60" s="6">
        <v>3948</v>
      </c>
      <c r="H60" s="6">
        <v>1771</v>
      </c>
      <c r="I60" s="175"/>
    </row>
    <row r="61" spans="1:9">
      <c r="A61" s="5">
        <v>55</v>
      </c>
      <c r="B61" s="32" t="s">
        <v>104</v>
      </c>
      <c r="C61" s="57">
        <f t="shared" si="6"/>
        <v>28681678</v>
      </c>
      <c r="D61" s="40">
        <f>D38+D39+D43+D46+D52+D53+D54+D55+D56+D57+D58+D59+D60</f>
        <v>16332041</v>
      </c>
      <c r="E61" s="40">
        <f t="shared" ref="E61:H61" si="8">E38+E39+E43+E46+E52+E53+E54+E55+E56+E57+E58+E59+E60</f>
        <v>1851950</v>
      </c>
      <c r="F61" s="40">
        <f t="shared" si="8"/>
        <v>2469438</v>
      </c>
      <c r="G61" s="40">
        <f t="shared" si="8"/>
        <v>1289595</v>
      </c>
      <c r="H61" s="40">
        <f t="shared" si="8"/>
        <v>6738654</v>
      </c>
      <c r="I61" s="175"/>
    </row>
    <row r="62" spans="1:9" s="60" customFormat="1">
      <c r="A62" s="5">
        <v>56</v>
      </c>
      <c r="B62" s="31" t="s">
        <v>105</v>
      </c>
      <c r="C62" s="59">
        <f t="shared" si="6"/>
        <v>134476</v>
      </c>
      <c r="D62" s="38">
        <v>134476</v>
      </c>
      <c r="E62" s="6"/>
      <c r="F62" s="6"/>
      <c r="G62" s="6"/>
      <c r="H62" s="6"/>
      <c r="I62" s="175"/>
    </row>
    <row r="63" spans="1:9">
      <c r="A63" s="5">
        <v>57</v>
      </c>
      <c r="B63" s="32" t="s">
        <v>106</v>
      </c>
      <c r="C63" s="57">
        <f t="shared" si="6"/>
        <v>134476</v>
      </c>
      <c r="D63" s="40">
        <f>D62</f>
        <v>134476</v>
      </c>
      <c r="E63" s="7">
        <f>E62</f>
        <v>0</v>
      </c>
      <c r="F63" s="7">
        <f>F62</f>
        <v>0</v>
      </c>
      <c r="G63" s="7">
        <f>G62</f>
        <v>0</v>
      </c>
      <c r="H63" s="7">
        <f>H62</f>
        <v>0</v>
      </c>
      <c r="I63" s="175"/>
    </row>
    <row r="64" spans="1:9">
      <c r="A64" s="5">
        <v>58</v>
      </c>
      <c r="B64" s="333" t="s">
        <v>291</v>
      </c>
      <c r="C64" s="57">
        <f t="shared" ref="C64:C65" si="9">SUM(D64:H64)</f>
        <v>497200</v>
      </c>
      <c r="D64" s="159"/>
      <c r="E64" s="160"/>
      <c r="F64" s="160">
        <v>52200</v>
      </c>
      <c r="G64" s="160">
        <v>445000</v>
      </c>
      <c r="H64" s="160"/>
      <c r="I64" s="175"/>
    </row>
    <row r="65" spans="1:9">
      <c r="A65" s="5">
        <v>59</v>
      </c>
      <c r="B65" s="334" t="s">
        <v>290</v>
      </c>
      <c r="C65" s="57">
        <f t="shared" si="9"/>
        <v>497200</v>
      </c>
      <c r="D65" s="40">
        <f>D64</f>
        <v>0</v>
      </c>
      <c r="E65" s="40">
        <f t="shared" ref="E65:H65" si="10">E64</f>
        <v>0</v>
      </c>
      <c r="F65" s="40">
        <f t="shared" si="10"/>
        <v>52200</v>
      </c>
      <c r="G65" s="40">
        <f t="shared" si="10"/>
        <v>445000</v>
      </c>
      <c r="H65" s="40">
        <f t="shared" si="10"/>
        <v>0</v>
      </c>
      <c r="I65" s="175"/>
    </row>
    <row r="66" spans="1:9" ht="25.5">
      <c r="A66" s="5">
        <v>60</v>
      </c>
      <c r="B66" s="31" t="s">
        <v>107</v>
      </c>
      <c r="C66" s="57">
        <f t="shared" si="6"/>
        <v>132320</v>
      </c>
      <c r="D66" s="38">
        <f>D67</f>
        <v>132320</v>
      </c>
      <c r="E66" s="6"/>
      <c r="F66" s="6"/>
      <c r="G66" s="6"/>
      <c r="H66" s="6"/>
      <c r="I66" s="175"/>
    </row>
    <row r="67" spans="1:9">
      <c r="A67" s="5">
        <v>61</v>
      </c>
      <c r="B67" s="31" t="s">
        <v>108</v>
      </c>
      <c r="C67" s="57">
        <f t="shared" si="6"/>
        <v>132320</v>
      </c>
      <c r="D67" s="38">
        <v>132320</v>
      </c>
      <c r="E67" s="6"/>
      <c r="F67" s="6"/>
      <c r="G67" s="6"/>
      <c r="H67" s="6"/>
      <c r="I67" s="175"/>
    </row>
    <row r="68" spans="1:9">
      <c r="A68" s="5">
        <v>62</v>
      </c>
      <c r="B68" s="31" t="s">
        <v>109</v>
      </c>
      <c r="C68" s="57">
        <f t="shared" si="6"/>
        <v>0</v>
      </c>
      <c r="D68" s="42"/>
      <c r="E68" s="4"/>
      <c r="F68" s="4"/>
      <c r="G68" s="4"/>
      <c r="H68" s="4"/>
      <c r="I68" s="175"/>
    </row>
    <row r="69" spans="1:9">
      <c r="A69" s="5">
        <v>63</v>
      </c>
      <c r="B69" s="32" t="s">
        <v>110</v>
      </c>
      <c r="C69" s="57">
        <f t="shared" si="6"/>
        <v>132320</v>
      </c>
      <c r="D69" s="46">
        <f>D66+D68</f>
        <v>132320</v>
      </c>
      <c r="E69" s="46">
        <f t="shared" ref="E69:H69" si="11">E66+E68</f>
        <v>0</v>
      </c>
      <c r="F69" s="46">
        <f t="shared" si="11"/>
        <v>0</v>
      </c>
      <c r="G69" s="46">
        <f t="shared" si="11"/>
        <v>0</v>
      </c>
      <c r="H69" s="46">
        <f t="shared" si="11"/>
        <v>0</v>
      </c>
      <c r="I69" s="175"/>
    </row>
    <row r="70" spans="1:9">
      <c r="A70" s="5">
        <v>64</v>
      </c>
      <c r="B70" s="35" t="s">
        <v>111</v>
      </c>
      <c r="C70" s="57">
        <f t="shared" si="6"/>
        <v>653111815</v>
      </c>
      <c r="D70" s="47">
        <f>D19+D25+D37+D61+D63+D65+D69</f>
        <v>593297411</v>
      </c>
      <c r="E70" s="47">
        <f t="shared" ref="E70:H70" si="12">E19+E25+E37+E61+E63+E65+E69</f>
        <v>1896950</v>
      </c>
      <c r="F70" s="47">
        <f t="shared" si="12"/>
        <v>49201983</v>
      </c>
      <c r="G70" s="47">
        <f t="shared" si="12"/>
        <v>1734595</v>
      </c>
      <c r="H70" s="47">
        <f t="shared" si="12"/>
        <v>6980876</v>
      </c>
      <c r="I70" s="175"/>
    </row>
    <row r="71" spans="1:9" ht="25.5">
      <c r="A71" s="5">
        <v>65</v>
      </c>
      <c r="B71" s="31" t="s">
        <v>112</v>
      </c>
      <c r="C71" s="57">
        <f t="shared" si="6"/>
        <v>590723141</v>
      </c>
      <c r="D71" s="38">
        <v>553636584</v>
      </c>
      <c r="E71" s="6">
        <v>11731989</v>
      </c>
      <c r="F71" s="6">
        <v>18551194</v>
      </c>
      <c r="G71" s="6">
        <v>1725483</v>
      </c>
      <c r="H71" s="6">
        <v>5077891</v>
      </c>
      <c r="I71" s="175"/>
    </row>
    <row r="72" spans="1:9">
      <c r="A72" s="5">
        <v>66</v>
      </c>
      <c r="B72" s="31" t="s">
        <v>113</v>
      </c>
      <c r="C72" s="57">
        <f t="shared" si="6"/>
        <v>16077511</v>
      </c>
      <c r="D72" s="38">
        <v>16077511</v>
      </c>
      <c r="E72" s="6"/>
      <c r="F72" s="6"/>
      <c r="G72" s="6"/>
      <c r="H72" s="6"/>
      <c r="I72" s="175"/>
    </row>
    <row r="73" spans="1:9">
      <c r="A73" s="5">
        <v>67</v>
      </c>
      <c r="B73" s="31" t="s">
        <v>119</v>
      </c>
      <c r="C73" s="57">
        <f t="shared" si="6"/>
        <v>299010276</v>
      </c>
      <c r="D73" s="38"/>
      <c r="E73" s="6">
        <v>104811747</v>
      </c>
      <c r="F73" s="6">
        <v>76362825</v>
      </c>
      <c r="G73" s="6">
        <v>40724986</v>
      </c>
      <c r="H73" s="6">
        <v>77110718</v>
      </c>
      <c r="I73" s="175"/>
    </row>
    <row r="74" spans="1:9">
      <c r="A74" s="5">
        <v>68</v>
      </c>
      <c r="B74" s="31" t="s">
        <v>114</v>
      </c>
      <c r="C74" s="57">
        <f t="shared" si="6"/>
        <v>905810928</v>
      </c>
      <c r="D74" s="41">
        <f>SUM(D71:D73)</f>
        <v>569714095</v>
      </c>
      <c r="E74" s="18">
        <f>SUM(E71:E73)</f>
        <v>116543736</v>
      </c>
      <c r="F74" s="18">
        <f>SUM(F71:F73)</f>
        <v>94914019</v>
      </c>
      <c r="G74" s="18">
        <f>SUM(G71:G73)</f>
        <v>42450469</v>
      </c>
      <c r="H74" s="18">
        <f>SUM(H71:H73)</f>
        <v>82188609</v>
      </c>
      <c r="I74" s="175"/>
    </row>
    <row r="75" spans="1:9" ht="13.5" thickBot="1">
      <c r="A75" s="5">
        <v>69</v>
      </c>
      <c r="B75" s="36" t="s">
        <v>115</v>
      </c>
      <c r="C75" s="57">
        <f>SUM(D75:H75)</f>
        <v>905810928</v>
      </c>
      <c r="D75" s="48">
        <f>D74</f>
        <v>569714095</v>
      </c>
      <c r="E75" s="21">
        <f>E74</f>
        <v>116543736</v>
      </c>
      <c r="F75" s="21">
        <f>F74</f>
        <v>94914019</v>
      </c>
      <c r="G75" s="21">
        <f>G74</f>
        <v>42450469</v>
      </c>
      <c r="H75" s="21">
        <f>H74</f>
        <v>82188609</v>
      </c>
      <c r="I75" s="175"/>
    </row>
    <row r="76" spans="1:9" ht="14.25" thickTop="1" thickBot="1">
      <c r="A76" s="5">
        <v>70</v>
      </c>
      <c r="B76" s="37" t="s">
        <v>45</v>
      </c>
      <c r="C76" s="58">
        <f>SUM(D76:H76)</f>
        <v>1558922743</v>
      </c>
      <c r="D76" s="22">
        <f>D70+D75</f>
        <v>1163011506</v>
      </c>
      <c r="E76" s="22">
        <f>E70+E75</f>
        <v>118440686</v>
      </c>
      <c r="F76" s="22">
        <f>F70+F75</f>
        <v>144116002</v>
      </c>
      <c r="G76" s="22">
        <f>G70+G75</f>
        <v>44185064</v>
      </c>
      <c r="H76" s="22">
        <f>H70+H75</f>
        <v>89169485</v>
      </c>
      <c r="I76" s="175"/>
    </row>
    <row r="77" spans="1:9" ht="13.5" thickTop="1">
      <c r="C77" s="175">
        <f>C76/'1b'!C76*100</f>
        <v>82.037491568664421</v>
      </c>
      <c r="D77" s="175">
        <f>D76/'1b'!D76*100</f>
        <v>90.819100854020562</v>
      </c>
      <c r="E77" s="175">
        <f>E76/'1b'!E76*100</f>
        <v>63.012515248352486</v>
      </c>
      <c r="F77" s="175">
        <f>F76/'1b'!F76*100</f>
        <v>67.764692661172191</v>
      </c>
      <c r="G77" s="175">
        <f>G76/'1b'!G76*100</f>
        <v>65.471373648329632</v>
      </c>
      <c r="H77" s="175">
        <f>H76/'1b'!H76*100</f>
        <v>58.836930028959586</v>
      </c>
    </row>
  </sheetData>
  <pageMargins left="0.15748031496062992" right="0.15748031496062992" top="0.19685039370078741" bottom="0.19685039370078741" header="0.51181102362204722" footer="0.51181102362204722"/>
  <pageSetup scale="75" orientation="landscape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C2" sqref="C2"/>
    </sheetView>
  </sheetViews>
  <sheetFormatPr defaultColWidth="13.5703125" defaultRowHeight="15"/>
  <cols>
    <col min="1" max="1" width="5.7109375" style="432" customWidth="1"/>
    <col min="2" max="2" width="57" style="432" customWidth="1"/>
    <col min="3" max="3" width="18.85546875" style="432" customWidth="1"/>
    <col min="4" max="4" width="17.28515625" style="432" customWidth="1"/>
    <col min="5" max="5" width="16.140625" style="432" customWidth="1"/>
    <col min="6" max="7" width="17.140625" style="432" customWidth="1"/>
    <col min="8" max="253" width="9.140625" style="432" customWidth="1"/>
    <col min="254" max="254" width="5.7109375" style="432" customWidth="1"/>
    <col min="255" max="255" width="57" style="432" customWidth="1"/>
    <col min="256" max="256" width="12.140625" style="432" customWidth="1"/>
    <col min="257" max="16384" width="13.5703125" style="432"/>
  </cols>
  <sheetData>
    <row r="1" spans="1:7" ht="18.75">
      <c r="A1" s="430"/>
      <c r="B1" s="431" t="s">
        <v>0</v>
      </c>
      <c r="C1" s="65" t="s">
        <v>294</v>
      </c>
    </row>
    <row r="2" spans="1:7" ht="18.75">
      <c r="A2" s="433"/>
      <c r="B2" s="434" t="s">
        <v>120</v>
      </c>
      <c r="C2" s="435" t="s">
        <v>476</v>
      </c>
    </row>
    <row r="3" spans="1:7" ht="15.75">
      <c r="A3" s="430"/>
      <c r="B3" s="433" t="s">
        <v>117</v>
      </c>
      <c r="C3" s="65" t="s">
        <v>146</v>
      </c>
    </row>
    <row r="4" spans="1:7" ht="15.75">
      <c r="A4" s="430"/>
      <c r="B4" s="430"/>
      <c r="C4" s="430"/>
    </row>
    <row r="5" spans="1:7" ht="15.75">
      <c r="A5" s="436" t="s">
        <v>124</v>
      </c>
      <c r="B5" s="436"/>
      <c r="C5" s="437" t="s">
        <v>125</v>
      </c>
      <c r="D5" s="437" t="s">
        <v>295</v>
      </c>
      <c r="E5" s="437" t="s">
        <v>282</v>
      </c>
      <c r="F5" s="437" t="s">
        <v>296</v>
      </c>
      <c r="G5" s="437" t="s">
        <v>441</v>
      </c>
    </row>
    <row r="6" spans="1:7" ht="15.75">
      <c r="A6" s="438">
        <v>1</v>
      </c>
      <c r="B6" s="439" t="s">
        <v>145</v>
      </c>
      <c r="C6" s="166">
        <v>194762848</v>
      </c>
      <c r="D6" s="166">
        <v>186652866</v>
      </c>
      <c r="E6" s="166"/>
      <c r="F6" s="166">
        <f>D6+E6</f>
        <v>186652866</v>
      </c>
      <c r="G6" s="168">
        <v>124866757</v>
      </c>
    </row>
    <row r="7" spans="1:7" ht="15.75">
      <c r="A7" s="438">
        <v>2</v>
      </c>
      <c r="B7" s="438" t="s">
        <v>126</v>
      </c>
      <c r="C7" s="166">
        <v>49983339</v>
      </c>
      <c r="D7" s="166">
        <v>68152613</v>
      </c>
      <c r="E7" s="166"/>
      <c r="F7" s="166">
        <f t="shared" ref="F7:F32" si="0">D7+E7</f>
        <v>68152613</v>
      </c>
      <c r="G7" s="168">
        <v>67283359</v>
      </c>
    </row>
    <row r="8" spans="1:7" ht="15.75">
      <c r="A8" s="438">
        <v>3</v>
      </c>
      <c r="B8" s="438" t="s">
        <v>127</v>
      </c>
      <c r="C8" s="166">
        <v>416162</v>
      </c>
      <c r="D8" s="166">
        <v>416162</v>
      </c>
      <c r="E8" s="166"/>
      <c r="F8" s="166">
        <f t="shared" si="0"/>
        <v>416162</v>
      </c>
      <c r="G8" s="168">
        <v>399125</v>
      </c>
    </row>
    <row r="9" spans="1:7" ht="15.75">
      <c r="A9" s="438">
        <v>4</v>
      </c>
      <c r="B9" s="440" t="s">
        <v>128</v>
      </c>
      <c r="C9" s="167">
        <v>254000</v>
      </c>
      <c r="D9" s="167">
        <v>914400</v>
      </c>
      <c r="E9" s="166"/>
      <c r="F9" s="166">
        <f t="shared" si="0"/>
        <v>914400</v>
      </c>
      <c r="G9" s="168">
        <v>0</v>
      </c>
    </row>
    <row r="10" spans="1:7" ht="15.75">
      <c r="A10" s="438">
        <v>5</v>
      </c>
      <c r="B10" s="438" t="s">
        <v>149</v>
      </c>
      <c r="C10" s="166">
        <v>203200</v>
      </c>
      <c r="D10" s="166">
        <v>319515</v>
      </c>
      <c r="E10" s="166"/>
      <c r="F10" s="166">
        <f t="shared" si="0"/>
        <v>319515</v>
      </c>
      <c r="G10" s="168">
        <v>279515</v>
      </c>
    </row>
    <row r="11" spans="1:7" ht="15.75">
      <c r="A11" s="438">
        <v>6</v>
      </c>
      <c r="B11" s="440" t="s">
        <v>129</v>
      </c>
      <c r="C11" s="167">
        <v>127000</v>
      </c>
      <c r="D11" s="167">
        <v>127000</v>
      </c>
      <c r="E11" s="166"/>
      <c r="F11" s="166">
        <f t="shared" si="0"/>
        <v>127000</v>
      </c>
      <c r="G11" s="168"/>
    </row>
    <row r="12" spans="1:7" ht="15.75">
      <c r="A12" s="438">
        <v>7</v>
      </c>
      <c r="B12" s="440" t="s">
        <v>307</v>
      </c>
      <c r="C12" s="167">
        <v>774446</v>
      </c>
      <c r="D12" s="167">
        <v>1094445</v>
      </c>
      <c r="E12" s="166"/>
      <c r="F12" s="166">
        <f t="shared" si="0"/>
        <v>1094445</v>
      </c>
      <c r="G12" s="168">
        <v>1094445</v>
      </c>
    </row>
    <row r="13" spans="1:7" ht="15.75">
      <c r="A13" s="438">
        <v>8</v>
      </c>
      <c r="B13" s="440" t="s">
        <v>147</v>
      </c>
      <c r="C13" s="167">
        <v>340000</v>
      </c>
      <c r="D13" s="167">
        <v>340000</v>
      </c>
      <c r="E13" s="166"/>
      <c r="F13" s="166">
        <f t="shared" si="0"/>
        <v>340000</v>
      </c>
      <c r="G13" s="168">
        <v>333756</v>
      </c>
    </row>
    <row r="14" spans="1:7" ht="15.75">
      <c r="A14" s="438">
        <v>9</v>
      </c>
      <c r="B14" s="440" t="s">
        <v>148</v>
      </c>
      <c r="C14" s="167">
        <v>304800</v>
      </c>
      <c r="D14" s="167">
        <v>304800</v>
      </c>
      <c r="E14" s="166"/>
      <c r="F14" s="166">
        <f t="shared" si="0"/>
        <v>304800</v>
      </c>
      <c r="G14" s="168">
        <v>304800</v>
      </c>
    </row>
    <row r="15" spans="1:7" ht="15.75">
      <c r="A15" s="438">
        <v>10</v>
      </c>
      <c r="B15" s="69" t="s">
        <v>130</v>
      </c>
      <c r="C15" s="167">
        <v>1987093</v>
      </c>
      <c r="D15" s="167">
        <v>2087093</v>
      </c>
      <c r="E15" s="166"/>
      <c r="F15" s="166">
        <f t="shared" si="0"/>
        <v>2087093</v>
      </c>
      <c r="G15" s="168">
        <v>1987093</v>
      </c>
    </row>
    <row r="16" spans="1:7" ht="15.75">
      <c r="A16" s="438">
        <v>11</v>
      </c>
      <c r="B16" s="440" t="s">
        <v>150</v>
      </c>
      <c r="C16" s="166">
        <v>3000000</v>
      </c>
      <c r="D16" s="166">
        <v>358598</v>
      </c>
      <c r="E16" s="166">
        <v>-152400</v>
      </c>
      <c r="F16" s="166">
        <f t="shared" si="0"/>
        <v>206198</v>
      </c>
      <c r="G16" s="168">
        <v>0</v>
      </c>
    </row>
    <row r="17" spans="1:7" ht="15.75">
      <c r="A17" s="438">
        <v>12</v>
      </c>
      <c r="B17" s="438" t="s">
        <v>151</v>
      </c>
      <c r="C17" s="166">
        <v>1247775</v>
      </c>
      <c r="D17" s="166">
        <v>1247775</v>
      </c>
      <c r="E17" s="166"/>
      <c r="F17" s="166">
        <f t="shared" si="0"/>
        <v>1247775</v>
      </c>
      <c r="G17" s="168">
        <v>0</v>
      </c>
    </row>
    <row r="18" spans="1:7" ht="15.75">
      <c r="A18" s="438">
        <v>13</v>
      </c>
      <c r="B18" s="438" t="s">
        <v>152</v>
      </c>
      <c r="C18" s="166">
        <v>960000</v>
      </c>
      <c r="D18" s="166">
        <v>960000</v>
      </c>
      <c r="E18" s="166"/>
      <c r="F18" s="166">
        <f t="shared" si="0"/>
        <v>960000</v>
      </c>
      <c r="G18" s="168">
        <v>320000</v>
      </c>
    </row>
    <row r="19" spans="1:7" ht="15.75">
      <c r="A19" s="438">
        <v>14</v>
      </c>
      <c r="B19" s="438" t="s">
        <v>154</v>
      </c>
      <c r="C19" s="166">
        <v>152400</v>
      </c>
      <c r="D19" s="166">
        <v>152400</v>
      </c>
      <c r="E19" s="166"/>
      <c r="F19" s="166">
        <f t="shared" si="0"/>
        <v>152400</v>
      </c>
      <c r="G19" s="166">
        <v>0</v>
      </c>
    </row>
    <row r="20" spans="1:7" ht="15.75">
      <c r="A20" s="438">
        <v>15</v>
      </c>
      <c r="B20" s="169" t="s">
        <v>280</v>
      </c>
      <c r="C20" s="166"/>
      <c r="D20" s="441">
        <v>5115000</v>
      </c>
      <c r="E20" s="166"/>
      <c r="F20" s="166">
        <f t="shared" si="0"/>
        <v>5115000</v>
      </c>
      <c r="G20" s="441">
        <v>0</v>
      </c>
    </row>
    <row r="21" spans="1:7" ht="15.75">
      <c r="A21" s="438">
        <v>16</v>
      </c>
      <c r="B21" s="170" t="s">
        <v>271</v>
      </c>
      <c r="C21" s="166"/>
      <c r="D21" s="442">
        <v>480038</v>
      </c>
      <c r="E21" s="166"/>
      <c r="F21" s="166">
        <f t="shared" si="0"/>
        <v>480038</v>
      </c>
      <c r="G21" s="442">
        <v>0</v>
      </c>
    </row>
    <row r="22" spans="1:7" ht="15.75">
      <c r="A22" s="438">
        <v>17</v>
      </c>
      <c r="B22" s="170" t="s">
        <v>272</v>
      </c>
      <c r="C22" s="166"/>
      <c r="D22" s="442">
        <v>2373249</v>
      </c>
      <c r="E22" s="168">
        <v>152400</v>
      </c>
      <c r="F22" s="166">
        <f t="shared" si="0"/>
        <v>2525649</v>
      </c>
      <c r="G22" s="442">
        <v>101600</v>
      </c>
    </row>
    <row r="23" spans="1:7" ht="15.75">
      <c r="A23" s="438">
        <v>18</v>
      </c>
      <c r="B23" s="170" t="s">
        <v>273</v>
      </c>
      <c r="C23" s="166"/>
      <c r="D23" s="442">
        <v>3665000</v>
      </c>
      <c r="E23" s="166"/>
      <c r="F23" s="166">
        <f t="shared" si="0"/>
        <v>3665000</v>
      </c>
      <c r="G23" s="442">
        <v>0</v>
      </c>
    </row>
    <row r="24" spans="1:7" ht="15.75">
      <c r="A24" s="438">
        <v>19</v>
      </c>
      <c r="B24" s="171" t="s">
        <v>276</v>
      </c>
      <c r="C24" s="166"/>
      <c r="D24" s="166">
        <v>370000</v>
      </c>
      <c r="E24" s="166"/>
      <c r="F24" s="166">
        <f t="shared" si="0"/>
        <v>370000</v>
      </c>
      <c r="G24" s="166">
        <v>0</v>
      </c>
    </row>
    <row r="25" spans="1:7" ht="15.75">
      <c r="A25" s="438">
        <v>20</v>
      </c>
      <c r="B25" s="438" t="s">
        <v>149</v>
      </c>
      <c r="C25" s="166"/>
      <c r="D25" s="166">
        <v>0</v>
      </c>
      <c r="E25" s="166"/>
      <c r="F25" s="166">
        <f t="shared" si="0"/>
        <v>0</v>
      </c>
      <c r="G25" s="166">
        <v>0</v>
      </c>
    </row>
    <row r="26" spans="1:7" ht="15.75">
      <c r="A26" s="438">
        <v>21</v>
      </c>
      <c r="B26" s="438" t="s">
        <v>306</v>
      </c>
      <c r="C26" s="166"/>
      <c r="D26" s="166">
        <v>320000</v>
      </c>
      <c r="E26" s="166"/>
      <c r="F26" s="166">
        <f t="shared" si="0"/>
        <v>320000</v>
      </c>
      <c r="G26" s="166">
        <v>0</v>
      </c>
    </row>
    <row r="27" spans="1:7" ht="15.75">
      <c r="A27" s="438">
        <v>22</v>
      </c>
      <c r="B27" s="360" t="s">
        <v>400</v>
      </c>
      <c r="C27" s="166"/>
      <c r="D27" s="166">
        <v>1444500</v>
      </c>
      <c r="E27" s="166"/>
      <c r="F27" s="166">
        <f t="shared" si="0"/>
        <v>1444500</v>
      </c>
      <c r="G27" s="166">
        <v>444500</v>
      </c>
    </row>
    <row r="28" spans="1:7" ht="15.75">
      <c r="A28" s="438">
        <v>23</v>
      </c>
      <c r="B28" s="360" t="s">
        <v>401</v>
      </c>
      <c r="C28" s="166"/>
      <c r="D28" s="166">
        <v>280000</v>
      </c>
      <c r="E28" s="166"/>
      <c r="F28" s="166">
        <f t="shared" si="0"/>
        <v>280000</v>
      </c>
      <c r="G28" s="166">
        <v>275316</v>
      </c>
    </row>
    <row r="29" spans="1:7" ht="15.75">
      <c r="A29" s="438">
        <v>24</v>
      </c>
      <c r="B29" s="360" t="s">
        <v>402</v>
      </c>
      <c r="C29" s="166"/>
      <c r="D29" s="166">
        <v>2764840</v>
      </c>
      <c r="E29" s="166"/>
      <c r="F29" s="166">
        <f t="shared" si="0"/>
        <v>2764840</v>
      </c>
      <c r="G29" s="166">
        <v>2764840</v>
      </c>
    </row>
    <row r="30" spans="1:7" ht="15.75">
      <c r="A30" s="438">
        <v>25</v>
      </c>
      <c r="B30" s="360" t="s">
        <v>410</v>
      </c>
      <c r="C30" s="166"/>
      <c r="D30" s="166">
        <v>986790</v>
      </c>
      <c r="E30" s="166"/>
      <c r="F30" s="166">
        <f t="shared" si="0"/>
        <v>986790</v>
      </c>
      <c r="G30" s="166">
        <v>912114</v>
      </c>
    </row>
    <row r="31" spans="1:7" ht="15.75">
      <c r="A31" s="438">
        <v>26</v>
      </c>
      <c r="B31" s="359" t="s">
        <v>439</v>
      </c>
      <c r="C31" s="166"/>
      <c r="D31" s="166">
        <v>1409613</v>
      </c>
      <c r="E31" s="166"/>
      <c r="F31" s="166">
        <f t="shared" si="0"/>
        <v>1409613</v>
      </c>
      <c r="G31" s="166">
        <v>1409613</v>
      </c>
    </row>
    <row r="32" spans="1:7" ht="15.75">
      <c r="A32" s="438">
        <v>27</v>
      </c>
      <c r="B32" s="438"/>
      <c r="C32" s="166"/>
      <c r="D32" s="166"/>
      <c r="E32" s="166"/>
      <c r="F32" s="166">
        <f t="shared" si="0"/>
        <v>0</v>
      </c>
      <c r="G32" s="166"/>
    </row>
    <row r="33" spans="1:7" ht="15.75">
      <c r="A33" s="438">
        <v>28</v>
      </c>
      <c r="B33" s="436" t="s">
        <v>46</v>
      </c>
      <c r="C33" s="172">
        <f>SUM(C6:C32)</f>
        <v>254513063</v>
      </c>
      <c r="D33" s="172">
        <f t="shared" ref="D33:G33" si="1">SUM(D6:D32)</f>
        <v>282336697</v>
      </c>
      <c r="E33" s="172">
        <f t="shared" si="1"/>
        <v>0</v>
      </c>
      <c r="F33" s="172">
        <f t="shared" si="1"/>
        <v>282336697</v>
      </c>
      <c r="G33" s="172">
        <f t="shared" si="1"/>
        <v>202776833</v>
      </c>
    </row>
  </sheetData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C2" sqref="C2"/>
    </sheetView>
  </sheetViews>
  <sheetFormatPr defaultColWidth="9.140625" defaultRowHeight="15"/>
  <cols>
    <col min="1" max="1" width="5.7109375" style="432" customWidth="1"/>
    <col min="2" max="2" width="55.7109375" style="432" customWidth="1"/>
    <col min="3" max="3" width="18.85546875" style="432" customWidth="1"/>
    <col min="4" max="4" width="18.7109375" style="432" customWidth="1"/>
    <col min="5" max="5" width="15.28515625" style="432" customWidth="1"/>
    <col min="6" max="6" width="19.28515625" style="432" customWidth="1"/>
    <col min="7" max="7" width="16.7109375" style="432" customWidth="1"/>
    <col min="8" max="16384" width="9.140625" style="432"/>
  </cols>
  <sheetData>
    <row r="1" spans="1:8" ht="18.75">
      <c r="A1" s="430"/>
      <c r="B1" s="431" t="s">
        <v>0</v>
      </c>
      <c r="C1" s="65" t="s">
        <v>298</v>
      </c>
      <c r="D1" s="65"/>
      <c r="E1" s="65"/>
      <c r="F1" s="65"/>
      <c r="G1" s="65"/>
      <c r="H1" s="443"/>
    </row>
    <row r="2" spans="1:8" ht="18.75">
      <c r="A2" s="433"/>
      <c r="B2" s="434" t="s">
        <v>120</v>
      </c>
      <c r="C2" s="435" t="s">
        <v>476</v>
      </c>
      <c r="D2" s="444"/>
      <c r="E2" s="444"/>
      <c r="F2" s="444"/>
      <c r="G2" s="444"/>
      <c r="H2" s="443"/>
    </row>
    <row r="3" spans="1:8" ht="15.75">
      <c r="A3" s="430"/>
      <c r="B3" s="433" t="s">
        <v>117</v>
      </c>
      <c r="C3" s="65" t="s">
        <v>146</v>
      </c>
      <c r="D3" s="65"/>
      <c r="E3" s="65"/>
      <c r="F3" s="65"/>
      <c r="G3" s="65"/>
      <c r="H3" s="443"/>
    </row>
    <row r="4" spans="1:8" ht="15.75">
      <c r="A4" s="430"/>
      <c r="B4" s="430"/>
      <c r="C4" s="430"/>
      <c r="D4" s="430"/>
      <c r="E4" s="430"/>
      <c r="F4" s="430"/>
      <c r="G4" s="430"/>
      <c r="H4" s="443"/>
    </row>
    <row r="5" spans="1:8" ht="15.75">
      <c r="A5" s="436" t="s">
        <v>131</v>
      </c>
      <c r="B5" s="437"/>
      <c r="C5" s="437" t="s">
        <v>125</v>
      </c>
      <c r="D5" s="437" t="s">
        <v>295</v>
      </c>
      <c r="E5" s="437" t="s">
        <v>282</v>
      </c>
      <c r="F5" s="437" t="s">
        <v>283</v>
      </c>
      <c r="G5" s="437" t="s">
        <v>441</v>
      </c>
    </row>
    <row r="6" spans="1:8" ht="15.75">
      <c r="A6" s="438">
        <v>1</v>
      </c>
      <c r="B6" s="439" t="s">
        <v>132</v>
      </c>
      <c r="C6" s="166">
        <v>3000000</v>
      </c>
      <c r="D6" s="166">
        <v>1511306</v>
      </c>
      <c r="E6" s="166">
        <v>-90782</v>
      </c>
      <c r="F6" s="166">
        <f>D6+E6</f>
        <v>1420524</v>
      </c>
      <c r="G6" s="168">
        <v>0</v>
      </c>
    </row>
    <row r="7" spans="1:8" ht="15.75">
      <c r="A7" s="438">
        <v>2</v>
      </c>
      <c r="B7" s="438" t="s">
        <v>133</v>
      </c>
      <c r="C7" s="166">
        <v>499000</v>
      </c>
      <c r="D7" s="166">
        <v>499000</v>
      </c>
      <c r="E7" s="166"/>
      <c r="F7" s="166">
        <f t="shared" ref="F7:F45" si="0">D7+E7</f>
        <v>499000</v>
      </c>
      <c r="G7" s="168">
        <v>0</v>
      </c>
    </row>
    <row r="8" spans="1:8" ht="15.75">
      <c r="A8" s="438">
        <v>3</v>
      </c>
      <c r="B8" s="67" t="s">
        <v>286</v>
      </c>
      <c r="C8" s="166">
        <v>127000</v>
      </c>
      <c r="D8" s="166">
        <v>327000</v>
      </c>
      <c r="E8" s="166"/>
      <c r="F8" s="166">
        <f t="shared" si="0"/>
        <v>327000</v>
      </c>
      <c r="G8" s="168">
        <v>151330</v>
      </c>
    </row>
    <row r="9" spans="1:8" ht="15.75">
      <c r="A9" s="438">
        <v>4</v>
      </c>
      <c r="B9" s="67" t="s">
        <v>134</v>
      </c>
      <c r="C9" s="166">
        <v>10000000</v>
      </c>
      <c r="D9" s="166">
        <v>10000000</v>
      </c>
      <c r="E9" s="166"/>
      <c r="F9" s="166">
        <f t="shared" si="0"/>
        <v>10000000</v>
      </c>
      <c r="G9" s="168">
        <v>0</v>
      </c>
    </row>
    <row r="10" spans="1:8" ht="15.75">
      <c r="A10" s="438">
        <v>5</v>
      </c>
      <c r="B10" s="67" t="s">
        <v>162</v>
      </c>
      <c r="C10" s="166">
        <v>114300</v>
      </c>
      <c r="D10" s="166">
        <v>114300</v>
      </c>
      <c r="E10" s="166"/>
      <c r="F10" s="166">
        <f t="shared" si="0"/>
        <v>114300</v>
      </c>
      <c r="G10" s="168">
        <v>0</v>
      </c>
    </row>
    <row r="11" spans="1:8" ht="15.75">
      <c r="A11" s="438">
        <v>6</v>
      </c>
      <c r="B11" s="67" t="s">
        <v>475</v>
      </c>
      <c r="C11" s="166">
        <v>36894</v>
      </c>
      <c r="D11" s="166">
        <v>36894</v>
      </c>
      <c r="E11" s="166">
        <v>90782</v>
      </c>
      <c r="F11" s="166">
        <f t="shared" si="0"/>
        <v>127676</v>
      </c>
      <c r="G11" s="168">
        <v>127676</v>
      </c>
    </row>
    <row r="12" spans="1:8" ht="15.75">
      <c r="A12" s="438">
        <v>7</v>
      </c>
      <c r="B12" s="440" t="s">
        <v>141</v>
      </c>
      <c r="C12" s="167">
        <v>1500000</v>
      </c>
      <c r="D12" s="167">
        <v>0</v>
      </c>
      <c r="E12" s="166"/>
      <c r="F12" s="166">
        <f t="shared" si="0"/>
        <v>0</v>
      </c>
      <c r="G12" s="168">
        <v>0</v>
      </c>
    </row>
    <row r="13" spans="1:8" ht="15.75">
      <c r="A13" s="438">
        <v>8</v>
      </c>
      <c r="B13" s="440" t="s">
        <v>142</v>
      </c>
      <c r="C13" s="167">
        <v>1500000</v>
      </c>
      <c r="D13" s="167">
        <v>1500000</v>
      </c>
      <c r="E13" s="166"/>
      <c r="F13" s="166">
        <f t="shared" si="0"/>
        <v>1500000</v>
      </c>
      <c r="G13" s="168">
        <v>0</v>
      </c>
    </row>
    <row r="14" spans="1:8" ht="15.75">
      <c r="A14" s="438">
        <v>9</v>
      </c>
      <c r="B14" s="438" t="s">
        <v>157</v>
      </c>
      <c r="C14" s="166">
        <v>600000</v>
      </c>
      <c r="D14" s="166">
        <v>949250</v>
      </c>
      <c r="E14" s="166"/>
      <c r="F14" s="166">
        <f t="shared" si="0"/>
        <v>949250</v>
      </c>
      <c r="G14" s="168">
        <v>0</v>
      </c>
    </row>
    <row r="15" spans="1:8" ht="15.75">
      <c r="A15" s="438">
        <v>10</v>
      </c>
      <c r="B15" s="445" t="s">
        <v>144</v>
      </c>
      <c r="C15" s="166">
        <v>700000</v>
      </c>
      <c r="D15" s="166">
        <v>848151</v>
      </c>
      <c r="E15" s="166"/>
      <c r="F15" s="166">
        <f t="shared" si="0"/>
        <v>848151</v>
      </c>
      <c r="G15" s="168">
        <v>148151</v>
      </c>
    </row>
    <row r="16" spans="1:8" ht="15.75">
      <c r="A16" s="438">
        <v>11</v>
      </c>
      <c r="B16" s="68" t="s">
        <v>136</v>
      </c>
      <c r="C16" s="167">
        <v>254000</v>
      </c>
      <c r="D16" s="166">
        <v>254000</v>
      </c>
      <c r="E16" s="166"/>
      <c r="F16" s="166">
        <f t="shared" si="0"/>
        <v>254000</v>
      </c>
      <c r="G16" s="168">
        <v>69850</v>
      </c>
    </row>
    <row r="17" spans="1:7" ht="15.75">
      <c r="A17" s="438">
        <v>12</v>
      </c>
      <c r="B17" s="68" t="s">
        <v>158</v>
      </c>
      <c r="C17" s="167">
        <v>762000</v>
      </c>
      <c r="D17" s="166">
        <v>887000</v>
      </c>
      <c r="E17" s="166"/>
      <c r="F17" s="166">
        <f t="shared" si="0"/>
        <v>887000</v>
      </c>
      <c r="G17" s="168">
        <v>162027</v>
      </c>
    </row>
    <row r="18" spans="1:7" ht="15.75">
      <c r="A18" s="438">
        <v>13</v>
      </c>
      <c r="B18" s="440" t="s">
        <v>138</v>
      </c>
      <c r="C18" s="167">
        <v>330200</v>
      </c>
      <c r="D18" s="166">
        <v>330200</v>
      </c>
      <c r="E18" s="166"/>
      <c r="F18" s="166">
        <f t="shared" si="0"/>
        <v>330200</v>
      </c>
      <c r="G18" s="168">
        <v>5600</v>
      </c>
    </row>
    <row r="19" spans="1:7" ht="15.75">
      <c r="A19" s="438">
        <v>14</v>
      </c>
      <c r="B19" s="440" t="s">
        <v>159</v>
      </c>
      <c r="C19" s="167">
        <v>254000</v>
      </c>
      <c r="D19" s="166">
        <v>449000</v>
      </c>
      <c r="E19" s="166"/>
      <c r="F19" s="166">
        <f t="shared" si="0"/>
        <v>449000</v>
      </c>
      <c r="G19" s="168">
        <v>0</v>
      </c>
    </row>
    <row r="20" spans="1:7" ht="15.75">
      <c r="A20" s="438">
        <v>15</v>
      </c>
      <c r="B20" s="440" t="s">
        <v>161</v>
      </c>
      <c r="C20" s="167">
        <v>317500</v>
      </c>
      <c r="D20" s="166">
        <v>317500</v>
      </c>
      <c r="E20" s="166"/>
      <c r="F20" s="166">
        <f t="shared" si="0"/>
        <v>317500</v>
      </c>
      <c r="G20" s="168">
        <v>260000</v>
      </c>
    </row>
    <row r="21" spans="1:7" ht="15.75">
      <c r="A21" s="438">
        <v>16</v>
      </c>
      <c r="B21" s="440" t="s">
        <v>160</v>
      </c>
      <c r="C21" s="167">
        <v>342900</v>
      </c>
      <c r="D21" s="166">
        <v>342900</v>
      </c>
      <c r="E21" s="166"/>
      <c r="F21" s="166">
        <f t="shared" si="0"/>
        <v>342900</v>
      </c>
      <c r="G21" s="168">
        <v>190500</v>
      </c>
    </row>
    <row r="22" spans="1:7" ht="15.75">
      <c r="A22" s="438">
        <v>17</v>
      </c>
      <c r="B22" s="438" t="s">
        <v>143</v>
      </c>
      <c r="C22" s="166">
        <v>635000</v>
      </c>
      <c r="D22" s="166">
        <v>635000</v>
      </c>
      <c r="E22" s="166"/>
      <c r="F22" s="166">
        <f t="shared" si="0"/>
        <v>635000</v>
      </c>
      <c r="G22" s="168">
        <v>518757</v>
      </c>
    </row>
    <row r="23" spans="1:7" ht="15.75">
      <c r="A23" s="438">
        <v>18</v>
      </c>
      <c r="B23" s="68" t="s">
        <v>156</v>
      </c>
      <c r="C23" s="167">
        <v>254000</v>
      </c>
      <c r="D23" s="166">
        <v>514000</v>
      </c>
      <c r="E23" s="166">
        <v>503000</v>
      </c>
      <c r="F23" s="166">
        <f t="shared" si="0"/>
        <v>1017000</v>
      </c>
      <c r="G23" s="168">
        <v>0</v>
      </c>
    </row>
    <row r="24" spans="1:7" ht="15.75">
      <c r="A24" s="438">
        <v>19</v>
      </c>
      <c r="B24" s="440" t="s">
        <v>137</v>
      </c>
      <c r="C24" s="167">
        <v>620550</v>
      </c>
      <c r="D24" s="166">
        <v>691050</v>
      </c>
      <c r="E24" s="166"/>
      <c r="F24" s="166">
        <f t="shared" si="0"/>
        <v>691050</v>
      </c>
      <c r="G24" s="168">
        <v>378692</v>
      </c>
    </row>
    <row r="25" spans="1:7" ht="15.75">
      <c r="A25" s="438">
        <v>20</v>
      </c>
      <c r="B25" s="440" t="s">
        <v>153</v>
      </c>
      <c r="C25" s="167">
        <v>254000</v>
      </c>
      <c r="D25" s="166">
        <v>254000</v>
      </c>
      <c r="E25" s="166"/>
      <c r="F25" s="166">
        <f t="shared" si="0"/>
        <v>254000</v>
      </c>
      <c r="G25" s="168">
        <v>0</v>
      </c>
    </row>
    <row r="26" spans="1:7" ht="15.75">
      <c r="A26" s="438">
        <v>21</v>
      </c>
      <c r="B26" s="440" t="s">
        <v>155</v>
      </c>
      <c r="C26" s="167">
        <v>228600</v>
      </c>
      <c r="D26" s="166">
        <v>369600</v>
      </c>
      <c r="E26" s="166"/>
      <c r="F26" s="166">
        <f t="shared" si="0"/>
        <v>369600</v>
      </c>
      <c r="G26" s="168">
        <v>56240</v>
      </c>
    </row>
    <row r="27" spans="1:7" ht="15.75">
      <c r="A27" s="438">
        <v>22</v>
      </c>
      <c r="B27" s="440" t="s">
        <v>139</v>
      </c>
      <c r="C27" s="167">
        <v>3810000</v>
      </c>
      <c r="D27" s="166">
        <v>3409950</v>
      </c>
      <c r="E27" s="166">
        <v>269899</v>
      </c>
      <c r="F27" s="166">
        <f t="shared" si="0"/>
        <v>3679849</v>
      </c>
      <c r="G27" s="168">
        <v>1961051</v>
      </c>
    </row>
    <row r="28" spans="1:7" ht="15.75">
      <c r="A28" s="438">
        <v>23</v>
      </c>
      <c r="B28" s="440" t="s">
        <v>140</v>
      </c>
      <c r="C28" s="167">
        <v>254000</v>
      </c>
      <c r="D28" s="166">
        <v>1672290</v>
      </c>
      <c r="E28" s="166"/>
      <c r="F28" s="166">
        <f t="shared" si="0"/>
        <v>1672290</v>
      </c>
      <c r="G28" s="168">
        <v>618248</v>
      </c>
    </row>
    <row r="29" spans="1:7" ht="15.75">
      <c r="A29" s="438">
        <v>24</v>
      </c>
      <c r="B29" s="68" t="s">
        <v>135</v>
      </c>
      <c r="C29" s="167">
        <v>1270000</v>
      </c>
      <c r="D29" s="166">
        <v>1000760</v>
      </c>
      <c r="E29" s="166"/>
      <c r="F29" s="166">
        <f t="shared" si="0"/>
        <v>1000760</v>
      </c>
      <c r="G29" s="168">
        <v>0</v>
      </c>
    </row>
    <row r="30" spans="1:7" ht="15.75">
      <c r="A30" s="438">
        <v>25</v>
      </c>
      <c r="B30" s="429" t="s">
        <v>440</v>
      </c>
      <c r="C30" s="167"/>
      <c r="D30" s="166">
        <v>2000000</v>
      </c>
      <c r="E30" s="166"/>
      <c r="F30" s="168">
        <f t="shared" si="0"/>
        <v>2000000</v>
      </c>
      <c r="G30" s="168">
        <v>0</v>
      </c>
    </row>
    <row r="31" spans="1:7" ht="15.75">
      <c r="A31" s="438">
        <v>26</v>
      </c>
      <c r="B31" s="173" t="s">
        <v>274</v>
      </c>
      <c r="C31" s="167"/>
      <c r="D31" s="166">
        <v>300000</v>
      </c>
      <c r="E31" s="166"/>
      <c r="F31" s="166">
        <f t="shared" si="0"/>
        <v>300000</v>
      </c>
      <c r="G31" s="168">
        <v>0</v>
      </c>
    </row>
    <row r="32" spans="1:7" ht="15.75">
      <c r="A32" s="438">
        <v>27</v>
      </c>
      <c r="B32" s="428" t="s">
        <v>275</v>
      </c>
      <c r="C32" s="167"/>
      <c r="D32" s="166">
        <v>925000</v>
      </c>
      <c r="E32" s="166"/>
      <c r="F32" s="168">
        <f t="shared" si="0"/>
        <v>925000</v>
      </c>
      <c r="G32" s="168">
        <v>0</v>
      </c>
    </row>
    <row r="33" spans="1:7" ht="15.75">
      <c r="A33" s="438">
        <v>28</v>
      </c>
      <c r="B33" s="173" t="s">
        <v>277</v>
      </c>
      <c r="C33" s="167"/>
      <c r="D33" s="166">
        <v>2470000</v>
      </c>
      <c r="E33" s="166"/>
      <c r="F33" s="166">
        <f t="shared" si="0"/>
        <v>2470000</v>
      </c>
      <c r="G33" s="168">
        <v>190500</v>
      </c>
    </row>
    <row r="34" spans="1:7" ht="15.75">
      <c r="A34" s="438">
        <v>29</v>
      </c>
      <c r="B34" s="446" t="s">
        <v>278</v>
      </c>
      <c r="C34" s="167"/>
      <c r="D34" s="166">
        <v>303267</v>
      </c>
      <c r="E34" s="166"/>
      <c r="F34" s="166">
        <f t="shared" si="0"/>
        <v>303267</v>
      </c>
      <c r="G34" s="168">
        <v>0</v>
      </c>
    </row>
    <row r="35" spans="1:7" ht="15.75">
      <c r="A35" s="438">
        <v>30</v>
      </c>
      <c r="B35" s="174" t="s">
        <v>284</v>
      </c>
      <c r="C35" s="167"/>
      <c r="D35" s="166">
        <v>300000</v>
      </c>
      <c r="E35" s="166"/>
      <c r="F35" s="166">
        <f t="shared" si="0"/>
        <v>300000</v>
      </c>
      <c r="G35" s="168">
        <v>141785</v>
      </c>
    </row>
    <row r="36" spans="1:7" ht="15.75">
      <c r="A36" s="438">
        <v>31</v>
      </c>
      <c r="B36" s="174" t="s">
        <v>285</v>
      </c>
      <c r="C36" s="167"/>
      <c r="D36" s="167">
        <v>1070000</v>
      </c>
      <c r="E36" s="166"/>
      <c r="F36" s="166">
        <f t="shared" si="0"/>
        <v>1070000</v>
      </c>
      <c r="G36" s="168">
        <v>0</v>
      </c>
    </row>
    <row r="37" spans="1:7" ht="15.75">
      <c r="A37" s="447">
        <v>32</v>
      </c>
      <c r="B37" s="329" t="s">
        <v>287</v>
      </c>
      <c r="C37" s="167"/>
      <c r="D37" s="167">
        <v>80000</v>
      </c>
      <c r="E37" s="166"/>
      <c r="F37" s="166">
        <f t="shared" si="0"/>
        <v>80000</v>
      </c>
      <c r="G37" s="168">
        <v>19998</v>
      </c>
    </row>
    <row r="38" spans="1:7" ht="15.75">
      <c r="A38" s="447">
        <v>33</v>
      </c>
      <c r="B38" s="170" t="s">
        <v>279</v>
      </c>
      <c r="C38" s="167"/>
      <c r="D38" s="167">
        <v>1017320</v>
      </c>
      <c r="E38" s="166"/>
      <c r="F38" s="166">
        <f t="shared" si="0"/>
        <v>1017320</v>
      </c>
      <c r="G38" s="168">
        <v>668395</v>
      </c>
    </row>
    <row r="39" spans="1:7" ht="15.75">
      <c r="A39" s="447">
        <v>34</v>
      </c>
      <c r="B39" s="330" t="s">
        <v>288</v>
      </c>
      <c r="C39" s="167"/>
      <c r="D39" s="167">
        <v>538370</v>
      </c>
      <c r="E39" s="166">
        <v>20900</v>
      </c>
      <c r="F39" s="166">
        <f t="shared" si="0"/>
        <v>559270</v>
      </c>
      <c r="G39" s="168">
        <v>414960</v>
      </c>
    </row>
    <row r="40" spans="1:7" ht="15.75">
      <c r="A40" s="447">
        <v>35</v>
      </c>
      <c r="B40" s="330" t="s">
        <v>403</v>
      </c>
      <c r="C40" s="167"/>
      <c r="D40" s="166">
        <v>1622694</v>
      </c>
      <c r="E40" s="166"/>
      <c r="F40" s="166">
        <f t="shared" si="0"/>
        <v>1622694</v>
      </c>
      <c r="G40" s="168">
        <v>1497298</v>
      </c>
    </row>
    <row r="41" spans="1:7" ht="15.75">
      <c r="A41" s="447">
        <v>36</v>
      </c>
      <c r="B41" s="330" t="s">
        <v>404</v>
      </c>
      <c r="C41" s="167"/>
      <c r="D41" s="166">
        <v>184347</v>
      </c>
      <c r="E41" s="166"/>
      <c r="F41" s="166">
        <f t="shared" si="0"/>
        <v>184347</v>
      </c>
      <c r="G41" s="168">
        <v>0</v>
      </c>
    </row>
    <row r="42" spans="1:7" ht="15.75">
      <c r="A42" s="447">
        <v>37</v>
      </c>
      <c r="B42" s="170" t="s">
        <v>408</v>
      </c>
      <c r="C42" s="167"/>
      <c r="D42" s="166">
        <v>3150000</v>
      </c>
      <c r="E42" s="166"/>
      <c r="F42" s="166">
        <f t="shared" si="0"/>
        <v>3150000</v>
      </c>
      <c r="G42" s="166">
        <v>3149970</v>
      </c>
    </row>
    <row r="43" spans="1:7" ht="15.75">
      <c r="A43" s="447">
        <v>38</v>
      </c>
      <c r="B43" s="170" t="s">
        <v>409</v>
      </c>
      <c r="C43" s="167"/>
      <c r="D43" s="166">
        <v>515000</v>
      </c>
      <c r="E43" s="166"/>
      <c r="F43" s="166">
        <f t="shared" si="0"/>
        <v>515000</v>
      </c>
      <c r="G43" s="166">
        <v>515000</v>
      </c>
    </row>
    <row r="44" spans="1:7" ht="15.75">
      <c r="A44" s="447">
        <v>39</v>
      </c>
      <c r="B44" s="170" t="s">
        <v>438</v>
      </c>
      <c r="C44" s="167"/>
      <c r="D44" s="166">
        <v>2768600</v>
      </c>
      <c r="E44" s="166"/>
      <c r="F44" s="166">
        <f t="shared" si="0"/>
        <v>2768600</v>
      </c>
      <c r="G44" s="166"/>
    </row>
    <row r="45" spans="1:7" ht="15.75">
      <c r="A45" s="447">
        <v>40</v>
      </c>
      <c r="B45" s="68"/>
      <c r="C45" s="167"/>
      <c r="D45" s="166"/>
      <c r="E45" s="166"/>
      <c r="F45" s="166">
        <f t="shared" si="0"/>
        <v>0</v>
      </c>
      <c r="G45" s="166"/>
    </row>
    <row r="46" spans="1:7" ht="15.75">
      <c r="A46" s="447">
        <v>41</v>
      </c>
      <c r="B46" s="436" t="s">
        <v>46</v>
      </c>
      <c r="C46" s="172">
        <f>SUM(C6:C45)</f>
        <v>27663944</v>
      </c>
      <c r="D46" s="172">
        <f>SUM(D6:D45)</f>
        <v>44157749</v>
      </c>
      <c r="E46" s="172">
        <f>SUM(E6:E45)</f>
        <v>793799</v>
      </c>
      <c r="F46" s="172">
        <f>SUM(F6:F45)</f>
        <v>44951548</v>
      </c>
      <c r="G46" s="172">
        <f>SUM(G6:G45)</f>
        <v>11246028</v>
      </c>
    </row>
    <row r="47" spans="1:7">
      <c r="A47" s="443"/>
      <c r="B47" s="443"/>
      <c r="C47" s="443"/>
      <c r="D47" s="443"/>
    </row>
  </sheetData>
  <pageMargins left="0.7" right="0.7" top="0.75" bottom="0.75" header="0.3" footer="0.3"/>
  <pageSetup paperSize="9"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pane ySplit="5" topLeftCell="A30" activePane="bottomLeft" state="frozen"/>
      <selection activeCell="D8" sqref="D8"/>
      <selection pane="bottomLeft" activeCell="D2" sqref="D2"/>
    </sheetView>
  </sheetViews>
  <sheetFormatPr defaultRowHeight="12.75"/>
  <cols>
    <col min="1" max="1" width="6.42578125" customWidth="1"/>
    <col min="2" max="2" width="46.5703125" customWidth="1"/>
    <col min="3" max="8" width="13.7109375" customWidth="1"/>
  </cols>
  <sheetData>
    <row r="1" spans="1:8" ht="18.75">
      <c r="B1" s="27" t="s">
        <v>0</v>
      </c>
      <c r="D1" s="65" t="s">
        <v>293</v>
      </c>
    </row>
    <row r="2" spans="1:8" ht="18.75">
      <c r="B2" s="28" t="s">
        <v>120</v>
      </c>
      <c r="D2" s="427" t="s">
        <v>476</v>
      </c>
    </row>
    <row r="3" spans="1:8" ht="15.75">
      <c r="B3" s="29" t="s">
        <v>117</v>
      </c>
      <c r="C3" t="s">
        <v>118</v>
      </c>
    </row>
    <row r="4" spans="1:8" s="15" customFormat="1" ht="18">
      <c r="A4" s="14"/>
      <c r="B4" s="16"/>
      <c r="C4" s="30" t="s">
        <v>46</v>
      </c>
      <c r="D4" s="30" t="s">
        <v>47</v>
      </c>
      <c r="E4" s="30" t="s">
        <v>48</v>
      </c>
      <c r="F4" s="30" t="s">
        <v>49</v>
      </c>
      <c r="G4" s="30" t="s">
        <v>50</v>
      </c>
      <c r="H4" s="30" t="s">
        <v>51</v>
      </c>
    </row>
    <row r="5" spans="1:8" ht="26.25" thickBot="1">
      <c r="A5" s="2" t="s">
        <v>1</v>
      </c>
      <c r="B5" s="24" t="s">
        <v>2</v>
      </c>
      <c r="C5" s="25" t="s">
        <v>299</v>
      </c>
      <c r="D5" s="25" t="s">
        <v>299</v>
      </c>
      <c r="E5" s="25" t="s">
        <v>299</v>
      </c>
      <c r="F5" s="25" t="s">
        <v>299</v>
      </c>
      <c r="G5" s="25" t="s">
        <v>299</v>
      </c>
      <c r="H5" s="25" t="s">
        <v>299</v>
      </c>
    </row>
    <row r="6" spans="1:8">
      <c r="A6" s="5">
        <v>1</v>
      </c>
      <c r="B6" s="49" t="s">
        <v>4</v>
      </c>
      <c r="C6" s="56">
        <f t="shared" ref="C6:C49" si="0">SUM(D6:H6)</f>
        <v>368477245</v>
      </c>
      <c r="D6" s="52">
        <v>33489622</v>
      </c>
      <c r="E6" s="10">
        <v>118439276</v>
      </c>
      <c r="F6" s="10">
        <v>108757038</v>
      </c>
      <c r="G6" s="10">
        <v>25195995</v>
      </c>
      <c r="H6" s="10">
        <v>82595314</v>
      </c>
    </row>
    <row r="7" spans="1:8" ht="25.5">
      <c r="A7" s="5">
        <v>2</v>
      </c>
      <c r="B7" s="49" t="s">
        <v>5</v>
      </c>
      <c r="C7" s="57">
        <f t="shared" si="0"/>
        <v>80381073</v>
      </c>
      <c r="D7" s="52">
        <v>8745068</v>
      </c>
      <c r="E7" s="10">
        <v>28588065</v>
      </c>
      <c r="F7" s="10">
        <v>17473562</v>
      </c>
      <c r="G7" s="10">
        <v>5722740</v>
      </c>
      <c r="H7" s="10">
        <v>19851638</v>
      </c>
    </row>
    <row r="8" spans="1:8">
      <c r="A8" s="5">
        <v>3</v>
      </c>
      <c r="B8" s="50" t="s">
        <v>6</v>
      </c>
      <c r="C8" s="57">
        <f t="shared" si="0"/>
        <v>258516263</v>
      </c>
      <c r="D8" s="53">
        <v>60956949</v>
      </c>
      <c r="E8" s="26">
        <v>34456509</v>
      </c>
      <c r="F8" s="26">
        <v>81487925</v>
      </c>
      <c r="G8" s="26">
        <v>33284233</v>
      </c>
      <c r="H8" s="10">
        <v>48330647</v>
      </c>
    </row>
    <row r="9" spans="1:8">
      <c r="A9" s="5">
        <v>4</v>
      </c>
      <c r="B9" s="31" t="s">
        <v>7</v>
      </c>
      <c r="C9" s="57">
        <f t="shared" si="0"/>
        <v>2542000</v>
      </c>
      <c r="D9" s="44">
        <f>D10</f>
        <v>2542000</v>
      </c>
      <c r="E9" s="8"/>
      <c r="F9" s="8">
        <f>F10</f>
        <v>0</v>
      </c>
      <c r="G9" s="8">
        <f>G10</f>
        <v>0</v>
      </c>
      <c r="H9" s="8">
        <f>H10</f>
        <v>0</v>
      </c>
    </row>
    <row r="10" spans="1:8" ht="25.5">
      <c r="A10" s="5">
        <v>5</v>
      </c>
      <c r="B10" s="31" t="s">
        <v>8</v>
      </c>
      <c r="C10" s="57">
        <f t="shared" si="0"/>
        <v>2542000</v>
      </c>
      <c r="D10" s="38">
        <v>2542000</v>
      </c>
      <c r="E10" s="6"/>
      <c r="F10" s="6"/>
      <c r="G10" s="6"/>
      <c r="H10" s="6"/>
    </row>
    <row r="11" spans="1:8">
      <c r="A11" s="5">
        <v>6</v>
      </c>
      <c r="B11" s="31" t="s">
        <v>9</v>
      </c>
      <c r="C11" s="57">
        <f t="shared" si="0"/>
        <v>2700000</v>
      </c>
      <c r="D11" s="44">
        <f>D12</f>
        <v>2700000</v>
      </c>
      <c r="E11" s="8">
        <f>E12</f>
        <v>0</v>
      </c>
      <c r="F11" s="8">
        <f>F12</f>
        <v>0</v>
      </c>
      <c r="G11" s="8">
        <f>G12</f>
        <v>0</v>
      </c>
      <c r="H11" s="8">
        <f>H12</f>
        <v>0</v>
      </c>
    </row>
    <row r="12" spans="1:8" ht="18.75" customHeight="1">
      <c r="A12" s="5">
        <v>7</v>
      </c>
      <c r="B12" s="31" t="s">
        <v>10</v>
      </c>
      <c r="C12" s="57">
        <f t="shared" si="0"/>
        <v>2700000</v>
      </c>
      <c r="D12" s="44">
        <v>2700000</v>
      </c>
      <c r="E12" s="8"/>
      <c r="F12" s="8"/>
      <c r="G12" s="8"/>
      <c r="H12" s="8"/>
    </row>
    <row r="13" spans="1:8">
      <c r="A13" s="5">
        <v>8</v>
      </c>
      <c r="B13" s="31" t="s">
        <v>11</v>
      </c>
      <c r="C13" s="57">
        <f t="shared" si="0"/>
        <v>9300000</v>
      </c>
      <c r="D13" s="44">
        <f>SUM(D14:D16)</f>
        <v>9300000</v>
      </c>
      <c r="E13" s="8">
        <f>SUM(E14:E16)</f>
        <v>0</v>
      </c>
      <c r="F13" s="8">
        <f>SUM(F14:F16)</f>
        <v>0</v>
      </c>
      <c r="G13" s="8">
        <f>SUM(G14:G16)</f>
        <v>0</v>
      </c>
      <c r="H13" s="8">
        <f>SUM(H14:H16)</f>
        <v>0</v>
      </c>
    </row>
    <row r="14" spans="1:8">
      <c r="A14" s="5">
        <v>9</v>
      </c>
      <c r="B14" s="31" t="s">
        <v>12</v>
      </c>
      <c r="C14" s="57">
        <f t="shared" si="0"/>
        <v>900000</v>
      </c>
      <c r="D14" s="38">
        <v>900000</v>
      </c>
      <c r="E14" s="6"/>
      <c r="F14" s="6"/>
      <c r="G14" s="6"/>
      <c r="H14" s="6"/>
    </row>
    <row r="15" spans="1:8">
      <c r="A15" s="5">
        <v>10</v>
      </c>
      <c r="B15" s="31" t="s">
        <v>13</v>
      </c>
      <c r="C15" s="57">
        <f t="shared" si="0"/>
        <v>8400000</v>
      </c>
      <c r="D15" s="38">
        <v>8400000</v>
      </c>
      <c r="E15" s="6"/>
      <c r="F15" s="6"/>
      <c r="G15" s="6"/>
      <c r="H15" s="6"/>
    </row>
    <row r="16" spans="1:8">
      <c r="A16" s="5">
        <v>11</v>
      </c>
      <c r="B16" s="31" t="s">
        <v>14</v>
      </c>
      <c r="C16" s="57">
        <f t="shared" si="0"/>
        <v>0</v>
      </c>
      <c r="D16" s="38"/>
      <c r="E16" s="6"/>
      <c r="F16" s="6"/>
      <c r="G16" s="6"/>
      <c r="H16" s="6"/>
    </row>
    <row r="17" spans="1:8">
      <c r="A17" s="5">
        <v>12</v>
      </c>
      <c r="B17" s="49" t="s">
        <v>15</v>
      </c>
      <c r="C17" s="57">
        <f t="shared" si="0"/>
        <v>14542000</v>
      </c>
      <c r="D17" s="52">
        <f>D9+D11+D13</f>
        <v>14542000</v>
      </c>
      <c r="E17" s="10">
        <f>E9+E11+E13</f>
        <v>0</v>
      </c>
      <c r="F17" s="10">
        <f>F9+F11+F13</f>
        <v>0</v>
      </c>
      <c r="G17" s="10">
        <f>G9+G11+G13</f>
        <v>0</v>
      </c>
      <c r="H17" s="10">
        <f>H9+H11+H13</f>
        <v>0</v>
      </c>
    </row>
    <row r="18" spans="1:8">
      <c r="A18" s="5">
        <v>13</v>
      </c>
      <c r="B18" s="31" t="s">
        <v>16</v>
      </c>
      <c r="C18" s="57">
        <f t="shared" si="0"/>
        <v>822459</v>
      </c>
      <c r="D18" s="38">
        <v>822459</v>
      </c>
      <c r="E18" s="6"/>
      <c r="F18" s="6"/>
      <c r="G18" s="6"/>
      <c r="H18" s="6"/>
    </row>
    <row r="19" spans="1:8" ht="25.5">
      <c r="A19" s="5">
        <v>14</v>
      </c>
      <c r="B19" s="31" t="s">
        <v>17</v>
      </c>
      <c r="C19" s="57">
        <f t="shared" si="0"/>
        <v>157984520</v>
      </c>
      <c r="D19" s="40">
        <f>SUM(D20:D23)</f>
        <v>157241820</v>
      </c>
      <c r="E19" s="7">
        <f>SUM(E20:E23)</f>
        <v>0</v>
      </c>
      <c r="F19" s="7">
        <f>SUM(F20:F23)</f>
        <v>742700</v>
      </c>
      <c r="G19" s="7">
        <f>SUM(G20:G23)</f>
        <v>0</v>
      </c>
      <c r="H19" s="7">
        <f>SUM(H20:H23)</f>
        <v>0</v>
      </c>
    </row>
    <row r="20" spans="1:8" ht="16.5" customHeight="1">
      <c r="A20" s="5">
        <v>15</v>
      </c>
      <c r="B20" s="31" t="s">
        <v>443</v>
      </c>
      <c r="C20" s="57">
        <f t="shared" si="0"/>
        <v>500000</v>
      </c>
      <c r="D20" s="38">
        <v>500000</v>
      </c>
      <c r="E20" s="6"/>
      <c r="F20" s="6"/>
      <c r="G20" s="6"/>
      <c r="H20" s="6"/>
    </row>
    <row r="21" spans="1:8" ht="16.5" customHeight="1">
      <c r="A21" s="5">
        <v>16</v>
      </c>
      <c r="B21" s="31" t="s">
        <v>18</v>
      </c>
      <c r="C21" s="57">
        <f t="shared" si="0"/>
        <v>742700</v>
      </c>
      <c r="D21" s="38"/>
      <c r="E21" s="6"/>
      <c r="F21" s="6">
        <v>742700</v>
      </c>
      <c r="G21" s="6"/>
      <c r="H21" s="6"/>
    </row>
    <row r="22" spans="1:8" ht="18" customHeight="1">
      <c r="A22" s="5">
        <v>17</v>
      </c>
      <c r="B22" s="31" t="s">
        <v>19</v>
      </c>
      <c r="C22" s="57">
        <f t="shared" si="0"/>
        <v>0</v>
      </c>
      <c r="D22" s="38"/>
      <c r="E22" s="6"/>
      <c r="F22" s="6"/>
      <c r="G22" s="6"/>
      <c r="H22" s="6"/>
    </row>
    <row r="23" spans="1:8">
      <c r="A23" s="5">
        <v>18</v>
      </c>
      <c r="B23" s="31" t="s">
        <v>20</v>
      </c>
      <c r="C23" s="57">
        <f t="shared" si="0"/>
        <v>156741820</v>
      </c>
      <c r="D23" s="38">
        <v>156741820</v>
      </c>
      <c r="E23" s="6"/>
      <c r="F23" s="6"/>
      <c r="G23" s="6"/>
      <c r="H23" s="6"/>
    </row>
    <row r="24" spans="1:8" ht="25.5">
      <c r="A24" s="5">
        <v>19</v>
      </c>
      <c r="B24" s="31" t="s">
        <v>21</v>
      </c>
      <c r="C24" s="57">
        <f t="shared" si="0"/>
        <v>5147000</v>
      </c>
      <c r="D24" s="38">
        <v>5147000</v>
      </c>
      <c r="E24" s="6"/>
      <c r="F24" s="6"/>
      <c r="G24" s="6"/>
      <c r="H24" s="6"/>
    </row>
    <row r="25" spans="1:8">
      <c r="A25" s="5">
        <v>20</v>
      </c>
      <c r="B25" s="31" t="s">
        <v>22</v>
      </c>
      <c r="C25" s="57">
        <f t="shared" si="0"/>
        <v>90493826</v>
      </c>
      <c r="D25" s="38">
        <v>90493826</v>
      </c>
      <c r="E25" s="6"/>
      <c r="F25" s="6"/>
      <c r="G25" s="6"/>
      <c r="H25" s="6"/>
    </row>
    <row r="26" spans="1:8">
      <c r="A26" s="5">
        <v>21</v>
      </c>
      <c r="B26" s="49" t="s">
        <v>23</v>
      </c>
      <c r="C26" s="57">
        <f t="shared" si="0"/>
        <v>254447805</v>
      </c>
      <c r="D26" s="52">
        <f>D18+D19+D24+D25</f>
        <v>253705105</v>
      </c>
      <c r="E26" s="10">
        <f>E18+E19+E24+E25</f>
        <v>0</v>
      </c>
      <c r="F26" s="10">
        <f>F18+F19+F24+F25</f>
        <v>742700</v>
      </c>
      <c r="G26" s="10">
        <f>G18+G19+G24+G25</f>
        <v>0</v>
      </c>
      <c r="H26" s="10">
        <f>H18+H19+H24+H25</f>
        <v>0</v>
      </c>
    </row>
    <row r="27" spans="1:8">
      <c r="A27" s="5">
        <v>22</v>
      </c>
      <c r="B27" s="31" t="s">
        <v>24</v>
      </c>
      <c r="C27" s="57">
        <f t="shared" si="0"/>
        <v>930760</v>
      </c>
      <c r="D27" s="38"/>
      <c r="E27" s="6">
        <v>730760</v>
      </c>
      <c r="F27" s="6">
        <v>200000</v>
      </c>
      <c r="G27" s="6"/>
      <c r="H27" s="6"/>
    </row>
    <row r="28" spans="1:8">
      <c r="A28" s="5">
        <v>23</v>
      </c>
      <c r="B28" s="31" t="s">
        <v>25</v>
      </c>
      <c r="C28" s="57">
        <f t="shared" si="0"/>
        <v>18235112</v>
      </c>
      <c r="D28" s="38">
        <v>18235112</v>
      </c>
      <c r="E28" s="6"/>
      <c r="F28" s="6"/>
      <c r="G28" s="6"/>
      <c r="H28" s="6"/>
    </row>
    <row r="29" spans="1:8">
      <c r="A29" s="5">
        <v>24</v>
      </c>
      <c r="B29" s="31" t="s">
        <v>26</v>
      </c>
      <c r="C29" s="57">
        <f t="shared" si="0"/>
        <v>5642784</v>
      </c>
      <c r="D29" s="38">
        <v>2570315</v>
      </c>
      <c r="E29" s="6">
        <v>2812469</v>
      </c>
      <c r="F29" s="6">
        <v>260000</v>
      </c>
      <c r="G29" s="6"/>
      <c r="H29" s="6"/>
    </row>
    <row r="30" spans="1:8">
      <c r="A30" s="5">
        <v>25</v>
      </c>
      <c r="B30" s="31" t="s">
        <v>27</v>
      </c>
      <c r="C30" s="57">
        <f t="shared" si="0"/>
        <v>10854700</v>
      </c>
      <c r="D30" s="38">
        <v>4024382</v>
      </c>
      <c r="E30" s="6">
        <v>1459050</v>
      </c>
      <c r="F30" s="6">
        <v>2134960</v>
      </c>
      <c r="G30" s="6">
        <v>2745284</v>
      </c>
      <c r="H30" s="6">
        <v>491024</v>
      </c>
    </row>
    <row r="31" spans="1:8" ht="25.5">
      <c r="A31" s="5">
        <v>26</v>
      </c>
      <c r="B31" s="31" t="s">
        <v>28</v>
      </c>
      <c r="C31" s="57">
        <f t="shared" si="0"/>
        <v>9288192</v>
      </c>
      <c r="D31" s="38">
        <v>6565000</v>
      </c>
      <c r="E31" s="6">
        <v>1350620</v>
      </c>
      <c r="F31" s="6">
        <v>700640</v>
      </c>
      <c r="G31" s="6">
        <v>539356</v>
      </c>
      <c r="H31" s="6">
        <v>132576</v>
      </c>
    </row>
    <row r="32" spans="1:8">
      <c r="A32" s="5">
        <v>27</v>
      </c>
      <c r="B32" s="49" t="s">
        <v>29</v>
      </c>
      <c r="C32" s="57">
        <f t="shared" si="0"/>
        <v>44951548</v>
      </c>
      <c r="D32" s="52">
        <f>SUM(D27:D31)</f>
        <v>31394809</v>
      </c>
      <c r="E32" s="10">
        <f>SUM(E27:E31)</f>
        <v>6352899</v>
      </c>
      <c r="F32" s="10">
        <f>SUM(F27:F31)</f>
        <v>3295600</v>
      </c>
      <c r="G32" s="10">
        <f>SUM(G27:G31)</f>
        <v>3284640</v>
      </c>
      <c r="H32" s="10">
        <f>SUM(H27:H31)</f>
        <v>623600</v>
      </c>
    </row>
    <row r="33" spans="1:8">
      <c r="A33" s="5">
        <v>28</v>
      </c>
      <c r="B33" s="31" t="s">
        <v>30</v>
      </c>
      <c r="C33" s="57">
        <f t="shared" si="0"/>
        <v>226956074</v>
      </c>
      <c r="D33" s="38">
        <v>226956074</v>
      </c>
      <c r="E33" s="6"/>
      <c r="F33" s="6"/>
      <c r="G33" s="6"/>
      <c r="H33" s="6"/>
    </row>
    <row r="34" spans="1:8">
      <c r="A34" s="5">
        <v>29</v>
      </c>
      <c r="B34" s="31" t="s">
        <v>31</v>
      </c>
      <c r="C34" s="57">
        <f t="shared" si="0"/>
        <v>100000</v>
      </c>
      <c r="D34" s="38"/>
      <c r="E34" s="6">
        <v>100000</v>
      </c>
      <c r="F34" s="6"/>
      <c r="G34" s="6"/>
      <c r="H34" s="6"/>
    </row>
    <row r="35" spans="1:8">
      <c r="A35" s="5">
        <v>30</v>
      </c>
      <c r="B35" s="31" t="s">
        <v>32</v>
      </c>
      <c r="C35" s="57">
        <f t="shared" si="0"/>
        <v>840000</v>
      </c>
      <c r="D35" s="38"/>
      <c r="E35" s="6"/>
      <c r="F35" s="6">
        <v>720000</v>
      </c>
      <c r="G35" s="6"/>
      <c r="H35" s="6">
        <v>120000</v>
      </c>
    </row>
    <row r="36" spans="1:8" ht="25.5">
      <c r="A36" s="5">
        <v>31</v>
      </c>
      <c r="B36" s="31" t="s">
        <v>33</v>
      </c>
      <c r="C36" s="57">
        <f t="shared" si="0"/>
        <v>54440623</v>
      </c>
      <c r="D36" s="38">
        <v>54186823</v>
      </c>
      <c r="E36" s="6">
        <v>27000</v>
      </c>
      <c r="F36" s="6">
        <v>194400</v>
      </c>
      <c r="G36" s="6">
        <f>(SUM(G33:G35))*0.27</f>
        <v>0</v>
      </c>
      <c r="H36" s="6">
        <v>32400</v>
      </c>
    </row>
    <row r="37" spans="1:8">
      <c r="A37" s="5">
        <v>32</v>
      </c>
      <c r="B37" s="49" t="s">
        <v>34</v>
      </c>
      <c r="C37" s="57">
        <f t="shared" si="0"/>
        <v>282336697</v>
      </c>
      <c r="D37" s="52">
        <f>SUM(D33:D36)</f>
        <v>281142897</v>
      </c>
      <c r="E37" s="52">
        <f>SUM(E33:E36)</f>
        <v>127000</v>
      </c>
      <c r="F37" s="52">
        <f>SUM(F33:F36)</f>
        <v>914400</v>
      </c>
      <c r="G37" s="52">
        <f>SUM(G33:G36)</f>
        <v>0</v>
      </c>
      <c r="H37" s="52">
        <f>SUM(H33:H36)</f>
        <v>152400</v>
      </c>
    </row>
    <row r="38" spans="1:8" ht="25.5">
      <c r="A38" s="5">
        <v>33</v>
      </c>
      <c r="B38" s="31" t="s">
        <v>35</v>
      </c>
      <c r="C38" s="57">
        <f t="shared" si="0"/>
        <v>2312030</v>
      </c>
      <c r="D38" s="44">
        <f>SUM(D39:D41)</f>
        <v>2312030</v>
      </c>
      <c r="E38" s="8">
        <f>SUM(E39:E41)</f>
        <v>0</v>
      </c>
      <c r="F38" s="8">
        <f>SUM(F39:F41)</f>
        <v>0</v>
      </c>
      <c r="G38" s="8">
        <f>SUM(G39:G41)</f>
        <v>0</v>
      </c>
      <c r="H38" s="8">
        <f>SUM(H39:H41)</f>
        <v>0</v>
      </c>
    </row>
    <row r="39" spans="1:8">
      <c r="A39" s="5">
        <v>34</v>
      </c>
      <c r="B39" s="31" t="s">
        <v>36</v>
      </c>
      <c r="C39" s="57">
        <f t="shared" si="0"/>
        <v>0</v>
      </c>
      <c r="D39" s="38"/>
      <c r="E39" s="6"/>
      <c r="F39" s="6"/>
      <c r="G39" s="6"/>
      <c r="H39" s="6"/>
    </row>
    <row r="40" spans="1:8">
      <c r="A40" s="5">
        <v>35</v>
      </c>
      <c r="B40" s="31" t="s">
        <v>281</v>
      </c>
      <c r="C40" s="57">
        <f t="shared" si="0"/>
        <v>1500000</v>
      </c>
      <c r="D40" s="38">
        <v>1500000</v>
      </c>
      <c r="E40" s="6"/>
      <c r="F40" s="6"/>
      <c r="G40" s="6"/>
      <c r="H40" s="6"/>
    </row>
    <row r="41" spans="1:8" ht="25.5">
      <c r="A41" s="5">
        <v>36</v>
      </c>
      <c r="B41" s="31" t="s">
        <v>38</v>
      </c>
      <c r="C41" s="57">
        <f t="shared" si="0"/>
        <v>812030</v>
      </c>
      <c r="D41" s="38">
        <v>812030</v>
      </c>
      <c r="E41" s="6"/>
      <c r="F41" s="6"/>
      <c r="G41" s="6"/>
      <c r="H41" s="6"/>
    </row>
    <row r="42" spans="1:8">
      <c r="A42" s="5">
        <v>37</v>
      </c>
      <c r="B42" s="49" t="s">
        <v>39</v>
      </c>
      <c r="C42" s="57">
        <f t="shared" si="0"/>
        <v>2312030</v>
      </c>
      <c r="D42" s="52">
        <f>D38</f>
        <v>2312030</v>
      </c>
      <c r="E42" s="10">
        <f>E38</f>
        <v>0</v>
      </c>
      <c r="F42" s="10">
        <f>F38</f>
        <v>0</v>
      </c>
      <c r="G42" s="10">
        <f>G38</f>
        <v>0</v>
      </c>
      <c r="H42" s="10">
        <f>H38</f>
        <v>0</v>
      </c>
    </row>
    <row r="43" spans="1:8">
      <c r="A43" s="5">
        <v>38</v>
      </c>
      <c r="B43" s="35" t="s">
        <v>40</v>
      </c>
      <c r="C43" s="57">
        <f t="shared" si="0"/>
        <v>1305964661</v>
      </c>
      <c r="D43" s="54">
        <f>D6+D7+D8+D17+D26+D32+D37+D42</f>
        <v>686288480</v>
      </c>
      <c r="E43" s="11">
        <f>E6+E7+E8+E17+E26+E32+E37+E42</f>
        <v>187963749</v>
      </c>
      <c r="F43" s="11">
        <f>F6+F7+F8+F17+F26+F32+F37+F42</f>
        <v>212671225</v>
      </c>
      <c r="G43" s="11">
        <f>G6+G7+G8+G17+G26+G32+G37+G42</f>
        <v>67487608</v>
      </c>
      <c r="H43" s="11">
        <f>H6+H7+H8+H17+H26+H32+H37+H42</f>
        <v>151553599</v>
      </c>
    </row>
    <row r="44" spans="1:8" ht="25.5">
      <c r="A44" s="5">
        <v>39</v>
      </c>
      <c r="B44" s="31" t="s">
        <v>41</v>
      </c>
      <c r="C44" s="57">
        <f t="shared" si="0"/>
        <v>27511359</v>
      </c>
      <c r="D44" s="38">
        <v>27511359</v>
      </c>
      <c r="E44" s="6"/>
      <c r="F44" s="6"/>
      <c r="G44" s="6"/>
      <c r="H44" s="6"/>
    </row>
    <row r="45" spans="1:8">
      <c r="A45" s="5">
        <v>40</v>
      </c>
      <c r="B45" s="31" t="s">
        <v>370</v>
      </c>
      <c r="C45" s="57">
        <f t="shared" si="0"/>
        <v>60000000</v>
      </c>
      <c r="D45" s="38">
        <v>60000000</v>
      </c>
      <c r="E45" s="6"/>
      <c r="F45" s="6"/>
      <c r="G45" s="6"/>
      <c r="H45" s="6"/>
    </row>
    <row r="46" spans="1:8" ht="25.5">
      <c r="A46" s="5">
        <v>40</v>
      </c>
      <c r="B46" s="31" t="s">
        <v>42</v>
      </c>
      <c r="C46" s="57">
        <f t="shared" si="0"/>
        <v>506780452</v>
      </c>
      <c r="D46" s="38">
        <f>'1b'!C73</f>
        <v>506780452</v>
      </c>
      <c r="E46" s="6"/>
      <c r="F46" s="6"/>
      <c r="G46" s="6"/>
      <c r="H46" s="6"/>
    </row>
    <row r="47" spans="1:8">
      <c r="A47" s="5">
        <v>41</v>
      </c>
      <c r="B47" s="31" t="s">
        <v>43</v>
      </c>
      <c r="C47" s="57">
        <f t="shared" si="0"/>
        <v>594291811</v>
      </c>
      <c r="D47" s="44">
        <f>SUM(D44:D46)</f>
        <v>594291811</v>
      </c>
      <c r="E47" s="8">
        <f>SUM(E44:E46)</f>
        <v>0</v>
      </c>
      <c r="F47" s="8">
        <f>SUM(F44:F46)</f>
        <v>0</v>
      </c>
      <c r="G47" s="8">
        <f>SUM(G44:G46)</f>
        <v>0</v>
      </c>
      <c r="H47" s="8">
        <f>SUM(H44:H46)</f>
        <v>0</v>
      </c>
    </row>
    <row r="48" spans="1:8" ht="13.5" thickBot="1">
      <c r="A48" s="5">
        <v>42</v>
      </c>
      <c r="B48" s="36" t="s">
        <v>44</v>
      </c>
      <c r="C48" s="57">
        <f t="shared" si="0"/>
        <v>594291811</v>
      </c>
      <c r="D48" s="55">
        <f>D47</f>
        <v>594291811</v>
      </c>
      <c r="E48" s="12">
        <f>E47</f>
        <v>0</v>
      </c>
      <c r="F48" s="12">
        <f>F47</f>
        <v>0</v>
      </c>
      <c r="G48" s="12">
        <f>G47</f>
        <v>0</v>
      </c>
      <c r="H48" s="12">
        <f>H47</f>
        <v>0</v>
      </c>
    </row>
    <row r="49" spans="1:8" ht="14.25" thickTop="1" thickBot="1">
      <c r="A49" s="5">
        <v>43</v>
      </c>
      <c r="B49" s="51" t="s">
        <v>45</v>
      </c>
      <c r="C49" s="58">
        <f t="shared" si="0"/>
        <v>1900256472</v>
      </c>
      <c r="D49" s="22">
        <f>D43+D48</f>
        <v>1280580291</v>
      </c>
      <c r="E49" s="13">
        <f>E43+E48</f>
        <v>187963749</v>
      </c>
      <c r="F49" s="13">
        <f>F43+F48</f>
        <v>212671225</v>
      </c>
      <c r="G49" s="13">
        <f>G43+G48</f>
        <v>67487608</v>
      </c>
      <c r="H49" s="13">
        <f>H43+H48</f>
        <v>151553599</v>
      </c>
    </row>
    <row r="50" spans="1:8" ht="13.5" thickTop="1"/>
  </sheetData>
  <phoneticPr fontId="34" type="noConversion"/>
  <pageMargins left="0.35433070866141736" right="0.35433070866141736" top="0.19685039370078741" bottom="0.19685039370078741" header="0.51181102362204722" footer="0.51181102362204722"/>
  <pageSetup scale="75" orientation="landscape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pane ySplit="5" topLeftCell="A45" activePane="bottomLeft" state="frozen"/>
      <selection activeCell="D8" sqref="D8"/>
      <selection pane="bottomLeft" activeCell="D2" sqref="D2"/>
    </sheetView>
  </sheetViews>
  <sheetFormatPr defaultRowHeight="12.75"/>
  <cols>
    <col min="1" max="1" width="6.42578125" customWidth="1"/>
    <col min="2" max="2" width="46.5703125" customWidth="1"/>
    <col min="3" max="8" width="13.7109375" customWidth="1"/>
    <col min="9" max="9" width="6.42578125" customWidth="1"/>
  </cols>
  <sheetData>
    <row r="1" spans="1:9" ht="18.75">
      <c r="B1" s="27" t="s">
        <v>0</v>
      </c>
      <c r="D1" s="65" t="s">
        <v>301</v>
      </c>
    </row>
    <row r="2" spans="1:9" ht="18.75">
      <c r="B2" s="28" t="s">
        <v>120</v>
      </c>
      <c r="D2" s="427" t="s">
        <v>476</v>
      </c>
    </row>
    <row r="3" spans="1:9" ht="15.75">
      <c r="B3" s="29" t="s">
        <v>117</v>
      </c>
      <c r="C3" t="s">
        <v>118</v>
      </c>
    </row>
    <row r="4" spans="1:9" s="15" customFormat="1" ht="18">
      <c r="A4" s="14"/>
      <c r="B4" s="16"/>
      <c r="C4" s="30" t="s">
        <v>46</v>
      </c>
      <c r="D4" s="30" t="s">
        <v>47</v>
      </c>
      <c r="E4" s="30" t="s">
        <v>48</v>
      </c>
      <c r="F4" s="30" t="s">
        <v>49</v>
      </c>
      <c r="G4" s="30" t="s">
        <v>50</v>
      </c>
      <c r="H4" s="30" t="s">
        <v>51</v>
      </c>
    </row>
    <row r="5" spans="1:9" ht="26.25" thickBot="1">
      <c r="A5" s="2" t="s">
        <v>1</v>
      </c>
      <c r="B5" s="24" t="s">
        <v>2</v>
      </c>
      <c r="C5" s="176" t="s">
        <v>442</v>
      </c>
      <c r="D5" s="177" t="s">
        <v>300</v>
      </c>
      <c r="E5" s="177" t="s">
        <v>300</v>
      </c>
      <c r="F5" s="177" t="s">
        <v>300</v>
      </c>
      <c r="G5" s="177" t="s">
        <v>300</v>
      </c>
      <c r="H5" s="177" t="s">
        <v>300</v>
      </c>
    </row>
    <row r="6" spans="1:9">
      <c r="A6" s="5">
        <v>1</v>
      </c>
      <c r="B6" s="49" t="s">
        <v>4</v>
      </c>
      <c r="C6" s="56">
        <f t="shared" ref="C6:C49" si="0">SUM(D6:H6)</f>
        <v>238538632</v>
      </c>
      <c r="D6" s="52">
        <v>20487381</v>
      </c>
      <c r="E6" s="10">
        <v>79650200</v>
      </c>
      <c r="F6" s="10">
        <v>70894395</v>
      </c>
      <c r="G6" s="10">
        <v>15581774</v>
      </c>
      <c r="H6" s="10">
        <v>51924882</v>
      </c>
      <c r="I6" s="175"/>
    </row>
    <row r="7" spans="1:9" ht="25.5">
      <c r="A7" s="5">
        <v>2</v>
      </c>
      <c r="B7" s="49" t="s">
        <v>5</v>
      </c>
      <c r="C7" s="57">
        <f t="shared" si="0"/>
        <v>51553338</v>
      </c>
      <c r="D7" s="52">
        <v>4644287</v>
      </c>
      <c r="E7" s="10">
        <v>19699048</v>
      </c>
      <c r="F7" s="10">
        <v>11339253</v>
      </c>
      <c r="G7" s="10">
        <v>3554031</v>
      </c>
      <c r="H7" s="10">
        <v>12316719</v>
      </c>
      <c r="I7" s="175"/>
    </row>
    <row r="8" spans="1:9">
      <c r="A8" s="5">
        <v>3</v>
      </c>
      <c r="B8" s="50" t="s">
        <v>6</v>
      </c>
      <c r="C8" s="57">
        <f t="shared" si="0"/>
        <v>140305347</v>
      </c>
      <c r="D8" s="53">
        <v>33121231</v>
      </c>
      <c r="E8" s="26">
        <v>15433770</v>
      </c>
      <c r="F8" s="26">
        <v>47173924</v>
      </c>
      <c r="G8" s="26">
        <v>21937815</v>
      </c>
      <c r="H8" s="10">
        <v>22638607</v>
      </c>
      <c r="I8" s="175"/>
    </row>
    <row r="9" spans="1:9">
      <c r="A9" s="5">
        <v>4</v>
      </c>
      <c r="B9" s="31" t="s">
        <v>7</v>
      </c>
      <c r="C9" s="57">
        <f t="shared" si="0"/>
        <v>2542000</v>
      </c>
      <c r="D9" s="44">
        <f>D10</f>
        <v>2542000</v>
      </c>
      <c r="E9" s="8">
        <f>E10</f>
        <v>0</v>
      </c>
      <c r="F9" s="8">
        <f>F10</f>
        <v>0</v>
      </c>
      <c r="G9" s="8">
        <f>G10</f>
        <v>0</v>
      </c>
      <c r="H9" s="8">
        <f>H10</f>
        <v>0</v>
      </c>
      <c r="I9" s="175"/>
    </row>
    <row r="10" spans="1:9" ht="25.5">
      <c r="A10" s="5">
        <v>5</v>
      </c>
      <c r="B10" s="31" t="s">
        <v>8</v>
      </c>
      <c r="C10" s="57">
        <f t="shared" si="0"/>
        <v>2542000</v>
      </c>
      <c r="D10" s="38">
        <v>2542000</v>
      </c>
      <c r="E10" s="6"/>
      <c r="F10" s="6"/>
      <c r="G10" s="6"/>
      <c r="H10" s="6"/>
      <c r="I10" s="175"/>
    </row>
    <row r="11" spans="1:9">
      <c r="A11" s="5">
        <v>6</v>
      </c>
      <c r="B11" s="31" t="s">
        <v>9</v>
      </c>
      <c r="C11" s="57">
        <f t="shared" si="0"/>
        <v>2615000</v>
      </c>
      <c r="D11" s="8">
        <f>D12</f>
        <v>2615000</v>
      </c>
      <c r="E11" s="8">
        <f>E12</f>
        <v>0</v>
      </c>
      <c r="F11" s="8">
        <f>F12</f>
        <v>0</v>
      </c>
      <c r="G11" s="8">
        <f>G12</f>
        <v>0</v>
      </c>
      <c r="H11" s="8">
        <f>H12</f>
        <v>0</v>
      </c>
      <c r="I11" s="175"/>
    </row>
    <row r="12" spans="1:9" ht="18.75" customHeight="1">
      <c r="A12" s="5">
        <v>7</v>
      </c>
      <c r="B12" s="31" t="s">
        <v>10</v>
      </c>
      <c r="C12" s="57">
        <f t="shared" si="0"/>
        <v>2615000</v>
      </c>
      <c r="D12" s="44">
        <v>2615000</v>
      </c>
      <c r="E12" s="8"/>
      <c r="F12" s="8"/>
      <c r="G12" s="8"/>
      <c r="H12" s="8"/>
      <c r="I12" s="175"/>
    </row>
    <row r="13" spans="1:9">
      <c r="A13" s="5">
        <v>8</v>
      </c>
      <c r="B13" s="31" t="s">
        <v>11</v>
      </c>
      <c r="C13" s="57">
        <f t="shared" si="0"/>
        <v>3400866</v>
      </c>
      <c r="D13" s="8">
        <f>SUM(D14:D16)</f>
        <v>3400866</v>
      </c>
      <c r="E13" s="8">
        <f>SUM(E14:E16)</f>
        <v>0</v>
      </c>
      <c r="F13" s="8">
        <f>SUM(F14:F16)</f>
        <v>0</v>
      </c>
      <c r="G13" s="8">
        <f>SUM(G14:G16)</f>
        <v>0</v>
      </c>
      <c r="H13" s="8">
        <f>SUM(H14:H16)</f>
        <v>0</v>
      </c>
      <c r="I13" s="175"/>
    </row>
    <row r="14" spans="1:9">
      <c r="A14" s="5">
        <v>9</v>
      </c>
      <c r="B14" s="31" t="s">
        <v>12</v>
      </c>
      <c r="C14" s="57">
        <f t="shared" si="0"/>
        <v>0</v>
      </c>
      <c r="D14" s="38"/>
      <c r="E14" s="6"/>
      <c r="F14" s="6"/>
      <c r="G14" s="6"/>
      <c r="H14" s="6"/>
      <c r="I14" s="175"/>
    </row>
    <row r="15" spans="1:9">
      <c r="A15" s="5">
        <v>10</v>
      </c>
      <c r="B15" s="31" t="s">
        <v>13</v>
      </c>
      <c r="C15" s="57">
        <f t="shared" si="0"/>
        <v>3400866</v>
      </c>
      <c r="D15" s="38">
        <v>3400866</v>
      </c>
      <c r="E15" s="6"/>
      <c r="F15" s="6"/>
      <c r="G15" s="6"/>
      <c r="H15" s="6"/>
      <c r="I15" s="175"/>
    </row>
    <row r="16" spans="1:9">
      <c r="A16" s="5">
        <v>11</v>
      </c>
      <c r="B16" s="31" t="s">
        <v>14</v>
      </c>
      <c r="C16" s="57">
        <f t="shared" si="0"/>
        <v>0</v>
      </c>
      <c r="D16" s="38"/>
      <c r="E16" s="6"/>
      <c r="F16" s="6"/>
      <c r="G16" s="6"/>
      <c r="H16" s="6"/>
      <c r="I16" s="175"/>
    </row>
    <row r="17" spans="1:9">
      <c r="A17" s="5">
        <v>12</v>
      </c>
      <c r="B17" s="49" t="s">
        <v>15</v>
      </c>
      <c r="C17" s="57">
        <f t="shared" si="0"/>
        <v>8557866</v>
      </c>
      <c r="D17" s="52">
        <f>D9+D11+D13</f>
        <v>8557866</v>
      </c>
      <c r="E17" s="10">
        <f>E9+E11+E13</f>
        <v>0</v>
      </c>
      <c r="F17" s="10">
        <f>F9+F11+F13</f>
        <v>0</v>
      </c>
      <c r="G17" s="10">
        <f>G9+G11+G13</f>
        <v>0</v>
      </c>
      <c r="H17" s="10">
        <f>H9+H11+H13</f>
        <v>0</v>
      </c>
      <c r="I17" s="175"/>
    </row>
    <row r="18" spans="1:9">
      <c r="A18" s="5">
        <v>13</v>
      </c>
      <c r="B18" s="31" t="s">
        <v>16</v>
      </c>
      <c r="C18" s="57">
        <f t="shared" si="0"/>
        <v>780000</v>
      </c>
      <c r="D18" s="38">
        <v>780000</v>
      </c>
      <c r="E18" s="6"/>
      <c r="F18" s="6"/>
      <c r="G18" s="6"/>
      <c r="H18" s="6"/>
      <c r="I18" s="175"/>
    </row>
    <row r="19" spans="1:9" ht="25.5">
      <c r="A19" s="5">
        <v>14</v>
      </c>
      <c r="B19" s="31" t="s">
        <v>17</v>
      </c>
      <c r="C19" s="57">
        <f t="shared" si="0"/>
        <v>97577522</v>
      </c>
      <c r="D19" s="7">
        <f t="shared" ref="D19:F19" si="1">SUM(D20:D23)</f>
        <v>97548728</v>
      </c>
      <c r="E19" s="7">
        <f t="shared" si="1"/>
        <v>0</v>
      </c>
      <c r="F19" s="7">
        <f t="shared" si="1"/>
        <v>28794</v>
      </c>
      <c r="G19" s="7">
        <f>SUM(G20:G23)</f>
        <v>0</v>
      </c>
      <c r="H19" s="7">
        <f>SUM(H20:H23)</f>
        <v>0</v>
      </c>
      <c r="I19" s="175"/>
    </row>
    <row r="20" spans="1:9" ht="24.75" customHeight="1">
      <c r="A20" s="5">
        <v>15</v>
      </c>
      <c r="B20" s="31" t="s">
        <v>443</v>
      </c>
      <c r="C20" s="57">
        <f t="shared" si="0"/>
        <v>500000</v>
      </c>
      <c r="D20" s="38">
        <v>500000</v>
      </c>
      <c r="E20" s="6"/>
      <c r="F20" s="6"/>
      <c r="G20" s="6"/>
      <c r="H20" s="6"/>
      <c r="I20" s="175"/>
    </row>
    <row r="21" spans="1:9" ht="16.5" customHeight="1">
      <c r="A21" s="5">
        <v>16</v>
      </c>
      <c r="B21" s="31" t="s">
        <v>18</v>
      </c>
      <c r="C21" s="57">
        <f t="shared" si="0"/>
        <v>28794</v>
      </c>
      <c r="D21" s="38"/>
      <c r="E21" s="6"/>
      <c r="F21" s="6">
        <v>28794</v>
      </c>
      <c r="G21" s="6"/>
      <c r="H21" s="6"/>
      <c r="I21" s="175"/>
    </row>
    <row r="22" spans="1:9" ht="18" customHeight="1">
      <c r="A22" s="5">
        <v>17</v>
      </c>
      <c r="B22" s="31" t="s">
        <v>19</v>
      </c>
      <c r="C22" s="57">
        <f t="shared" si="0"/>
        <v>0</v>
      </c>
      <c r="D22" s="38"/>
      <c r="E22" s="6"/>
      <c r="F22" s="6"/>
      <c r="G22" s="6"/>
      <c r="H22" s="6"/>
      <c r="I22" s="175"/>
    </row>
    <row r="23" spans="1:9">
      <c r="A23" s="5">
        <v>18</v>
      </c>
      <c r="B23" s="31" t="s">
        <v>20</v>
      </c>
      <c r="C23" s="57">
        <f t="shared" si="0"/>
        <v>97048728</v>
      </c>
      <c r="D23" s="38">
        <v>97048728</v>
      </c>
      <c r="E23" s="6"/>
      <c r="F23" s="6"/>
      <c r="G23" s="6"/>
      <c r="H23" s="6"/>
      <c r="I23" s="175"/>
    </row>
    <row r="24" spans="1:9" ht="25.5">
      <c r="A24" s="5">
        <v>19</v>
      </c>
      <c r="B24" s="31" t="s">
        <v>21</v>
      </c>
      <c r="C24" s="57">
        <f t="shared" si="0"/>
        <v>4153380</v>
      </c>
      <c r="D24" s="38">
        <v>4153380</v>
      </c>
      <c r="E24" s="6"/>
      <c r="F24" s="6"/>
      <c r="G24" s="6"/>
      <c r="H24" s="6"/>
      <c r="I24" s="175"/>
    </row>
    <row r="25" spans="1:9">
      <c r="A25" s="5">
        <v>20</v>
      </c>
      <c r="B25" s="31" t="s">
        <v>22</v>
      </c>
      <c r="C25" s="57">
        <f t="shared" si="0"/>
        <v>0</v>
      </c>
      <c r="D25" s="38"/>
      <c r="E25" s="6"/>
      <c r="F25" s="6"/>
      <c r="G25" s="6"/>
      <c r="H25" s="6"/>
      <c r="I25" s="175"/>
    </row>
    <row r="26" spans="1:9">
      <c r="A26" s="5">
        <v>21</v>
      </c>
      <c r="B26" s="49" t="s">
        <v>23</v>
      </c>
      <c r="C26" s="57">
        <f t="shared" si="0"/>
        <v>102510902</v>
      </c>
      <c r="D26" s="52">
        <f>D18+D19+D24+D25</f>
        <v>102482108</v>
      </c>
      <c r="E26" s="10">
        <f>E18+E19+E24+E25</f>
        <v>0</v>
      </c>
      <c r="F26" s="10">
        <f>F18+F19+F24+F25</f>
        <v>28794</v>
      </c>
      <c r="G26" s="10">
        <f>G18+G19+G24+G25</f>
        <v>0</v>
      </c>
      <c r="H26" s="10">
        <f>H18+H19+H24+H25</f>
        <v>0</v>
      </c>
      <c r="I26" s="175"/>
    </row>
    <row r="27" spans="1:9">
      <c r="A27" s="5">
        <v>22</v>
      </c>
      <c r="B27" s="31" t="s">
        <v>24</v>
      </c>
      <c r="C27" s="57">
        <f t="shared" si="0"/>
        <v>55000</v>
      </c>
      <c r="D27" s="38"/>
      <c r="E27" s="6"/>
      <c r="F27" s="6">
        <v>55000</v>
      </c>
      <c r="G27" s="6"/>
      <c r="H27" s="6"/>
      <c r="I27" s="175"/>
    </row>
    <row r="28" spans="1:9">
      <c r="A28" s="5">
        <v>23</v>
      </c>
      <c r="B28" s="31" t="s">
        <v>25</v>
      </c>
      <c r="C28" s="57">
        <f t="shared" si="0"/>
        <v>781654</v>
      </c>
      <c r="D28" s="38">
        <v>781654</v>
      </c>
      <c r="E28" s="6"/>
      <c r="F28" s="6"/>
      <c r="G28" s="6"/>
      <c r="H28" s="6"/>
      <c r="I28" s="175"/>
    </row>
    <row r="29" spans="1:9">
      <c r="A29" s="5">
        <v>24</v>
      </c>
      <c r="B29" s="31" t="s">
        <v>26</v>
      </c>
      <c r="C29" s="57">
        <f t="shared" si="0"/>
        <v>4028835</v>
      </c>
      <c r="D29" s="38">
        <v>2480291</v>
      </c>
      <c r="E29" s="6">
        <v>1544135</v>
      </c>
      <c r="F29" s="6">
        <v>4409</v>
      </c>
      <c r="G29" s="6"/>
      <c r="H29" s="6"/>
      <c r="I29" s="175"/>
    </row>
    <row r="30" spans="1:9">
      <c r="A30" s="5">
        <v>25</v>
      </c>
      <c r="B30" s="31" t="s">
        <v>27</v>
      </c>
      <c r="C30" s="57">
        <f t="shared" si="0"/>
        <v>4581589</v>
      </c>
      <c r="D30" s="38">
        <v>1828629</v>
      </c>
      <c r="E30" s="6">
        <v>486810</v>
      </c>
      <c r="F30" s="6">
        <v>948614</v>
      </c>
      <c r="G30" s="6">
        <v>1272444</v>
      </c>
      <c r="H30" s="6">
        <v>45092</v>
      </c>
      <c r="I30" s="175"/>
    </row>
    <row r="31" spans="1:9" ht="25.5">
      <c r="A31" s="5">
        <v>26</v>
      </c>
      <c r="B31" s="31" t="s">
        <v>28</v>
      </c>
      <c r="C31" s="57">
        <f t="shared" si="0"/>
        <v>1798950</v>
      </c>
      <c r="D31" s="38">
        <v>831136</v>
      </c>
      <c r="E31" s="6">
        <v>548354</v>
      </c>
      <c r="F31" s="6">
        <v>218709</v>
      </c>
      <c r="G31" s="6">
        <v>189603</v>
      </c>
      <c r="H31" s="6">
        <v>11148</v>
      </c>
      <c r="I31" s="175"/>
    </row>
    <row r="32" spans="1:9">
      <c r="A32" s="5">
        <v>27</v>
      </c>
      <c r="B32" s="49" t="s">
        <v>29</v>
      </c>
      <c r="C32" s="57">
        <f t="shared" si="0"/>
        <v>11246028</v>
      </c>
      <c r="D32" s="52">
        <f>SUM(D27:D31)</f>
        <v>5921710</v>
      </c>
      <c r="E32" s="10">
        <f>SUM(E27:E31)</f>
        <v>2579299</v>
      </c>
      <c r="F32" s="10">
        <f>SUM(F27:F31)</f>
        <v>1226732</v>
      </c>
      <c r="G32" s="10">
        <f>SUM(G27:G31)</f>
        <v>1462047</v>
      </c>
      <c r="H32" s="10">
        <f>SUM(H27:H31)</f>
        <v>56240</v>
      </c>
      <c r="I32" s="175"/>
    </row>
    <row r="33" spans="1:9">
      <c r="A33" s="5">
        <v>28</v>
      </c>
      <c r="B33" s="31" t="s">
        <v>30</v>
      </c>
      <c r="C33" s="57">
        <f t="shared" si="0"/>
        <v>165454602</v>
      </c>
      <c r="D33" s="38">
        <v>165454602</v>
      </c>
      <c r="E33" s="6"/>
      <c r="F33" s="6"/>
      <c r="G33" s="6"/>
      <c r="H33" s="6"/>
      <c r="I33" s="175"/>
    </row>
    <row r="34" spans="1:9">
      <c r="A34" s="5">
        <v>29</v>
      </c>
      <c r="B34" s="31" t="s">
        <v>31</v>
      </c>
      <c r="C34" s="57">
        <f t="shared" si="0"/>
        <v>0</v>
      </c>
      <c r="D34" s="38"/>
      <c r="E34" s="6"/>
      <c r="F34" s="6"/>
      <c r="G34" s="6"/>
      <c r="H34" s="6"/>
      <c r="I34" s="175"/>
    </row>
    <row r="35" spans="1:9">
      <c r="A35" s="5">
        <v>30</v>
      </c>
      <c r="B35" s="31" t="s">
        <v>32</v>
      </c>
      <c r="C35" s="57">
        <f t="shared" si="0"/>
        <v>0</v>
      </c>
      <c r="D35" s="38"/>
      <c r="E35" s="6"/>
      <c r="F35" s="6"/>
      <c r="G35" s="6"/>
      <c r="H35" s="6"/>
      <c r="I35" s="175"/>
    </row>
    <row r="36" spans="1:9" ht="25.5">
      <c r="A36" s="5">
        <v>31</v>
      </c>
      <c r="B36" s="31" t="s">
        <v>33</v>
      </c>
      <c r="C36" s="57">
        <f t="shared" si="0"/>
        <v>37322231</v>
      </c>
      <c r="D36" s="38">
        <v>37322231</v>
      </c>
      <c r="E36" s="6"/>
      <c r="F36" s="6"/>
      <c r="G36" s="6"/>
      <c r="H36" s="6"/>
      <c r="I36" s="175"/>
    </row>
    <row r="37" spans="1:9">
      <c r="A37" s="5">
        <v>32</v>
      </c>
      <c r="B37" s="49" t="s">
        <v>34</v>
      </c>
      <c r="C37" s="57">
        <f t="shared" si="0"/>
        <v>202776833</v>
      </c>
      <c r="D37" s="52">
        <f>SUM(D33:D36)</f>
        <v>202776833</v>
      </c>
      <c r="E37" s="52">
        <f>SUM(E33:E36)</f>
        <v>0</v>
      </c>
      <c r="F37" s="52">
        <f>SUM(F33:F36)</f>
        <v>0</v>
      </c>
      <c r="G37" s="52">
        <f>SUM(G33:G36)</f>
        <v>0</v>
      </c>
      <c r="H37" s="52">
        <f>SUM(H33:H36)</f>
        <v>0</v>
      </c>
      <c r="I37" s="175"/>
    </row>
    <row r="38" spans="1:9" ht="25.5">
      <c r="A38" s="5">
        <v>33</v>
      </c>
      <c r="B38" s="31" t="s">
        <v>35</v>
      </c>
      <c r="C38" s="57">
        <f t="shared" si="0"/>
        <v>1892852</v>
      </c>
      <c r="D38" s="8">
        <f>SUM(D39:D41)</f>
        <v>1892852</v>
      </c>
      <c r="E38" s="8">
        <f>SUM(E39:E41)</f>
        <v>0</v>
      </c>
      <c r="F38" s="8">
        <f>SUM(F39:F41)</f>
        <v>0</v>
      </c>
      <c r="G38" s="8">
        <f>SUM(G39:G41)</f>
        <v>0</v>
      </c>
      <c r="H38" s="8">
        <f>SUM(H39:H41)</f>
        <v>0</v>
      </c>
      <c r="I38" s="175"/>
    </row>
    <row r="39" spans="1:9">
      <c r="A39" s="5">
        <v>34</v>
      </c>
      <c r="B39" s="31" t="s">
        <v>36</v>
      </c>
      <c r="C39" s="57">
        <f t="shared" si="0"/>
        <v>0</v>
      </c>
      <c r="D39" s="38"/>
      <c r="E39" s="6"/>
      <c r="F39" s="6"/>
      <c r="G39" s="6"/>
      <c r="H39" s="6"/>
      <c r="I39" s="175"/>
    </row>
    <row r="40" spans="1:9">
      <c r="A40" s="5">
        <v>35</v>
      </c>
      <c r="B40" s="31" t="s">
        <v>281</v>
      </c>
      <c r="C40" s="57">
        <f t="shared" si="0"/>
        <v>1500000</v>
      </c>
      <c r="D40" s="38">
        <v>1500000</v>
      </c>
      <c r="E40" s="6"/>
      <c r="F40" s="6"/>
      <c r="G40" s="6"/>
      <c r="H40" s="6"/>
      <c r="I40" s="175"/>
    </row>
    <row r="41" spans="1:9" ht="25.5">
      <c r="A41" s="5">
        <v>36</v>
      </c>
      <c r="B41" s="31" t="s">
        <v>38</v>
      </c>
      <c r="C41" s="57">
        <f t="shared" si="0"/>
        <v>392852</v>
      </c>
      <c r="D41" s="38">
        <v>392852</v>
      </c>
      <c r="E41" s="6"/>
      <c r="F41" s="6"/>
      <c r="G41" s="6"/>
      <c r="H41" s="6"/>
      <c r="I41" s="175"/>
    </row>
    <row r="42" spans="1:9">
      <c r="A42" s="5">
        <v>37</v>
      </c>
      <c r="B42" s="49" t="s">
        <v>39</v>
      </c>
      <c r="C42" s="57">
        <f t="shared" si="0"/>
        <v>1892852</v>
      </c>
      <c r="D42" s="52">
        <f>D38</f>
        <v>1892852</v>
      </c>
      <c r="E42" s="10">
        <f>E38</f>
        <v>0</v>
      </c>
      <c r="F42" s="10">
        <f>F38</f>
        <v>0</v>
      </c>
      <c r="G42" s="10">
        <f>G38</f>
        <v>0</v>
      </c>
      <c r="H42" s="10">
        <f>H38</f>
        <v>0</v>
      </c>
      <c r="I42" s="175"/>
    </row>
    <row r="43" spans="1:9">
      <c r="A43" s="5">
        <v>38</v>
      </c>
      <c r="B43" s="35" t="s">
        <v>40</v>
      </c>
      <c r="C43" s="57">
        <f t="shared" si="0"/>
        <v>757381798</v>
      </c>
      <c r="D43" s="54">
        <f>D6+D7+D8+D17+D26+D32+D37+D42</f>
        <v>379884268</v>
      </c>
      <c r="E43" s="11">
        <f>E6+E7+E8+E17+E26+E32+E37+E42</f>
        <v>117362317</v>
      </c>
      <c r="F43" s="11">
        <f>F6+F7+F8+F17+F26+F32+F37+F42</f>
        <v>130663098</v>
      </c>
      <c r="G43" s="11">
        <f>G6+G7+G8+G17+G26+G32+G37+G42</f>
        <v>42535667</v>
      </c>
      <c r="H43" s="11">
        <f>H6+H7+H8+H17+H26+H32+H37+H42</f>
        <v>86936448</v>
      </c>
      <c r="I43" s="175"/>
    </row>
    <row r="44" spans="1:9" ht="25.5">
      <c r="A44" s="5">
        <v>39</v>
      </c>
      <c r="B44" s="31" t="s">
        <v>41</v>
      </c>
      <c r="C44" s="57">
        <f t="shared" si="0"/>
        <v>27511359</v>
      </c>
      <c r="D44" s="38">
        <v>27511359</v>
      </c>
      <c r="E44" s="6"/>
      <c r="F44" s="6"/>
      <c r="G44" s="6"/>
      <c r="H44" s="6"/>
      <c r="I44" s="175"/>
    </row>
    <row r="45" spans="1:9">
      <c r="A45" s="5">
        <v>40</v>
      </c>
      <c r="B45" s="31" t="s">
        <v>370</v>
      </c>
      <c r="C45" s="57">
        <f t="shared" si="0"/>
        <v>60000000</v>
      </c>
      <c r="D45" s="38">
        <v>60000000</v>
      </c>
      <c r="E45" s="6"/>
      <c r="F45" s="6"/>
      <c r="G45" s="6"/>
      <c r="H45" s="6"/>
      <c r="I45" s="175"/>
    </row>
    <row r="46" spans="1:9" ht="25.5">
      <c r="A46" s="5">
        <v>41</v>
      </c>
      <c r="B46" s="31" t="s">
        <v>42</v>
      </c>
      <c r="C46" s="57">
        <f t="shared" si="0"/>
        <v>299010276</v>
      </c>
      <c r="D46" s="38">
        <v>299010276</v>
      </c>
      <c r="E46" s="6"/>
      <c r="F46" s="6"/>
      <c r="G46" s="6"/>
      <c r="H46" s="6"/>
      <c r="I46" s="175"/>
    </row>
    <row r="47" spans="1:9">
      <c r="A47" s="5">
        <v>42</v>
      </c>
      <c r="B47" s="31" t="s">
        <v>43</v>
      </c>
      <c r="C47" s="57">
        <f t="shared" si="0"/>
        <v>386521635</v>
      </c>
      <c r="D47" s="44">
        <f>SUM(D44:D46)</f>
        <v>386521635</v>
      </c>
      <c r="E47" s="8">
        <f>SUM(E44:E46)</f>
        <v>0</v>
      </c>
      <c r="F47" s="8">
        <f>SUM(F44:F46)</f>
        <v>0</v>
      </c>
      <c r="G47" s="8">
        <f>SUM(G44:G46)</f>
        <v>0</v>
      </c>
      <c r="H47" s="8">
        <f>SUM(H44:H46)</f>
        <v>0</v>
      </c>
      <c r="I47" s="175"/>
    </row>
    <row r="48" spans="1:9" ht="13.5" thickBot="1">
      <c r="A48" s="5">
        <v>43</v>
      </c>
      <c r="B48" s="36" t="s">
        <v>44</v>
      </c>
      <c r="C48" s="57">
        <f t="shared" si="0"/>
        <v>386521635</v>
      </c>
      <c r="D48" s="55">
        <f>D47</f>
        <v>386521635</v>
      </c>
      <c r="E48" s="12">
        <f>E47</f>
        <v>0</v>
      </c>
      <c r="F48" s="12">
        <f>F47</f>
        <v>0</v>
      </c>
      <c r="G48" s="12">
        <f>G47</f>
        <v>0</v>
      </c>
      <c r="H48" s="12">
        <f>H47</f>
        <v>0</v>
      </c>
      <c r="I48" s="175"/>
    </row>
    <row r="49" spans="1:9" ht="14.25" thickTop="1" thickBot="1">
      <c r="A49" s="5">
        <v>44</v>
      </c>
      <c r="B49" s="51" t="s">
        <v>45</v>
      </c>
      <c r="C49" s="58">
        <f t="shared" si="0"/>
        <v>1143903433</v>
      </c>
      <c r="D49" s="22">
        <f>D43+D48</f>
        <v>766405903</v>
      </c>
      <c r="E49" s="13">
        <f>E43+E48</f>
        <v>117362317</v>
      </c>
      <c r="F49" s="13">
        <f>F43+F48</f>
        <v>130663098</v>
      </c>
      <c r="G49" s="13">
        <f>G43+G48</f>
        <v>42535667</v>
      </c>
      <c r="H49" s="13">
        <f>H43+H48</f>
        <v>86936448</v>
      </c>
      <c r="I49" s="175"/>
    </row>
    <row r="50" spans="1:9" ht="13.5" thickTop="1">
      <c r="C50" s="178"/>
      <c r="D50" s="178"/>
      <c r="E50" s="178"/>
      <c r="F50" s="178"/>
      <c r="G50" s="178"/>
      <c r="H50" s="178"/>
    </row>
  </sheetData>
  <pageMargins left="0.35433070866141736" right="0.35433070866141736" top="0.19685039370078741" bottom="0.19685039370078741" header="0.51181102362204722" footer="0.51181102362204722"/>
  <pageSetup scale="75" orientation="landscape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="80" workbookViewId="0">
      <selection activeCell="H2" sqref="H2"/>
    </sheetView>
  </sheetViews>
  <sheetFormatPr defaultColWidth="9.140625" defaultRowHeight="12.75"/>
  <cols>
    <col min="1" max="1" width="4.28515625" style="335" customWidth="1"/>
    <col min="2" max="2" width="33.140625" style="335" customWidth="1"/>
    <col min="3" max="3" width="10.42578125" style="63" customWidth="1"/>
    <col min="4" max="4" width="12" style="63" customWidth="1"/>
    <col min="5" max="5" width="10.5703125" style="63" customWidth="1"/>
    <col min="6" max="6" width="13.7109375" style="63" customWidth="1"/>
    <col min="7" max="7" width="14" style="63" customWidth="1"/>
    <col min="8" max="8" width="16.42578125" style="63" customWidth="1"/>
    <col min="9" max="9" width="16.7109375" style="63" customWidth="1"/>
    <col min="10" max="10" width="10.85546875" style="63" customWidth="1"/>
    <col min="11" max="12" width="10.5703125" style="63" customWidth="1"/>
    <col min="13" max="13" width="8.140625" style="63" customWidth="1"/>
    <col min="14" max="16384" width="9.140625" style="63"/>
  </cols>
  <sheetData>
    <row r="1" spans="1:12" s="336" customFormat="1" ht="15.75">
      <c r="A1" s="335"/>
      <c r="D1" s="337" t="s">
        <v>0</v>
      </c>
      <c r="H1" s="61" t="s">
        <v>372</v>
      </c>
    </row>
    <row r="2" spans="1:12" s="336" customFormat="1" ht="15">
      <c r="A2" s="335"/>
      <c r="C2" s="338" t="s">
        <v>373</v>
      </c>
      <c r="D2" s="338"/>
      <c r="E2" s="338"/>
      <c r="H2" s="427" t="s">
        <v>477</v>
      </c>
    </row>
    <row r="3" spans="1:12" s="336" customFormat="1" ht="15">
      <c r="A3" s="335"/>
      <c r="C3" s="338"/>
      <c r="D3" s="338"/>
      <c r="E3" s="338"/>
      <c r="H3" s="339"/>
    </row>
    <row r="4" spans="1:12" s="336" customFormat="1" ht="18.75">
      <c r="A4" s="335"/>
      <c r="C4" s="338"/>
      <c r="D4" s="338"/>
      <c r="E4" s="340" t="s">
        <v>120</v>
      </c>
      <c r="J4" s="62"/>
    </row>
    <row r="5" spans="1:12" s="336" customFormat="1" ht="15">
      <c r="A5" s="338"/>
      <c r="B5" s="338" t="s">
        <v>374</v>
      </c>
      <c r="C5" s="338" t="s">
        <v>121</v>
      </c>
      <c r="D5" s="338" t="s">
        <v>122</v>
      </c>
      <c r="E5" s="338" t="s">
        <v>375</v>
      </c>
      <c r="F5" s="338" t="s">
        <v>376</v>
      </c>
      <c r="G5" s="338" t="s">
        <v>123</v>
      </c>
      <c r="H5" s="338" t="s">
        <v>377</v>
      </c>
      <c r="I5" s="338" t="s">
        <v>378</v>
      </c>
    </row>
    <row r="6" spans="1:12" s="336" customFormat="1" ht="15.75" thickBot="1">
      <c r="A6" s="338">
        <v>1</v>
      </c>
      <c r="B6" s="341" t="s">
        <v>379</v>
      </c>
      <c r="C6" s="341" t="s">
        <v>51</v>
      </c>
      <c r="D6" s="341" t="s">
        <v>380</v>
      </c>
      <c r="E6" s="341" t="s">
        <v>381</v>
      </c>
      <c r="F6" s="341" t="s">
        <v>382</v>
      </c>
      <c r="G6" s="341" t="s">
        <v>383</v>
      </c>
      <c r="H6" s="341" t="s">
        <v>47</v>
      </c>
      <c r="I6" s="341" t="s">
        <v>384</v>
      </c>
    </row>
    <row r="7" spans="1:12" s="336" customFormat="1" ht="15">
      <c r="A7" s="338">
        <v>2</v>
      </c>
      <c r="B7" s="342" t="s">
        <v>385</v>
      </c>
      <c r="C7" s="342">
        <v>27</v>
      </c>
      <c r="D7" s="342">
        <v>5</v>
      </c>
      <c r="E7" s="342">
        <v>2.1</v>
      </c>
      <c r="F7" s="342">
        <v>13</v>
      </c>
      <c r="G7" s="342">
        <v>26.88</v>
      </c>
      <c r="H7" s="342">
        <v>12</v>
      </c>
      <c r="I7" s="342">
        <f>SUM(C7:H7)</f>
        <v>85.98</v>
      </c>
    </row>
    <row r="8" spans="1:12" s="336" customFormat="1" ht="15">
      <c r="A8" s="338"/>
      <c r="B8" s="343" t="s">
        <v>386</v>
      </c>
      <c r="C8" s="343"/>
      <c r="D8" s="343">
        <v>1</v>
      </c>
      <c r="E8" s="343"/>
      <c r="F8" s="343"/>
      <c r="G8" s="343"/>
      <c r="H8" s="343"/>
      <c r="I8" s="343">
        <f>SUM(C8:H8)</f>
        <v>1</v>
      </c>
    </row>
    <row r="9" spans="1:12" s="336" customFormat="1" ht="15.75" thickBot="1">
      <c r="A9" s="338">
        <v>3</v>
      </c>
      <c r="B9" s="343" t="s">
        <v>387</v>
      </c>
      <c r="C9" s="344">
        <v>2</v>
      </c>
      <c r="D9" s="344"/>
      <c r="E9" s="344"/>
      <c r="F9" s="344">
        <v>120</v>
      </c>
      <c r="G9" s="344"/>
      <c r="H9" s="344"/>
      <c r="I9" s="345">
        <f>SUM(C9:H9)</f>
        <v>122</v>
      </c>
    </row>
    <row r="10" spans="1:12" s="336" customFormat="1" ht="15.75" thickBot="1">
      <c r="A10" s="338">
        <v>4</v>
      </c>
      <c r="B10" s="346" t="s">
        <v>388</v>
      </c>
      <c r="C10" s="347">
        <f t="shared" ref="C10:I10" si="0">SUM(C7:C9)</f>
        <v>29</v>
      </c>
      <c r="D10" s="347">
        <f t="shared" si="0"/>
        <v>6</v>
      </c>
      <c r="E10" s="347">
        <f t="shared" si="0"/>
        <v>2.1</v>
      </c>
      <c r="F10" s="347">
        <f t="shared" si="0"/>
        <v>133</v>
      </c>
      <c r="G10" s="347">
        <f t="shared" si="0"/>
        <v>26.88</v>
      </c>
      <c r="H10" s="347">
        <f t="shared" si="0"/>
        <v>12</v>
      </c>
      <c r="I10" s="347">
        <f t="shared" si="0"/>
        <v>208.98000000000002</v>
      </c>
    </row>
    <row r="11" spans="1:12" s="336" customFormat="1" ht="15.75">
      <c r="A11" s="338"/>
      <c r="B11" s="337"/>
      <c r="C11" s="338"/>
      <c r="D11" s="338"/>
      <c r="E11" s="338"/>
      <c r="F11" s="338"/>
      <c r="G11" s="338"/>
      <c r="H11" s="338"/>
      <c r="I11" s="338"/>
    </row>
    <row r="12" spans="1:12" ht="15">
      <c r="A12" s="338"/>
      <c r="B12" s="338" t="s">
        <v>389</v>
      </c>
      <c r="C12" s="338" t="s">
        <v>390</v>
      </c>
      <c r="D12" s="338"/>
      <c r="E12" s="338"/>
      <c r="F12" s="338">
        <v>1</v>
      </c>
      <c r="G12" s="338" t="s">
        <v>321</v>
      </c>
      <c r="H12" s="338"/>
      <c r="I12" s="338"/>
    </row>
    <row r="13" spans="1:12" ht="15">
      <c r="B13" s="338"/>
      <c r="C13" s="338" t="s">
        <v>391</v>
      </c>
      <c r="D13" s="338"/>
      <c r="E13" s="338"/>
      <c r="F13" s="338">
        <v>1</v>
      </c>
      <c r="G13" s="338" t="s">
        <v>321</v>
      </c>
    </row>
    <row r="14" spans="1:12" ht="15">
      <c r="B14" s="338"/>
      <c r="C14" s="338" t="s">
        <v>392</v>
      </c>
      <c r="D14" s="338"/>
      <c r="E14" s="338"/>
      <c r="F14" s="338">
        <v>7</v>
      </c>
      <c r="G14" s="338" t="s">
        <v>321</v>
      </c>
    </row>
    <row r="15" spans="1:12" ht="15">
      <c r="B15" s="338"/>
      <c r="C15" s="338" t="s">
        <v>393</v>
      </c>
      <c r="D15" s="338"/>
      <c r="E15" s="338"/>
      <c r="F15" s="338">
        <v>3</v>
      </c>
      <c r="G15" s="338" t="s">
        <v>321</v>
      </c>
      <c r="L15" s="348"/>
    </row>
    <row r="16" spans="1:12" ht="15">
      <c r="D16" s="338" t="s">
        <v>394</v>
      </c>
      <c r="E16" s="338"/>
      <c r="F16" s="338">
        <f>SUM(F12:F15)</f>
        <v>12</v>
      </c>
      <c r="G16" s="338" t="s">
        <v>321</v>
      </c>
    </row>
  </sheetData>
  <pageMargins left="0" right="0" top="0" bottom="0" header="0.51181102362204722" footer="0.51181102362204722"/>
  <pageSetup paperSize="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topLeftCell="A2" workbookViewId="0">
      <selection activeCell="G2" sqref="G2"/>
    </sheetView>
  </sheetViews>
  <sheetFormatPr defaultColWidth="9.140625" defaultRowHeight="12.75"/>
  <cols>
    <col min="1" max="1" width="5.7109375" style="73" customWidth="1"/>
    <col min="2" max="2" width="4.5703125" style="73" customWidth="1"/>
    <col min="3" max="3" width="27.28515625" style="73" customWidth="1"/>
    <col min="4" max="4" width="18.28515625" style="73" customWidth="1"/>
    <col min="5" max="5" width="7.42578125" style="73" customWidth="1"/>
    <col min="6" max="6" width="24.7109375" style="73" customWidth="1"/>
    <col min="7" max="7" width="16.7109375" style="73" customWidth="1"/>
    <col min="8" max="16384" width="9.140625" style="73"/>
  </cols>
  <sheetData>
    <row r="1" spans="1:8">
      <c r="C1" s="74" t="s">
        <v>163</v>
      </c>
      <c r="D1" s="74"/>
      <c r="E1" s="75"/>
      <c r="F1" s="75"/>
      <c r="G1" s="61" t="s">
        <v>302</v>
      </c>
    </row>
    <row r="2" spans="1:8">
      <c r="C2" s="75"/>
      <c r="D2" s="75" t="s">
        <v>229</v>
      </c>
      <c r="E2" s="75"/>
      <c r="F2" s="75"/>
      <c r="G2" s="427" t="s">
        <v>476</v>
      </c>
      <c r="H2" s="76"/>
    </row>
    <row r="3" spans="1:8">
      <c r="C3" s="73" t="s">
        <v>164</v>
      </c>
      <c r="G3" s="62" t="s">
        <v>146</v>
      </c>
      <c r="H3" s="76"/>
    </row>
    <row r="4" spans="1:8">
      <c r="G4" s="62"/>
      <c r="H4" s="76"/>
    </row>
    <row r="5" spans="1:8">
      <c r="B5" s="73" t="s">
        <v>165</v>
      </c>
      <c r="C5" s="73" t="s">
        <v>121</v>
      </c>
      <c r="D5" s="73" t="s">
        <v>122</v>
      </c>
      <c r="E5" s="73" t="s">
        <v>166</v>
      </c>
      <c r="F5" s="73" t="s">
        <v>167</v>
      </c>
      <c r="G5" s="62" t="s">
        <v>123</v>
      </c>
      <c r="H5" s="76"/>
    </row>
    <row r="6" spans="1:8">
      <c r="A6" s="70">
        <v>1</v>
      </c>
      <c r="B6" s="470" t="s">
        <v>168</v>
      </c>
      <c r="C6" s="470"/>
      <c r="D6" s="470"/>
      <c r="E6" s="470" t="s">
        <v>169</v>
      </c>
      <c r="F6" s="470"/>
      <c r="G6" s="470"/>
    </row>
    <row r="7" spans="1:8">
      <c r="A7" s="70">
        <v>2</v>
      </c>
      <c r="B7" s="77" t="s">
        <v>170</v>
      </c>
      <c r="C7" s="77" t="s">
        <v>171</v>
      </c>
      <c r="D7" s="77"/>
      <c r="E7" s="77" t="s">
        <v>170</v>
      </c>
      <c r="F7" s="77" t="s">
        <v>172</v>
      </c>
      <c r="G7" s="77"/>
    </row>
    <row r="8" spans="1:8">
      <c r="A8" s="70">
        <v>3</v>
      </c>
      <c r="B8" s="78" t="s">
        <v>173</v>
      </c>
      <c r="C8" s="79" t="s">
        <v>174</v>
      </c>
      <c r="D8" s="96">
        <f>'1b'!C19</f>
        <v>438353488</v>
      </c>
      <c r="E8" s="78" t="s">
        <v>173</v>
      </c>
      <c r="F8" s="78" t="s">
        <v>175</v>
      </c>
      <c r="G8" s="96">
        <f>'2d'!C6</f>
        <v>368477245</v>
      </c>
    </row>
    <row r="9" spans="1:8">
      <c r="A9" s="70">
        <v>4</v>
      </c>
      <c r="B9" s="78" t="s">
        <v>176</v>
      </c>
      <c r="C9" s="79" t="s">
        <v>177</v>
      </c>
      <c r="D9" s="96">
        <f>'1b'!C37</f>
        <v>303204813</v>
      </c>
      <c r="E9" s="78" t="s">
        <v>176</v>
      </c>
      <c r="F9" s="78" t="s">
        <v>178</v>
      </c>
      <c r="G9" s="96">
        <f>'2d'!C7</f>
        <v>80381073</v>
      </c>
    </row>
    <row r="10" spans="1:8">
      <c r="A10" s="70">
        <v>5</v>
      </c>
      <c r="B10" s="78" t="s">
        <v>179</v>
      </c>
      <c r="C10" s="79" t="s">
        <v>180</v>
      </c>
      <c r="D10" s="96">
        <f>'1b'!C61</f>
        <v>40403567</v>
      </c>
      <c r="E10" s="78" t="s">
        <v>179</v>
      </c>
      <c r="F10" s="78" t="s">
        <v>181</v>
      </c>
      <c r="G10" s="96">
        <f>'2d'!C8</f>
        <v>258516263</v>
      </c>
    </row>
    <row r="11" spans="1:8">
      <c r="A11" s="70">
        <v>6</v>
      </c>
      <c r="B11" s="78" t="s">
        <v>182</v>
      </c>
      <c r="C11" s="79" t="s">
        <v>183</v>
      </c>
      <c r="D11" s="96">
        <f>'1b'!C65</f>
        <v>445000</v>
      </c>
      <c r="E11" s="78" t="s">
        <v>182</v>
      </c>
      <c r="F11" s="78" t="s">
        <v>184</v>
      </c>
      <c r="G11" s="96">
        <f>'2d'!C17</f>
        <v>14542000</v>
      </c>
    </row>
    <row r="12" spans="1:8">
      <c r="A12" s="70">
        <v>7</v>
      </c>
      <c r="B12" s="78" t="s">
        <v>185</v>
      </c>
      <c r="C12" s="78" t="s">
        <v>186</v>
      </c>
      <c r="D12" s="96">
        <v>93659690</v>
      </c>
      <c r="E12" s="78" t="s">
        <v>185</v>
      </c>
      <c r="F12" s="78" t="s">
        <v>187</v>
      </c>
      <c r="G12" s="99">
        <f>'2d'!C26</f>
        <v>254447805</v>
      </c>
    </row>
    <row r="13" spans="1:8">
      <c r="A13" s="70">
        <v>8</v>
      </c>
      <c r="B13" s="78" t="s">
        <v>188</v>
      </c>
      <c r="C13" s="78"/>
      <c r="D13" s="96"/>
      <c r="E13" s="78" t="s">
        <v>188</v>
      </c>
      <c r="F13" s="78"/>
      <c r="G13" s="96"/>
    </row>
    <row r="14" spans="1:8">
      <c r="A14" s="70">
        <v>9</v>
      </c>
      <c r="B14" s="78"/>
      <c r="C14" s="78"/>
      <c r="D14" s="96"/>
      <c r="E14" s="78" t="s">
        <v>189</v>
      </c>
      <c r="F14" s="78"/>
      <c r="G14" s="96"/>
    </row>
    <row r="15" spans="1:8">
      <c r="A15" s="70">
        <v>10</v>
      </c>
      <c r="B15" s="78"/>
      <c r="C15" s="78"/>
      <c r="D15" s="96"/>
      <c r="E15" s="78"/>
      <c r="F15" s="78"/>
      <c r="G15" s="96"/>
    </row>
    <row r="16" spans="1:8">
      <c r="A16" s="70">
        <v>11</v>
      </c>
      <c r="B16" s="80"/>
      <c r="C16" s="80" t="s">
        <v>190</v>
      </c>
      <c r="D16" s="100">
        <f>SUM(D8:D15)</f>
        <v>876066558</v>
      </c>
      <c r="E16" s="80"/>
      <c r="F16" s="80" t="s">
        <v>191</v>
      </c>
      <c r="G16" s="100">
        <f>SUM(G8:G14)</f>
        <v>976364386</v>
      </c>
    </row>
    <row r="17" spans="1:7">
      <c r="A17" s="70">
        <v>12</v>
      </c>
      <c r="B17" s="78"/>
      <c r="C17" s="78"/>
      <c r="D17" s="96"/>
      <c r="E17" s="78"/>
      <c r="F17" s="78" t="s">
        <v>192</v>
      </c>
      <c r="G17" s="96">
        <f>D16</f>
        <v>876066558</v>
      </c>
    </row>
    <row r="18" spans="1:7">
      <c r="A18" s="70">
        <v>13</v>
      </c>
      <c r="B18" s="78"/>
      <c r="C18" s="78"/>
      <c r="D18" s="96"/>
      <c r="E18" s="78"/>
      <c r="F18" s="78" t="s">
        <v>193</v>
      </c>
      <c r="G18" s="96">
        <f>G16-G17</f>
        <v>100297828</v>
      </c>
    </row>
    <row r="19" spans="1:7">
      <c r="A19" s="70">
        <v>14</v>
      </c>
      <c r="B19" s="78"/>
      <c r="C19" s="81"/>
      <c r="D19" s="96"/>
      <c r="E19" s="78"/>
      <c r="F19" s="78"/>
      <c r="G19" s="96"/>
    </row>
    <row r="20" spans="1:7">
      <c r="A20" s="70">
        <v>15</v>
      </c>
      <c r="B20" s="80" t="s">
        <v>194</v>
      </c>
      <c r="C20" s="80" t="s">
        <v>195</v>
      </c>
      <c r="D20" s="100"/>
      <c r="E20" s="80" t="s">
        <v>194</v>
      </c>
      <c r="F20" s="80" t="s">
        <v>196</v>
      </c>
      <c r="G20" s="100"/>
    </row>
    <row r="21" spans="1:7">
      <c r="A21" s="70">
        <v>16</v>
      </c>
      <c r="B21" s="78" t="s">
        <v>197</v>
      </c>
      <c r="C21" s="78" t="s">
        <v>198</v>
      </c>
      <c r="D21" s="96">
        <f>'1b'!C20</f>
        <v>3653000</v>
      </c>
      <c r="E21" s="78" t="s">
        <v>197</v>
      </c>
      <c r="F21" s="78" t="s">
        <v>131</v>
      </c>
      <c r="G21" s="96">
        <f>'2d'!C32</f>
        <v>44951548</v>
      </c>
    </row>
    <row r="22" spans="1:7">
      <c r="A22" s="70">
        <v>17</v>
      </c>
      <c r="B22" s="78" t="s">
        <v>199</v>
      </c>
      <c r="C22" s="78" t="s">
        <v>200</v>
      </c>
      <c r="D22" s="96">
        <f>'1b'!C63</f>
        <v>180000</v>
      </c>
      <c r="E22" s="78" t="s">
        <v>199</v>
      </c>
      <c r="F22" s="78" t="s">
        <v>124</v>
      </c>
      <c r="G22" s="96">
        <f>'2d'!C37</f>
        <v>282336697</v>
      </c>
    </row>
    <row r="23" spans="1:7">
      <c r="A23" s="70">
        <v>18</v>
      </c>
      <c r="B23" s="78" t="s">
        <v>201</v>
      </c>
      <c r="C23" s="78" t="s">
        <v>202</v>
      </c>
      <c r="D23" s="96">
        <f>'1b'!C69</f>
        <v>435500</v>
      </c>
      <c r="E23" s="78" t="s">
        <v>201</v>
      </c>
      <c r="F23" s="78" t="s">
        <v>203</v>
      </c>
      <c r="G23" s="96">
        <f>'2d'!C42</f>
        <v>2312030</v>
      </c>
    </row>
    <row r="24" spans="1:7">
      <c r="A24" s="70">
        <v>19</v>
      </c>
      <c r="B24" s="78" t="s">
        <v>204</v>
      </c>
      <c r="C24" s="78" t="s">
        <v>205</v>
      </c>
      <c r="D24" s="96">
        <v>472867708</v>
      </c>
      <c r="E24" s="78" t="s">
        <v>204</v>
      </c>
      <c r="F24" s="79"/>
      <c r="G24" s="96"/>
    </row>
    <row r="25" spans="1:7">
      <c r="A25" s="70">
        <v>20</v>
      </c>
      <c r="B25" s="78" t="s">
        <v>206</v>
      </c>
      <c r="C25" s="78"/>
      <c r="D25" s="96"/>
      <c r="E25" s="78" t="s">
        <v>206</v>
      </c>
      <c r="F25" s="78"/>
      <c r="G25" s="96"/>
    </row>
    <row r="26" spans="1:7">
      <c r="A26" s="70">
        <v>21</v>
      </c>
      <c r="B26" s="78" t="s">
        <v>207</v>
      </c>
      <c r="C26" s="78"/>
      <c r="D26" s="96"/>
      <c r="E26" s="78"/>
      <c r="F26" s="78"/>
      <c r="G26" s="96"/>
    </row>
    <row r="27" spans="1:7">
      <c r="A27" s="70">
        <v>22</v>
      </c>
      <c r="B27" s="78" t="s">
        <v>208</v>
      </c>
      <c r="C27" s="82"/>
      <c r="D27" s="96"/>
      <c r="E27" s="78"/>
      <c r="F27" s="78"/>
      <c r="G27" s="96"/>
    </row>
    <row r="28" spans="1:7">
      <c r="A28" s="70">
        <v>23</v>
      </c>
      <c r="B28" s="78" t="s">
        <v>209</v>
      </c>
      <c r="C28" s="78"/>
      <c r="D28" s="96"/>
      <c r="E28" s="78"/>
      <c r="F28" s="78"/>
      <c r="G28" s="96"/>
    </row>
    <row r="29" spans="1:7">
      <c r="A29" s="70">
        <v>24</v>
      </c>
      <c r="B29" s="80"/>
      <c r="C29" s="80" t="s">
        <v>210</v>
      </c>
      <c r="D29" s="100">
        <f>SUM(D21:D28)</f>
        <v>477136208</v>
      </c>
      <c r="E29" s="80"/>
      <c r="F29" s="80" t="s">
        <v>211</v>
      </c>
      <c r="G29" s="100">
        <f>SUM(G21:G26)</f>
        <v>329600275</v>
      </c>
    </row>
    <row r="30" spans="1:7">
      <c r="A30" s="70">
        <v>25</v>
      </c>
      <c r="B30" s="78"/>
      <c r="C30" s="78"/>
      <c r="D30" s="96"/>
      <c r="E30" s="78"/>
      <c r="F30" s="78" t="s">
        <v>212</v>
      </c>
      <c r="G30" s="96">
        <f>D29</f>
        <v>477136208</v>
      </c>
    </row>
    <row r="31" spans="1:7">
      <c r="A31" s="70">
        <v>26</v>
      </c>
      <c r="B31" s="78"/>
      <c r="C31" s="78"/>
      <c r="D31" s="96"/>
      <c r="E31" s="78"/>
      <c r="F31" s="78" t="s">
        <v>213</v>
      </c>
      <c r="G31" s="96">
        <f>G29-G30</f>
        <v>-147535933</v>
      </c>
    </row>
    <row r="32" spans="1:7">
      <c r="A32" s="70">
        <v>27</v>
      </c>
      <c r="B32" s="78"/>
      <c r="D32" s="96"/>
      <c r="E32" s="78"/>
      <c r="F32" s="78"/>
      <c r="G32" s="96"/>
    </row>
    <row r="33" spans="1:7">
      <c r="A33" s="70">
        <v>28</v>
      </c>
      <c r="B33" s="83"/>
      <c r="C33" s="83" t="s">
        <v>214</v>
      </c>
      <c r="D33" s="101">
        <f>D16+D29</f>
        <v>1353202766</v>
      </c>
      <c r="E33" s="83"/>
      <c r="F33" s="83" t="s">
        <v>215</v>
      </c>
      <c r="G33" s="101">
        <f>SUM(G16+G29)</f>
        <v>1305964661</v>
      </c>
    </row>
    <row r="34" spans="1:7">
      <c r="A34" s="84"/>
      <c r="B34" s="84"/>
      <c r="C34" s="85" t="s">
        <v>216</v>
      </c>
      <c r="D34" s="103">
        <f>'1b'!C73</f>
        <v>506780452</v>
      </c>
      <c r="F34" s="85" t="s">
        <v>216</v>
      </c>
      <c r="G34" s="102">
        <f>'2d'!C46</f>
        <v>506780452</v>
      </c>
    </row>
    <row r="35" spans="1:7">
      <c r="A35" s="84"/>
      <c r="B35" s="84"/>
      <c r="C35" s="85" t="s">
        <v>411</v>
      </c>
      <c r="D35" s="103">
        <f>'1b'!C72</f>
        <v>16077511</v>
      </c>
      <c r="F35" s="85" t="s">
        <v>371</v>
      </c>
      <c r="G35" s="102">
        <v>60000000</v>
      </c>
    </row>
    <row r="36" spans="1:7">
      <c r="A36" s="84"/>
      <c r="B36" s="84"/>
      <c r="C36" s="85" t="s">
        <v>231</v>
      </c>
      <c r="D36" s="103">
        <v>24195743</v>
      </c>
      <c r="F36" s="85" t="s">
        <v>217</v>
      </c>
      <c r="G36" s="102">
        <f>'2d'!C44</f>
        <v>27511359</v>
      </c>
    </row>
    <row r="37" spans="1:7">
      <c r="A37" s="84"/>
      <c r="B37" s="84"/>
      <c r="C37" s="85" t="s">
        <v>218</v>
      </c>
      <c r="D37" s="103">
        <f>SUM(D33:D36)</f>
        <v>1900256472</v>
      </c>
      <c r="F37" s="85" t="s">
        <v>219</v>
      </c>
      <c r="G37" s="102">
        <f>SUM(G33:G36)</f>
        <v>1900256472</v>
      </c>
    </row>
    <row r="38" spans="1:7">
      <c r="A38" s="84"/>
      <c r="B38" s="84"/>
      <c r="C38" s="84"/>
      <c r="D38" s="103"/>
      <c r="G38" s="102"/>
    </row>
    <row r="39" spans="1:7">
      <c r="A39" s="84"/>
      <c r="B39" s="84"/>
      <c r="C39" s="84"/>
      <c r="D39" s="103"/>
      <c r="G39" s="102"/>
    </row>
    <row r="40" spans="1:7">
      <c r="A40" s="84"/>
      <c r="B40" s="84"/>
      <c r="D40" s="103"/>
    </row>
  </sheetData>
  <mergeCells count="2">
    <mergeCell ref="B6:D6"/>
    <mergeCell ref="E6:G6"/>
  </mergeCells>
  <phoneticPr fontId="34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2</vt:i4>
      </vt:variant>
    </vt:vector>
  </HeadingPairs>
  <TitlesOfParts>
    <vt:vector size="18" baseType="lpstr">
      <vt:lpstr>1a</vt:lpstr>
      <vt:lpstr>1b</vt:lpstr>
      <vt:lpstr>1c</vt:lpstr>
      <vt:lpstr>2a</vt:lpstr>
      <vt:lpstr>2b</vt:lpstr>
      <vt:lpstr>2d</vt:lpstr>
      <vt:lpstr>2e</vt:lpstr>
      <vt:lpstr>3</vt:lpstr>
      <vt:lpstr>4</vt:lpstr>
      <vt:lpstr>5</vt:lpstr>
      <vt:lpstr>6</vt:lpstr>
      <vt:lpstr>9a</vt:lpstr>
      <vt:lpstr>9b</vt:lpstr>
      <vt:lpstr>9c</vt:lpstr>
      <vt:lpstr>10 mell</vt:lpstr>
      <vt:lpstr>13</vt:lpstr>
      <vt:lpstr>'13'!Nyomtatási_terület</vt:lpstr>
      <vt:lpstr>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Berhida</dc:creator>
  <cp:lastModifiedBy>User</cp:lastModifiedBy>
  <cp:lastPrinted>2017-11-15T16:50:15Z</cp:lastPrinted>
  <dcterms:created xsi:type="dcterms:W3CDTF">2017-02-09T14:59:06Z</dcterms:created>
  <dcterms:modified xsi:type="dcterms:W3CDTF">2018-01-14T16:46:07Z</dcterms:modified>
</cp:coreProperties>
</file>