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firstSheet="11" activeTab="18"/>
  </bookViews>
  <sheets>
    <sheet name="1 mell" sheetId="1" r:id="rId1"/>
    <sheet name="1-a.mell" sheetId="2" r:id="rId2"/>
    <sheet name="1-b.mell" sheetId="3" r:id="rId3"/>
    <sheet name="2.mell " sheetId="4" r:id="rId4"/>
    <sheet name="2.a " sheetId="5" r:id="rId5"/>
    <sheet name="2.b" sheetId="6" r:id="rId6"/>
    <sheet name="2-c mell" sheetId="7" r:id="rId7"/>
    <sheet name="2-d" sheetId="8" r:id="rId8"/>
    <sheet name="3.mell. " sheetId="9" r:id="rId9"/>
    <sheet name="4.mell" sheetId="10" r:id="rId10"/>
    <sheet name="5.mell." sheetId="11" r:id="rId11"/>
    <sheet name="6.mell." sheetId="12" r:id="rId12"/>
    <sheet name="7 mell" sheetId="13" r:id="rId13"/>
    <sheet name="8.sz.mell" sheetId="14" r:id="rId14"/>
    <sheet name="9.sz.mell" sheetId="15" r:id="rId15"/>
    <sheet name="10 mell" sheetId="16" r:id="rId16"/>
    <sheet name="11 mell" sheetId="17" r:id="rId17"/>
    <sheet name="12 mell" sheetId="18" r:id="rId18"/>
    <sheet name="13. mell" sheetId="19" r:id="rId19"/>
  </sheets>
  <definedNames>
    <definedName name="_xlnm.Print_Area" localSheetId="18">'13. mell'!$B$1:$O$64</definedName>
  </definedNames>
  <calcPr fullCalcOnLoad="1"/>
</workbook>
</file>

<file path=xl/sharedStrings.xml><?xml version="1.0" encoding="utf-8"?>
<sst xmlns="http://schemas.openxmlformats.org/spreadsheetml/2006/main" count="1409" uniqueCount="989">
  <si>
    <t>8.) Függő,kiegy.kiad:</t>
  </si>
  <si>
    <r>
      <t>Ber</t>
    </r>
    <r>
      <rPr>
        <sz val="12"/>
        <rFont val="Times New Roman"/>
        <family val="1"/>
      </rPr>
      <t>hida Város Önkormányzata</t>
    </r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</si>
  <si>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</si>
  <si>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</si>
  <si>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</si>
  <si>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</si>
  <si>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</si>
  <si>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</si>
  <si>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</si>
  <si>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</si>
  <si>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</si>
  <si>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</si>
  <si>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</si>
  <si>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</si>
  <si>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Munkaadókat terhelő járulékok és szociális hozzájárulási adó, </t>
  </si>
  <si>
    <t>Dologi kiadások és egyéb folyó kiadások</t>
  </si>
  <si>
    <t>Ellátottak pénzbeli juttatásai</t>
  </si>
  <si>
    <t>Egyéb működési célú kiadások</t>
  </si>
  <si>
    <t xml:space="preserve">  irányító szerv alá tartozó költségvetési szervnek folyósított működési támogatás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</si>
  <si>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</si>
  <si>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</si>
  <si>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</si>
  <si>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   társadalom-, szociálpolitikai és egyéb juttatás, támogatás</t>
  </si>
  <si>
    <t xml:space="preserve">Egyéb pénzforgalom nélküli kiadások -Tartalékok </t>
  </si>
  <si>
    <t xml:space="preserve">  általános tartalék</t>
  </si>
  <si>
    <t xml:space="preserve">  céltartalék</t>
  </si>
  <si>
    <t xml:space="preserve">Ellátottak pénzbeli juttatásai </t>
  </si>
  <si>
    <t xml:space="preserve">Intézményi beruházások </t>
  </si>
  <si>
    <t>Felújítások</t>
  </si>
  <si>
    <t>Kormányzati beruházások</t>
  </si>
  <si>
    <t>Lakástámogatás</t>
  </si>
  <si>
    <t>Lakásépítés</t>
  </si>
  <si>
    <t xml:space="preserve">Egyéb felhalmozási kiadások </t>
  </si>
  <si>
    <t xml:space="preserve">   irányító szerv alá tartozó költségvetési szervnek folyósított felhalmozási támogatás</t>
  </si>
  <si>
    <t xml:space="preserve">   befektetési célú részesedések vásárlása </t>
  </si>
  <si>
    <t xml:space="preserve">   támogatásértékű felhalmozási kiadások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</si>
  <si>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</si>
  <si>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</si>
  <si>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Támogatási kölcsönök nyújtása államháztartáson belülre</t>
  </si>
  <si>
    <t>Támogatási kölcsönök nyújtása államháztartáson kívülre</t>
  </si>
  <si>
    <t>Támogatási kölcsönök törlesztése államháztartáson belülre</t>
  </si>
  <si>
    <t>KIADÁSOK ÖSSZESEN:</t>
  </si>
  <si>
    <t xml:space="preserve">Finanszírozási kiadások </t>
  </si>
  <si>
    <t>KIADÁSOK MINDÖSSZESEN:</t>
  </si>
  <si>
    <t xml:space="preserve">Közhatalmi bevételek </t>
  </si>
  <si>
    <t xml:space="preserve">Intézményi működési bevételek összesen </t>
  </si>
  <si>
    <t>Működési célú pénzeszközátvételek államháztartáson kívülről</t>
  </si>
  <si>
    <t xml:space="preserve">Helyi adók  </t>
  </si>
  <si>
    <t xml:space="preserve">Illetékek </t>
  </si>
  <si>
    <t>Pótlékok, bírságok</t>
  </si>
  <si>
    <t xml:space="preserve">Átengedett központi adók </t>
  </si>
  <si>
    <t>Önkormányzatok sajátos működési bevételei</t>
  </si>
  <si>
    <t>Önkormányzatok sajátos felhalmozási és tőke bevételei</t>
  </si>
  <si>
    <t xml:space="preserve">Önkormányzat költségvetési támogatása </t>
  </si>
  <si>
    <t xml:space="preserve">Előző évi működési célú előirányzat-maradvány, pénzmaradvány átvétel összesen </t>
  </si>
  <si>
    <t>Támogatásértékű működési bevételek</t>
  </si>
  <si>
    <t>Irányító szervtől kapott működési célú támogatás</t>
  </si>
  <si>
    <t>Irányító szervtől kapott felhalmozási célú támogatás</t>
  </si>
  <si>
    <t>Felhalmozási célú saját bevételek</t>
  </si>
  <si>
    <t>Támogatásértékű felhalmozási bevételek</t>
  </si>
  <si>
    <t>Előző évi felhalmozási célú előirányzat-maradvány, pénzmaradvány átvétel</t>
  </si>
  <si>
    <t xml:space="preserve">Felhalmozási célú pénzeszközátvételek államháztartáson kívülről </t>
  </si>
  <si>
    <t xml:space="preserve">Támogatási kölcsönök visszatérülése államháztartáson belülről </t>
  </si>
  <si>
    <t xml:space="preserve">Támogatási kölcsönök visszatérülése államháztartáson kívülről  </t>
  </si>
  <si>
    <t>Támogatási kölcsönök igénybevétele államháztartáson belülről</t>
  </si>
  <si>
    <t>BEVÉTELEK ÖSSZESEN: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</si>
  <si>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</si>
  <si>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</si>
  <si>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</t>
  </si>
  <si>
    <t>1.) Közhatalmi bevételek</t>
  </si>
  <si>
    <r>
      <t xml:space="preserve"> 2.)</t>
    </r>
    <r>
      <rPr>
        <sz val="10"/>
        <rFont val="Times New Roman"/>
        <family val="1"/>
      </rPr>
      <t xml:space="preserve"> Intézményi működési bevételek</t>
    </r>
  </si>
  <si>
    <r>
      <t xml:space="preserve">3.) </t>
    </r>
    <r>
      <rPr>
        <sz val="10"/>
        <rFont val="Times New Roman"/>
        <family val="1"/>
      </rPr>
      <t>Önkormányzatok saját működési bevételei</t>
    </r>
  </si>
  <si>
    <r>
      <t xml:space="preserve"> 3.1.) </t>
    </r>
    <r>
      <rPr>
        <sz val="10"/>
        <rFont val="Times New Roman"/>
        <family val="1"/>
      </rPr>
      <t>Illetékek</t>
    </r>
  </si>
  <si>
    <r>
      <t xml:space="preserve"> 3.2.) </t>
    </r>
    <r>
      <rPr>
        <sz val="10"/>
        <rFont val="Times New Roman"/>
        <family val="1"/>
      </rPr>
      <t>Helyi adók</t>
    </r>
  </si>
  <si>
    <r>
      <t xml:space="preserve"> 3.3) </t>
    </r>
    <r>
      <rPr>
        <sz val="10"/>
        <rFont val="Times New Roman"/>
        <family val="1"/>
      </rPr>
      <t xml:space="preserve">Átengedett központi adó </t>
    </r>
  </si>
  <si>
    <r>
      <t xml:space="preserve"> 3</t>
    </r>
    <r>
      <rPr>
        <b/>
        <sz val="10"/>
        <rFont val="Times New Roman"/>
        <family val="1"/>
      </rPr>
      <t>.4</t>
    </r>
    <r>
      <rPr>
        <sz val="10"/>
        <rFont val="Times New Roman"/>
        <family val="1"/>
      </rPr>
      <t>) Bírságok, pótlékok és egyéb sajátos bevételek</t>
    </r>
  </si>
  <si>
    <t>4.) Működési támogatások</t>
  </si>
  <si>
    <t xml:space="preserve">  a.) hatósági díjbevételek</t>
  </si>
  <si>
    <r>
      <t xml:space="preserve"> 4.1</t>
    </r>
    <r>
      <rPr>
        <sz val="10"/>
        <rFont val="Times New Roman"/>
        <family val="1"/>
      </rPr>
      <t>) Normatív hozzájárulások</t>
    </r>
  </si>
  <si>
    <r>
      <t xml:space="preserve"> 4.2) </t>
    </r>
    <r>
      <rPr>
        <sz val="10"/>
        <rFont val="Times New Roman"/>
        <family val="1"/>
      </rPr>
      <t>Központosított előirányzatokból működési célúak</t>
    </r>
  </si>
  <si>
    <r>
      <t>4.3)</t>
    </r>
    <r>
      <rPr>
        <sz val="10"/>
        <rFont val="Times New Roman"/>
        <family val="1"/>
      </rPr>
      <t xml:space="preserve"> Helyi önkormányzatok kiegészítő támogatása</t>
    </r>
  </si>
  <si>
    <r>
      <t>4.4)</t>
    </r>
    <r>
      <rPr>
        <sz val="10"/>
        <rFont val="Times New Roman"/>
        <family val="1"/>
      </rPr>
      <t xml:space="preserve"> Helyi önkormányzatok által fenntart. tám.előadó-műv. Szerv.tám.</t>
    </r>
  </si>
  <si>
    <r>
      <t>4.5)</t>
    </r>
    <r>
      <rPr>
        <sz val="10"/>
        <rFont val="Times New Roman"/>
        <family val="1"/>
      </rPr>
      <t xml:space="preserve"> Normatív kötött felhasználású támogatás</t>
    </r>
  </si>
  <si>
    <t>5. Egyéb működési bevételek</t>
  </si>
  <si>
    <r>
      <t>5.1</t>
    </r>
    <r>
      <rPr>
        <sz val="10"/>
        <rFont val="Times New Roman"/>
        <family val="1"/>
      </rPr>
      <t xml:space="preserve"> Támogatásértékű működési bevételek</t>
    </r>
  </si>
  <si>
    <r>
      <t>5.2</t>
    </r>
    <r>
      <rPr>
        <sz val="10"/>
        <rFont val="Times New Roman"/>
        <family val="1"/>
      </rPr>
      <t xml:space="preserve"> Működési célú pénzeszköz átvétel áht. kívülről</t>
    </r>
  </si>
  <si>
    <r>
      <t>5.3</t>
    </r>
    <r>
      <rPr>
        <sz val="10"/>
        <rFont val="Times New Roman"/>
        <family val="1"/>
      </rPr>
      <t xml:space="preserve"> Előző évi működési célú pénzmaradvány átvétel</t>
    </r>
  </si>
  <si>
    <r>
      <t>5.4</t>
    </r>
    <r>
      <rPr>
        <sz val="10"/>
        <rFont val="Times New Roman"/>
        <family val="1"/>
      </rPr>
      <t xml:space="preserve"> Előző évi költségvetési kiegészítések, visszatérülések</t>
    </r>
  </si>
  <si>
    <t>2.)Intézm.saját bev.össz.</t>
  </si>
  <si>
    <t>3.) Helyi adók</t>
  </si>
  <si>
    <t>4.) Átengedett kp-i adók</t>
  </si>
  <si>
    <t>5.) Bírság,pótlék saj bev</t>
  </si>
  <si>
    <t>Közhatalmi bevételek</t>
  </si>
  <si>
    <t>j.)</t>
  </si>
  <si>
    <t>mutató sz</t>
  </si>
  <si>
    <t>fajl.össz.</t>
  </si>
  <si>
    <t>Tám.össz</t>
  </si>
  <si>
    <t>Ebből</t>
  </si>
  <si>
    <t>PH</t>
  </si>
  <si>
    <t>Intézményi össz.</t>
  </si>
  <si>
    <t>jogcímek</t>
  </si>
  <si>
    <t xml:space="preserve">2011 év </t>
  </si>
  <si>
    <t>Süni</t>
  </si>
  <si>
    <t>Hétszínv.</t>
  </si>
  <si>
    <t>Vilonyai Ó</t>
  </si>
  <si>
    <t>Rákóczi</t>
  </si>
  <si>
    <t>Vilonya I.</t>
  </si>
  <si>
    <t>Ady</t>
  </si>
  <si>
    <t>Műv.O.Int</t>
  </si>
  <si>
    <t>Családs</t>
  </si>
  <si>
    <t>Kultúr és művh</t>
  </si>
  <si>
    <t>Normatív tám.Ktv.3. Melléklet</t>
  </si>
  <si>
    <t>tel.önkm üzemelt, igazg. Sport és kulturális fel</t>
  </si>
  <si>
    <t xml:space="preserve"> Körjegyzőség alaphozzájár.</t>
  </si>
  <si>
    <t xml:space="preserve"> Lakott külterülettel kapcs fel.</t>
  </si>
  <si>
    <t xml:space="preserve"> pénzbeli szociális jutt.</t>
  </si>
  <si>
    <t xml:space="preserve"> Családs. és gyermekjóléti fel.</t>
  </si>
  <si>
    <t xml:space="preserve"> Szociális étkeztetés</t>
  </si>
  <si>
    <t xml:space="preserve"> Házi segítségnyújtás nyd </t>
  </si>
  <si>
    <t xml:space="preserve"> időskorúak nappali int. Ell.</t>
  </si>
  <si>
    <t>bölcsődei ellátás</t>
  </si>
  <si>
    <t>bölcsődei ingyenes étkeztetés</t>
  </si>
  <si>
    <t>Óvodai nevelés 1-3 évf.  8 hónapra</t>
  </si>
  <si>
    <t>Óvodai nev. 1-3. Évf.  4 hóra</t>
  </si>
  <si>
    <r>
      <t>Ált Isk okt. 1 -2 évf. gyp.együtt 8</t>
    </r>
    <r>
      <rPr>
        <sz val="8"/>
        <rFont val="Times New Roman"/>
        <family val="1"/>
      </rPr>
      <t xml:space="preserve"> hó</t>
    </r>
  </si>
  <si>
    <t>Ált Isk okt. 3. évf.gyógyped.együtt 8 hó</t>
  </si>
  <si>
    <t>Ált Isk okt. 4. évf.gyógyped.együtt 8 hó</t>
  </si>
  <si>
    <t>Általános Iskolai okt. 5 -6 évf.. 8 hó</t>
  </si>
  <si>
    <t>Általános Iskolai okt. 7-8. évf. 8 hó</t>
  </si>
  <si>
    <r>
      <t xml:space="preserve">Ált Isk okt. 1 -2 évf. gyp.együtt </t>
    </r>
    <r>
      <rPr>
        <sz val="8"/>
        <rFont val="Times New Roman"/>
        <family val="1"/>
      </rPr>
      <t>4 hó 2009</t>
    </r>
  </si>
  <si>
    <t>Ált Isk okt. 3. évf.gyógyped.együtt 4 hó 2009</t>
  </si>
  <si>
    <t>Ált Isk okt. 4. évf.gyógyped.együtt 4 hó</t>
  </si>
  <si>
    <t>Általános Iskolai okt. 5 -6 évf.. 4 hó</t>
  </si>
  <si>
    <t>Általános Iskolai okt. 7-8. évf. 4 hó</t>
  </si>
  <si>
    <t>minősített alapfokú zeneműv.okt.. 8 hó</t>
  </si>
  <si>
    <t xml:space="preserve"> minősített képző és iparműv,.  8 hóhó</t>
  </si>
  <si>
    <t>Zeneművészeti oktatás  heti 4 tanóra 8 hóra</t>
  </si>
  <si>
    <t xml:space="preserve">Zeneművészeti oktatás 4 hóra </t>
  </si>
  <si>
    <t>Képző művészeti okt.heti 4 tanóra  8 hóra</t>
  </si>
  <si>
    <t>Képző művészeti okt.heti 4 tanóra   4 hóra</t>
  </si>
  <si>
    <t xml:space="preserve"> Gyógyped. magántan. 8 hóra</t>
  </si>
  <si>
    <t>Gyógyped. magántan. 4 hóra</t>
  </si>
  <si>
    <t xml:space="preserve"> gyógyp. Enyhe ért. Fogy. SNI.. 4  hó</t>
  </si>
  <si>
    <t>megism funkc vis.fejl rendell SNI 4 hó</t>
  </si>
  <si>
    <t>Ált.isk. napközi . 1-4 8 hó</t>
  </si>
  <si>
    <t>Ált.isk. napközi .5-8 8 hó</t>
  </si>
  <si>
    <t>Iskolaotthonos oktatás 8 hó 1-4 évf</t>
  </si>
  <si>
    <t>Ált.isk. napközi . 1-4 4 hó</t>
  </si>
  <si>
    <t>Ált.isk. napközi .5-8 4 hó</t>
  </si>
  <si>
    <t>Iskolaotthonos okt. 4 hó 1-4 évf</t>
  </si>
  <si>
    <t>nemzetiségi oktatás 8 hó</t>
  </si>
  <si>
    <t xml:space="preserve"> nemzetiségi oktatás 4 hó</t>
  </si>
  <si>
    <t>Int.társ. Óv.isk 1-8 évf.  8 hó</t>
  </si>
  <si>
    <t xml:space="preserve"> Int.társ. Óv.isk 1-8 évf. 4 hó.</t>
  </si>
  <si>
    <t xml:space="preserve">Óvodai, iskolai  kedvezm.étkeztetés </t>
  </si>
  <si>
    <t xml:space="preserve"> Tanulók ingyenes TK tám.</t>
  </si>
  <si>
    <t>szakmai informatikai fejlesztési feladatok</t>
  </si>
  <si>
    <t>NORMATÍV TÁM. ÖSSZESEN</t>
  </si>
  <si>
    <t>II. Normatív kötött Kvtv. 8. Sz. mellékl.</t>
  </si>
  <si>
    <t>Ped.szakvizsga, továbbképz 8 hó</t>
  </si>
  <si>
    <t>Ped.szakvizsga, továbbképz 4 hó</t>
  </si>
  <si>
    <t>osztályfőnöki pótlék kieg. 8 hó</t>
  </si>
  <si>
    <t>osztályfőnöki pótlék kieg. 4 hó</t>
  </si>
  <si>
    <t>gyógypedagógiai pótlék kieg. 8 hó</t>
  </si>
  <si>
    <t>gyógypedagógiai pótlék kieg. 4 hó</t>
  </si>
  <si>
    <t xml:space="preserve"> Szociális továbbkép.szakvizsga</t>
  </si>
  <si>
    <t>NORMATÍV KÖTÖTT ÖSSZESEN</t>
  </si>
  <si>
    <t>Intézményi összesen:</t>
  </si>
  <si>
    <t>III. SZJA finanszírozás</t>
  </si>
  <si>
    <t>a.) átengedett SZJA 8 %</t>
  </si>
  <si>
    <t>b.) jöv.diff. Kieg.</t>
  </si>
  <si>
    <t>SZJA ÖSSZESEN</t>
  </si>
  <si>
    <t>KÖZPONTI TÁMOGATÁS EGYÜTT</t>
  </si>
  <si>
    <t>Mindösszesen</t>
  </si>
  <si>
    <t xml:space="preserve">2012 év </t>
  </si>
  <si>
    <t>Központi támogatások a 2012. Évi költségvetés</t>
  </si>
  <si>
    <t>építésügyi igazg.kieg.</t>
  </si>
  <si>
    <t xml:space="preserve"> gyógyp. Enyhe ért. Fogy.SNI ... 8 hó</t>
  </si>
  <si>
    <t>.gyógyp megism func vis fejl rend.. 8 hó</t>
  </si>
  <si>
    <t>szakmai informatikai fejlesztési feladatok 8 hó</t>
  </si>
  <si>
    <t>szakmai informatikai fejlesztési feladatok 4 hó</t>
  </si>
  <si>
    <t>bölcsődei kedvezm, ingy étkeztetés</t>
  </si>
  <si>
    <t>TESZ</t>
  </si>
  <si>
    <t>Berhida Város Önkormányzata</t>
  </si>
  <si>
    <t>Bevételek</t>
  </si>
  <si>
    <t>adatok ezer Ft-ban</t>
  </si>
  <si>
    <t>A</t>
  </si>
  <si>
    <t>B</t>
  </si>
  <si>
    <t>BEVÉTELI JOGCÍMEK</t>
  </si>
  <si>
    <t>I.) Működési bevételek</t>
  </si>
  <si>
    <t xml:space="preserve">  a.) szoc. Étkeztetés, térítési díj</t>
  </si>
  <si>
    <t xml:space="preserve">  b.) idősek klubja térítési díj</t>
  </si>
  <si>
    <t xml:space="preserve">  c.) házi gondozás térítési díj</t>
  </si>
  <si>
    <t xml:space="preserve">  d.) lakó ingatlanok bérbeadása</t>
  </si>
  <si>
    <t xml:space="preserve">  e.) nem lakó ingatlan bérleti díjak</t>
  </si>
  <si>
    <t xml:space="preserve">  f.) közmű bérleti díjak</t>
  </si>
  <si>
    <t xml:space="preserve">  g.) szolgáltatási díj (továbbszámlázott..)</t>
  </si>
  <si>
    <t xml:space="preserve">  h.) tandíj, térítési díj bevétel</t>
  </si>
  <si>
    <t xml:space="preserve">  i.) egyéb bevételek</t>
  </si>
  <si>
    <t xml:space="preserve">  j.) kamatbevételek</t>
  </si>
  <si>
    <t xml:space="preserve">  k.) élelmezési bevételek</t>
  </si>
  <si>
    <t xml:space="preserve">  l.) áfa bevételek</t>
  </si>
  <si>
    <t xml:space="preserve">  a.) építmény adó</t>
  </si>
  <si>
    <t xml:space="preserve">  b.) kommunális adó</t>
  </si>
  <si>
    <t xml:space="preserve">  c.) iparűzési adó</t>
  </si>
  <si>
    <t xml:space="preserve">  a.) személyi jöv.adó helyben maradó része</t>
  </si>
  <si>
    <t xml:space="preserve">  a.) Bírságok, pótlékok</t>
  </si>
  <si>
    <t xml:space="preserve">  b.) Talajterhelési díj</t>
  </si>
  <si>
    <t xml:space="preserve">  a.) Könyvtár, közműv érd. növ. támogatás</t>
  </si>
  <si>
    <t xml:space="preserve">  b.) Kieg. támog. Közoktatási feladatokhoz</t>
  </si>
  <si>
    <t xml:space="preserve">  c.) Rendszeres szociális segély</t>
  </si>
  <si>
    <t xml:space="preserve">  d.) Időskorúak járadéka</t>
  </si>
  <si>
    <t xml:space="preserve">  e.) ápolási díj</t>
  </si>
  <si>
    <t xml:space="preserve">  f.) lakásfenntartási támogatás</t>
  </si>
  <si>
    <t xml:space="preserve">  g.) rendelkezésre állási támogatás</t>
  </si>
  <si>
    <t xml:space="preserve">  a.) Eü.pénztártól átvett pénzeszköz</t>
  </si>
  <si>
    <t xml:space="preserve">  c.) Mozgáskorl. Közl átvét.</t>
  </si>
  <si>
    <t xml:space="preserve">  d.) Többcélú feladat átvét állami tám-hoz kapcs</t>
  </si>
  <si>
    <t xml:space="preserve">  e.) Többcélú feladat kiegészítő tám. iskolabuszra</t>
  </si>
  <si>
    <t xml:space="preserve">  f.) Várpalotáról átvét Okmányiroda</t>
  </si>
  <si>
    <t xml:space="preserve">  h.) Vilonyától átvét.(okt.társ.)</t>
  </si>
  <si>
    <t xml:space="preserve">  i.) Vilonyától átvét (körjegyzőség)</t>
  </si>
  <si>
    <t xml:space="preserve">  a.) gyermekorvostól átvét</t>
  </si>
  <si>
    <t xml:space="preserve">  b.) lakosságtól pénz átvét.</t>
  </si>
  <si>
    <t xml:space="preserve">  c.) intézm. pénzátvétel (pályázatok)</t>
  </si>
  <si>
    <t>II. Felhalmozási  bevételek</t>
  </si>
  <si>
    <t xml:space="preserve">  a.) Telekértékesítés</t>
  </si>
  <si>
    <t xml:space="preserve">  b.) Önk-i lakások értékesítése, részlet</t>
  </si>
  <si>
    <t>3.1) Támogatásértékű felhalmozási bevételek</t>
  </si>
  <si>
    <t>3.2) Felhalmozási célú pénzeszköz átvétel államházt. Kívülről</t>
  </si>
  <si>
    <t>3.3) Előző évi felhalmozási célú pénzmaradvány átvétel</t>
  </si>
  <si>
    <t>III. Támogatási kölcsönök visszatérülése, igénybevétele</t>
  </si>
  <si>
    <t>IV.  Pénzforgalom nélküli bevételek</t>
  </si>
  <si>
    <t>1.Alap és vállalk tev közötti elszámolások</t>
  </si>
  <si>
    <t xml:space="preserve">I-IV) Költségvetési bevételek összesen </t>
  </si>
  <si>
    <t>V. Előző évek pénzmaradvány igénybevét  (kv-i hiány belső finansz)</t>
  </si>
  <si>
    <t>VI Értékpapírok értékesítésének bevétele</t>
  </si>
  <si>
    <t>VII. Hitelek felvétele és kötvény kibocsátás bevételei</t>
  </si>
  <si>
    <t>V-VII. Finanszírozási bevételek összesen</t>
  </si>
  <si>
    <t>VIII. Függő, átfutó bevételek</t>
  </si>
  <si>
    <t>I-VIII. MINDÖSSZESEN</t>
  </si>
  <si>
    <r>
      <t xml:space="preserve"> </t>
    </r>
    <r>
      <rPr>
        <b/>
        <sz val="10"/>
        <rFont val="Arial"/>
        <family val="2"/>
      </rPr>
      <t>c.</t>
    </r>
    <r>
      <rPr>
        <b/>
        <sz val="9"/>
        <rFont val="Arial"/>
        <family val="2"/>
      </rPr>
      <t>)</t>
    </r>
    <r>
      <rPr>
        <sz val="9"/>
        <rFont val="Arial"/>
        <family val="2"/>
      </rPr>
      <t xml:space="preserve"> Egyéb sajátos bev.</t>
    </r>
  </si>
  <si>
    <r>
      <t xml:space="preserve">  a</t>
    </r>
    <r>
      <rPr>
        <sz val="10"/>
        <color indexed="10"/>
        <rFont val="Times New Roman"/>
        <family val="1"/>
      </rPr>
      <t>.</t>
    </r>
    <r>
      <rPr>
        <sz val="10"/>
        <rFont val="Times New Roman"/>
        <family val="1"/>
      </rPr>
      <t>) szoc. Továbbképzés</t>
    </r>
  </si>
  <si>
    <r>
      <t xml:space="preserve">1. </t>
    </r>
    <r>
      <rPr>
        <sz val="10"/>
        <rFont val="Times New Roman"/>
        <family val="1"/>
      </rPr>
      <t>Felhalmozási és tőke jellegű bevételek</t>
    </r>
  </si>
  <si>
    <r>
      <t xml:space="preserve"> 1.1.)</t>
    </r>
    <r>
      <rPr>
        <sz val="10"/>
        <rFont val="Times New Roman"/>
        <family val="1"/>
      </rPr>
      <t xml:space="preserve"> Tárgyi eszközök, imm.javak értékesítése</t>
    </r>
  </si>
  <si>
    <r>
      <t xml:space="preserve"> 1.2.)</t>
    </r>
    <r>
      <rPr>
        <sz val="10"/>
        <rFont val="Times New Roman"/>
        <family val="1"/>
      </rPr>
      <t xml:space="preserve"> Önk. sajátos felhalm.és tőke bevétel</t>
    </r>
  </si>
  <si>
    <r>
      <t xml:space="preserve"> 1.3.) </t>
    </r>
    <r>
      <rPr>
        <sz val="10"/>
        <rFont val="Times New Roman"/>
        <family val="1"/>
      </rPr>
      <t>Pézügyi befektetések bevét.(részvényért)</t>
    </r>
  </si>
  <si>
    <r>
      <t xml:space="preserve">2. </t>
    </r>
    <r>
      <rPr>
        <sz val="10"/>
        <rFont val="Times New Roman"/>
        <family val="1"/>
      </rPr>
      <t>Felhalmozási támogatások</t>
    </r>
  </si>
  <si>
    <r>
      <t xml:space="preserve">3. </t>
    </r>
    <r>
      <rPr>
        <sz val="10"/>
        <rFont val="Times New Roman"/>
        <family val="1"/>
      </rPr>
      <t>Egyéb felhalmozási bevételek</t>
    </r>
  </si>
  <si>
    <r>
      <t>1.</t>
    </r>
    <r>
      <rPr>
        <sz val="10"/>
        <rFont val="Times New Roman"/>
        <family val="1"/>
      </rPr>
      <t xml:space="preserve"> Működési célra pénzmaradvány igénybevétel</t>
    </r>
  </si>
  <si>
    <r>
      <t>2.</t>
    </r>
    <r>
      <rPr>
        <sz val="10"/>
        <rFont val="Times New Roman"/>
        <family val="1"/>
      </rPr>
      <t xml:space="preserve"> Felhalmozási célra pénzmaradvány igénybevétel</t>
    </r>
  </si>
  <si>
    <r>
      <t xml:space="preserve">1. </t>
    </r>
    <r>
      <rPr>
        <sz val="10"/>
        <rFont val="Times New Roman"/>
        <family val="1"/>
      </rPr>
      <t xml:space="preserve">Működési célú hitel felvétele működési célra </t>
    </r>
  </si>
  <si>
    <t xml:space="preserve">  k.) Német Nemzetiségi  Önk. támogatása</t>
  </si>
  <si>
    <t xml:space="preserve">  l.)  Roma Nemzetiségi  Önk. támogatása</t>
  </si>
  <si>
    <t xml:space="preserve">Kiadások  </t>
  </si>
  <si>
    <t>C</t>
  </si>
  <si>
    <t>D</t>
  </si>
  <si>
    <t>E</t>
  </si>
  <si>
    <t>Kiadási jogcímek</t>
  </si>
  <si>
    <t>Kiadásból</t>
  </si>
  <si>
    <t>terv</t>
  </si>
  <si>
    <t xml:space="preserve"> szem.jut.    Járulékok    Dologi     </t>
  </si>
  <si>
    <t>előirányz</t>
  </si>
  <si>
    <t xml:space="preserve">a.) Süni Óvoda  </t>
  </si>
  <si>
    <t xml:space="preserve">c.) II.Rákóczi F. Ált. Iskola össz.: </t>
  </si>
  <si>
    <t>ebből: közösségi tám.kapcs.</t>
  </si>
  <si>
    <t>Vilonya Iskola</t>
  </si>
  <si>
    <t>Vilonya Óvoda</t>
  </si>
  <si>
    <t>ebből Ady Endre Általános Iskola</t>
  </si>
  <si>
    <t>ebből Alapf Művészetokti Int</t>
  </si>
  <si>
    <t>A: Oktatás Összesen</t>
  </si>
  <si>
    <t xml:space="preserve">B: Kultúra összesen </t>
  </si>
  <si>
    <t>a.) Kultúrház és könyvtár BN.: 4.800</t>
  </si>
  <si>
    <t>b.)  Művelődési Ház és könyvtár tagint.</t>
  </si>
  <si>
    <t>ebből közösségi tám.kapcs.</t>
  </si>
  <si>
    <t xml:space="preserve">C: Családsegítő Központ </t>
  </si>
  <si>
    <t xml:space="preserve">II. körzet </t>
  </si>
  <si>
    <t xml:space="preserve">I. körzet </t>
  </si>
  <si>
    <t xml:space="preserve">III. körzet </t>
  </si>
  <si>
    <t xml:space="preserve">gyermekorvosi szolg. Pgytp. </t>
  </si>
  <si>
    <t>fogorvosi szolg.</t>
  </si>
  <si>
    <t>házi szoc.gond.</t>
  </si>
  <si>
    <t xml:space="preserve">          házigond.Vilonya</t>
  </si>
  <si>
    <t xml:space="preserve">          házigond. Berhida</t>
  </si>
  <si>
    <t>Idősek Klubja</t>
  </si>
  <si>
    <t>szociális étkeztetés Vilonya</t>
  </si>
  <si>
    <t>szociális étkeztetés Berhida</t>
  </si>
  <si>
    <t xml:space="preserve">gyermekjóléti szolg., családsegítés </t>
  </si>
  <si>
    <t>Ebből: Vilonya társulás családs.gyerj.</t>
  </si>
  <si>
    <t xml:space="preserve">          Berhida Csal.gyer.jól.</t>
  </si>
  <si>
    <t>D.) TESZ feladatok együtt</t>
  </si>
  <si>
    <t>a.) TESZ feladatok:</t>
  </si>
  <si>
    <t>Tesz igazg.együtt:</t>
  </si>
  <si>
    <t>Köztemető fenntart.</t>
  </si>
  <si>
    <t>Utak,hidak,közl.</t>
  </si>
  <si>
    <t>Települési hulladék</t>
  </si>
  <si>
    <t>Lakás,ingatlan kez.</t>
  </si>
  <si>
    <t xml:space="preserve">Síkosság,hóeltak. </t>
  </si>
  <si>
    <t xml:space="preserve">Közvilágítás </t>
  </si>
  <si>
    <t>Települési vízellátás, belvíz</t>
  </si>
  <si>
    <t>sportlétesítmények</t>
  </si>
  <si>
    <t xml:space="preserve">6-8 órás közfoglalkoztatás </t>
  </si>
  <si>
    <t>önkorm. igazgatási tev. 84112611</t>
  </si>
  <si>
    <t>Igazg tev. Körjegyzőség 84112612</t>
  </si>
  <si>
    <t>Igazg. Tev. Vilonyai kirend 84112613</t>
  </si>
  <si>
    <t>Adóügyi igazgatás 84113311</t>
  </si>
  <si>
    <t>jogalkotás (képviselői tiszt.) 841112</t>
  </si>
  <si>
    <t>Folyó kiadások együtt:</t>
  </si>
  <si>
    <t>c.) Vilonyai házigond.elsz.</t>
  </si>
  <si>
    <t xml:space="preserve">d.) Hulladék Társ.Polgárdi </t>
  </si>
  <si>
    <t>a.) Viziközmű (HKA)</t>
  </si>
  <si>
    <t>Kiadások összesen:</t>
  </si>
  <si>
    <t xml:space="preserve">Kiadások mindösszesen: </t>
  </si>
  <si>
    <t xml:space="preserve">A </t>
  </si>
  <si>
    <t>F</t>
  </si>
  <si>
    <t>G</t>
  </si>
  <si>
    <t>H</t>
  </si>
  <si>
    <t>Szociális jogcímek</t>
  </si>
  <si>
    <t>átruházott hatáskört gyakorló</t>
  </si>
  <si>
    <t>Képvis.test.jogk.</t>
  </si>
  <si>
    <t>Jegyzői jogk.</t>
  </si>
  <si>
    <t>Összes</t>
  </si>
  <si>
    <t>polgármester</t>
  </si>
  <si>
    <t>Részönk.Test.</t>
  </si>
  <si>
    <t>előirányzat</t>
  </si>
  <si>
    <t>I.</t>
  </si>
  <si>
    <t>Pénzbeli ellátások összesen</t>
  </si>
  <si>
    <t>1.)</t>
  </si>
  <si>
    <t>Időskorúak járadéka 10 %</t>
  </si>
  <si>
    <t>2.)</t>
  </si>
  <si>
    <t>Rendszeres szoc segély 20%</t>
  </si>
  <si>
    <t>3.)</t>
  </si>
  <si>
    <t>Ápolási díj 25% (alanyi jogú)</t>
  </si>
  <si>
    <t>4.)</t>
  </si>
  <si>
    <t>Átmeneti segély össz:</t>
  </si>
  <si>
    <t>5.)</t>
  </si>
  <si>
    <t>Bursa Hung. (ösztöndíj tám)</t>
  </si>
  <si>
    <t>6.)</t>
  </si>
  <si>
    <t>Lakásfenntartási tám.</t>
  </si>
  <si>
    <t>7.)</t>
  </si>
  <si>
    <t>Gyermekvéd.támog.</t>
  </si>
  <si>
    <t>8.)</t>
  </si>
  <si>
    <t>Temetési segély</t>
  </si>
  <si>
    <t>II.</t>
  </si>
  <si>
    <t>Természetbeni ellátások össz.</t>
  </si>
  <si>
    <t>Köztemetés</t>
  </si>
  <si>
    <t>Közgyógyellátás</t>
  </si>
  <si>
    <t>III.</t>
  </si>
  <si>
    <t>Szoc.ell. Járulékai</t>
  </si>
  <si>
    <t xml:space="preserve">IV. </t>
  </si>
  <si>
    <t>Képviselő-testületi évközi tartalék</t>
  </si>
  <si>
    <t>ÖSSZESEN</t>
  </si>
  <si>
    <t>szociális előirányzatáról 2012. évben</t>
  </si>
  <si>
    <t xml:space="preserve">  h.) foglalkoztat. helyettesítő támogatás</t>
  </si>
  <si>
    <t>4 órás közfoglalkoztatás december</t>
  </si>
  <si>
    <t>TÁMOP pályázati foglalkoztatás</t>
  </si>
  <si>
    <t>b.) Eü ingatlan üzemeltetés</t>
  </si>
  <si>
    <t xml:space="preserve">c.) közfoglalkoztatás TESZ összesen </t>
  </si>
  <si>
    <t>gyógyszertár</t>
  </si>
  <si>
    <t xml:space="preserve">Zöldterület kezelés (park) </t>
  </si>
  <si>
    <t>ingatlan ügyek 68000212</t>
  </si>
  <si>
    <t>nemzeti ünnepek 841191</t>
  </si>
  <si>
    <t>állami és önkorm ünnep 841192</t>
  </si>
  <si>
    <t>2012. évi</t>
  </si>
  <si>
    <t>2012. Évi költségvetés</t>
  </si>
  <si>
    <t xml:space="preserve">  b.) TÁMOP foglalk. Pályázat (TESZ) </t>
  </si>
  <si>
    <t xml:space="preserve"> m.)közfoglalk. 2011  december  havi </t>
  </si>
  <si>
    <t>n.) 6-8 órás közfoglalkoztatás</t>
  </si>
  <si>
    <t>ny.) közszféra bérkompenzációjára támogatás 2011 december</t>
  </si>
  <si>
    <t>o.) közszféra bérkompenzációjára támogatás 2012</t>
  </si>
  <si>
    <t>város és községgazdálkodás 841403</t>
  </si>
  <si>
    <t>6-8 órás közfoglalkoztatás 890442</t>
  </si>
  <si>
    <t>Humán Biz.</t>
  </si>
  <si>
    <t>foglalkoztatást hely tám 20%</t>
  </si>
  <si>
    <t xml:space="preserve">                Berhida Város Önkormányzata</t>
  </si>
  <si>
    <t>Felhalmozási feladatok</t>
  </si>
  <si>
    <t>eredeti előirányzat</t>
  </si>
  <si>
    <t>Felhalmozás összesen:</t>
  </si>
  <si>
    <t>Felhalmozási kiadások 2012. Év</t>
  </si>
  <si>
    <t>Felújítási feladatok</t>
  </si>
  <si>
    <t>Eredeti előirányzat</t>
  </si>
  <si>
    <t>Felújítás összesen:</t>
  </si>
  <si>
    <t>Felújítási kiadások 2012. Év</t>
  </si>
  <si>
    <t>PH       t.eszk,imm. javak, vizesblokk, folyosó felúj pm</t>
  </si>
  <si>
    <t>TESZ      Közfoglalkoztat pályázat 6 db fűkasza pály</t>
  </si>
  <si>
    <t>Süni       tető felújítás (konyha viharkár) pm bizt</t>
  </si>
  <si>
    <t xml:space="preserve">ebből: Pgytp iskola működési költség </t>
  </si>
  <si>
    <t>ebből: közösségi tám.kapcs. kiadás</t>
  </si>
  <si>
    <t>ebből: TÁMOP pályázat áthúzódó</t>
  </si>
  <si>
    <t xml:space="preserve">  g.)  II. Rákóczi TÁMOP pályázati bevétel</t>
  </si>
  <si>
    <t>TESZ  Üzletsor helyiségében fűtés kialakítás pm</t>
  </si>
  <si>
    <t>d.) Vilonya okt. társ. Elszám</t>
  </si>
  <si>
    <t>a.) Többcélú tagdíj, megyei FT. hj.  ÖNK</t>
  </si>
  <si>
    <t>e.) TÖOSZ tagdíj                             ÖNK</t>
  </si>
  <si>
    <t>f.) Roma Nemz Önk. Pe átadás       ÖNK</t>
  </si>
  <si>
    <t>g.) Német Nemz Önk. Pe átadás     ÖNK</t>
  </si>
  <si>
    <t>b.) Vilonya elsz. (körj.)                   ÖNK</t>
  </si>
  <si>
    <t xml:space="preserve">             ÖNK</t>
  </si>
  <si>
    <t xml:space="preserve">            ÖNK</t>
  </si>
  <si>
    <t>a.) Sporttámogatás                        ÖNK</t>
  </si>
  <si>
    <t>b.) Közösségi tám.                         ÖNK</t>
  </si>
  <si>
    <t>c.) Iskola eü.(MEP) átad.                ÖNK</t>
  </si>
  <si>
    <t>e.) B.kenese Köza.Color BölcsÖde    ÖNK</t>
  </si>
  <si>
    <t>ÖNK</t>
  </si>
  <si>
    <t>ÖNK    védőnői szolg. Épület felúj áth pm</t>
  </si>
  <si>
    <t>ÖNK   telekkialakítás pm</t>
  </si>
  <si>
    <t xml:space="preserve">  j.) Vilonyától átvét (CSK. Társ, Házig,szoc.étk)</t>
  </si>
  <si>
    <t>b.) Hétszínvirág Óvoda és Bölcsöde</t>
  </si>
  <si>
    <t>ebből: Pgytp. II. Rákóczi F Ált Iskola</t>
  </si>
  <si>
    <t>d.) Ady Endre Általános Iskola és AMI</t>
  </si>
  <si>
    <t>E) Polgármesteri Hivatal össz.</t>
  </si>
  <si>
    <t>F.) Önkormányzati feladatok össz</t>
  </si>
  <si>
    <t>G.)Támogatások összesen:</t>
  </si>
  <si>
    <t>H.)Támogatásértékű műk. Kiad.</t>
  </si>
  <si>
    <t>I.)Működési c. pe.átad.áht.kív össz</t>
  </si>
  <si>
    <t xml:space="preserve">K.) Finanszír. kiad. .Hitel.törl(tőke) </t>
  </si>
  <si>
    <t>L.) Felhalmozási kiadás összesen</t>
  </si>
  <si>
    <t>a.) Felújítás össz.  2/a táblázat</t>
  </si>
  <si>
    <t>b.) Felhalm.össz. 2/b táblázat</t>
  </si>
  <si>
    <t>c.) Felhalm.c.pe.átad.áht. kív.</t>
  </si>
  <si>
    <t xml:space="preserve">M.) Céltartalék össz. </t>
  </si>
  <si>
    <t>N.) Függő,kiegy.kiad:</t>
  </si>
  <si>
    <t>védőnői szolgálat 869041</t>
  </si>
  <si>
    <t xml:space="preserve">2012. évi költségvetési </t>
  </si>
  <si>
    <t xml:space="preserve">2012. Évi eredeti előirányzat </t>
  </si>
  <si>
    <t xml:space="preserve">                                                                            BERHIDA VÁROS ÖNKORMÁNYZATA</t>
  </si>
  <si>
    <t>Összesen</t>
  </si>
  <si>
    <t xml:space="preserve">személyi </t>
  </si>
  <si>
    <t>járulék</t>
  </si>
  <si>
    <t xml:space="preserve">dologi </t>
  </si>
  <si>
    <t>1.)Működési hiány fedezetéül igénybevett pénzmaradvány</t>
  </si>
  <si>
    <t>Süni Napköziotthonos Óvoda működési költségekre</t>
  </si>
  <si>
    <t>Hétszínvirág Óvoda és Bölcsőde működési költségekre</t>
  </si>
  <si>
    <t>Kultúrház és könyvtár működési költségeire</t>
  </si>
  <si>
    <t>Tesz igazgatás működési költségekre</t>
  </si>
  <si>
    <t>Tesz közvilágítás dologi kiadásaira</t>
  </si>
  <si>
    <t>Tesz zöldterület kezelés, park gond. Működési költségekre</t>
  </si>
  <si>
    <t>Tesz hulladék kez, sikosság, hóeltak. Működési költségekre</t>
  </si>
  <si>
    <t xml:space="preserve">2.)  áthúzódó működési  jellegű feladatok  pm-ból finansz </t>
  </si>
  <si>
    <t xml:space="preserve">I. Működési célra pénzmaradvány igénybevétel </t>
  </si>
  <si>
    <t>1.) felhalmozási hiány fedezetéül igénybevett pénzmaradvány</t>
  </si>
  <si>
    <t xml:space="preserve"> 2.) áthúzódó felhalmozási jellegű feladatok  pm-ból finansz </t>
  </si>
  <si>
    <t xml:space="preserve">II.  Felhalmozási célra pénzmaradvány igénybevétel </t>
  </si>
  <si>
    <t>Pénzmaradványból finansz kiadás össz</t>
  </si>
  <si>
    <t>I</t>
  </si>
  <si>
    <t>J</t>
  </si>
  <si>
    <t>K</t>
  </si>
  <si>
    <t>L</t>
  </si>
  <si>
    <t>M</t>
  </si>
  <si>
    <t>N</t>
  </si>
  <si>
    <t>Hétszínv</t>
  </si>
  <si>
    <t>II.Rákóczi</t>
  </si>
  <si>
    <t>Vilonyai I</t>
  </si>
  <si>
    <t>Műv.Isk.</t>
  </si>
  <si>
    <t>Kultúrház</t>
  </si>
  <si>
    <t>Műv.ház</t>
  </si>
  <si>
    <t>Család.Kp.</t>
  </si>
  <si>
    <t>TESZ, közf.</t>
  </si>
  <si>
    <t>Polgárm.Hiv.</t>
  </si>
  <si>
    <t>a.)szoc.étk.tér.díj</t>
  </si>
  <si>
    <t>b.)idősek klubja tér.d.</t>
  </si>
  <si>
    <t>c.)házigond.tér.díj</t>
  </si>
  <si>
    <t>e.) nem lakó ingatlan bér</t>
  </si>
  <si>
    <t>f.) közmű bérl.díj</t>
  </si>
  <si>
    <t>g.)szolg.-idíjak</t>
  </si>
  <si>
    <t>h.)tandíj tér.díj</t>
  </si>
  <si>
    <t>i.)egyéb bevét.</t>
  </si>
  <si>
    <t>j.)kamat bevét.</t>
  </si>
  <si>
    <t>k.)élelmezési bev.</t>
  </si>
  <si>
    <t>l.)ÁFA bevételek</t>
  </si>
  <si>
    <t>m.) hatósági díj bevét.</t>
  </si>
  <si>
    <t>Felújítás</t>
  </si>
  <si>
    <t>Felhalmozás</t>
  </si>
  <si>
    <t>Céltartalék</t>
  </si>
  <si>
    <t>Intézm.létszámkeret  fő:</t>
  </si>
  <si>
    <t xml:space="preserve">                               2012 évi költségvetési tervben a pénzmaradvány igénybevétel és hiány részletezése</t>
  </si>
  <si>
    <t>Tesz TÁMOP pályázat önrész, kieg.</t>
  </si>
  <si>
    <t>PH igazgatás működési költségeihez</t>
  </si>
  <si>
    <t xml:space="preserve"> a.) ÖNK telekkialakítás                                         BERUH                                                  </t>
  </si>
  <si>
    <t xml:space="preserve">b.) ÖNK Kisfürdő tervezés, Lieder pály.önrész       BERUH           </t>
  </si>
  <si>
    <t>e.) PH t.eszköz, imm. Javak, vizes blokk felúj, korsz.   FELÚJ</t>
  </si>
  <si>
    <t>c.) TESZ Üzletsor helyiségében fűtés kialakítás      BERUH</t>
  </si>
  <si>
    <t>d.) ÖNK   védőnői szolg. Épület felúj. Áthúz          FELÚJ</t>
  </si>
  <si>
    <t>f.) SÜNI  tető felújítás (konyha viharkár) bizt                  FELÚJ</t>
  </si>
  <si>
    <t>Önkormányz</t>
  </si>
  <si>
    <t>d.) lakó ingatlan bérbead</t>
  </si>
  <si>
    <t>Pénzforg bev összesen</t>
  </si>
  <si>
    <t xml:space="preserve">    Ebből szoc.tám jár</t>
  </si>
  <si>
    <t>a.) Személyi jutt.</t>
  </si>
  <si>
    <t>b.) Járulékok</t>
  </si>
  <si>
    <t>c.) Dologi kiadás</t>
  </si>
  <si>
    <t>1.) Fenntartási kiadások</t>
  </si>
  <si>
    <t>2.) Szoc. támog.</t>
  </si>
  <si>
    <t>3.) Tám ért műk kiad</t>
  </si>
  <si>
    <t>4.) Áht.kív.pe.átadás</t>
  </si>
  <si>
    <t>Működési kiadások</t>
  </si>
  <si>
    <t>5.) Hitel törlesztés</t>
  </si>
  <si>
    <t>a.) Felújítás</t>
  </si>
  <si>
    <t>b.) Beruházási kiad felhalm</t>
  </si>
  <si>
    <t>c.) Felhalm pe átad</t>
  </si>
  <si>
    <t>6.) Felhalmozási kiadások össz</t>
  </si>
  <si>
    <t>7.) Céltartalék</t>
  </si>
  <si>
    <t xml:space="preserve"> + 6-8 órás közfoglalk létsz</t>
  </si>
  <si>
    <t>BEVÉTELEK ÖSSZESEN</t>
  </si>
  <si>
    <t>KIADÁSOK ÖSSZESEN</t>
  </si>
  <si>
    <t xml:space="preserve"> a.) Önk. Finansz áll tám-ból</t>
  </si>
  <si>
    <t xml:space="preserve"> b.) Önk finansz átvett pe-ből</t>
  </si>
  <si>
    <t xml:space="preserve"> c.) Önk kieg tárgyévi bev-ből</t>
  </si>
  <si>
    <t>TESZ ÖSSZESEN</t>
  </si>
  <si>
    <t>2012 év</t>
  </si>
  <si>
    <t xml:space="preserve">Költségvetési szervek adatainak MÉRLEGSZERŰ kimutatása </t>
  </si>
  <si>
    <t>LÉTSZÁMKERET összesen:</t>
  </si>
  <si>
    <t>a.) Szoc.tám.össz    ÖNK.:</t>
  </si>
  <si>
    <t xml:space="preserve">               Közösségi szolgáltatások támogatása </t>
  </si>
  <si>
    <t>I.)   Sporttámogatás</t>
  </si>
  <si>
    <t xml:space="preserve">        a.) Lovas Egyesület Berhida </t>
  </si>
  <si>
    <t xml:space="preserve">        b.) Peremartoni Asztelitenisz Klub</t>
  </si>
  <si>
    <t xml:space="preserve">        c.) Peremartoni Horgász Egyesület</t>
  </si>
  <si>
    <t xml:space="preserve">        d.) Peremartoni Sport Club</t>
  </si>
  <si>
    <t xml:space="preserve">        e.) Tömegsport keret</t>
  </si>
  <si>
    <t xml:space="preserve">        f.) Évközi sporttámogatásra tartalék</t>
  </si>
  <si>
    <t>Sporttámogatás összesen:</t>
  </si>
  <si>
    <t>II.)  Egyéb támogatás összesen</t>
  </si>
  <si>
    <t xml:space="preserve">       (ebből OKSB kerete (évközi tám.)</t>
  </si>
  <si>
    <t>1.) Kultúrház keretében</t>
  </si>
  <si>
    <t xml:space="preserve">     a.)  Rózsa Ferenc  Nyugdíjas Klub Berhida</t>
  </si>
  <si>
    <t xml:space="preserve">     b.)  Búzavirág népdalkör Berhida</t>
  </si>
  <si>
    <t xml:space="preserve">     c.)  Kertbarátkör Berhida</t>
  </si>
  <si>
    <t xml:space="preserve">     d.)  Rózsa Ferenc Néptánccsoport Berhida</t>
  </si>
  <si>
    <t xml:space="preserve">     e.)  Pearl Dance Tánccsoport</t>
  </si>
  <si>
    <t>2.) Műv.Ház keretében</t>
  </si>
  <si>
    <t xml:space="preserve">       a.) Őszi Napfény Nyugdíjas Klub Pgytp.</t>
  </si>
  <si>
    <t xml:space="preserve">       b.)  Őszi Napfény Népdalkör Pgytp</t>
  </si>
  <si>
    <t xml:space="preserve">       c.) Őszi Napfény tánccsoport Pgytp.      </t>
  </si>
  <si>
    <t>3.) II. Rákóczi Ferenc Általános Iskola keretében</t>
  </si>
  <si>
    <t xml:space="preserve">        a.) Diákönkormányzat Pgytp.</t>
  </si>
  <si>
    <t>4.) Ady Endre Általános Iskola keretében</t>
  </si>
  <si>
    <t xml:space="preserve">       a.) Diákönkormányzat Berhida</t>
  </si>
  <si>
    <t xml:space="preserve">5.)  Megyei  Mozgáskor.Egyesület Berhidai csoportja </t>
  </si>
  <si>
    <t>6.)  Berhidai Kolping Család Egyesület</t>
  </si>
  <si>
    <t>7.)  Veszprém Megye Tűzvédelemért Alapítvány</t>
  </si>
  <si>
    <t>8.)   Veszprém Megye Mentőszervezet</t>
  </si>
  <si>
    <t>9.)   Peremartonért Egyesület</t>
  </si>
  <si>
    <t>10.) KLT-Peremartonért Ifjúsági Szervezet</t>
  </si>
  <si>
    <t>11.) Összefogással Berhidáért Egyesület</t>
  </si>
  <si>
    <t>12.) Queen Dance TSE</t>
  </si>
  <si>
    <t xml:space="preserve">13.) Évközi közösségi támogatásra tartalék </t>
  </si>
  <si>
    <t xml:space="preserve">Támogatások összesen: </t>
  </si>
  <si>
    <t>A támogatások összege a megállapodásokban foglaltak szerint használhatók fel.</t>
  </si>
  <si>
    <t>2012 évi költségvetés</t>
  </si>
  <si>
    <t>2012. Év</t>
  </si>
  <si>
    <t>Berhida Város Önkormányzatának</t>
  </si>
  <si>
    <t>Az önkormányzat által adott közvetett támogatások, kedvezmények</t>
  </si>
  <si>
    <t xml:space="preserve">B </t>
  </si>
  <si>
    <t xml:space="preserve">D </t>
  </si>
  <si>
    <t>Sorszám</t>
  </si>
  <si>
    <t xml:space="preserve">Bevételi jogcím </t>
  </si>
  <si>
    <t xml:space="preserve">Kedvezmény nélkül </t>
  </si>
  <si>
    <t xml:space="preserve">Kedvezmények </t>
  </si>
  <si>
    <t>elérhető</t>
  </si>
  <si>
    <t>összege</t>
  </si>
  <si>
    <t>bevétel  e/Ft</t>
  </si>
  <si>
    <t>e/Ft</t>
  </si>
  <si>
    <t>1.</t>
  </si>
  <si>
    <t>2.</t>
  </si>
  <si>
    <t>3.</t>
  </si>
  <si>
    <t>4.</t>
  </si>
  <si>
    <t>Művészetokt.Int. tandíj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</si>
  <si>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</si>
  <si>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</si>
  <si>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</si>
  <si>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</si>
  <si>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</si>
  <si>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</si>
  <si>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</si>
  <si>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</si>
  <si>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</si>
  <si>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</si>
  <si>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</si>
  <si>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</si>
  <si>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27.</t>
  </si>
  <si>
    <t>Összesen:</t>
  </si>
  <si>
    <t>Több éves kihatással járó döntésekből származó kötelezettségek célok szerint, évenkénti bontásban</t>
  </si>
  <si>
    <t>Lejárat és eszközök szerinti bontásban (e/Ft-ban)</t>
  </si>
  <si>
    <t xml:space="preserve">E </t>
  </si>
  <si>
    <t>Kötelezett-</t>
  </si>
  <si>
    <t xml:space="preserve">Lejárat </t>
  </si>
  <si>
    <t xml:space="preserve">Hitel jellege </t>
  </si>
  <si>
    <t>ségváll.</t>
  </si>
  <si>
    <t>éve</t>
  </si>
  <si>
    <t xml:space="preserve">előtti </t>
  </si>
  <si>
    <t>2012.</t>
  </si>
  <si>
    <t>2013.</t>
  </si>
  <si>
    <t>kifizetés</t>
  </si>
  <si>
    <t>Működési célú</t>
  </si>
  <si>
    <t>Felhalmozási célú hitel áll.</t>
  </si>
  <si>
    <t>Összesen: (1+6)</t>
  </si>
  <si>
    <t>Az önkormányzat által felvett hitelállomány alakulása</t>
  </si>
  <si>
    <t>Felvétel</t>
  </si>
  <si>
    <t>Hitel állomány január 1-jén</t>
  </si>
  <si>
    <t>Illetékek</t>
  </si>
  <si>
    <t>Helyi adók</t>
  </si>
  <si>
    <t>2012. Évi költségvetéséhez</t>
  </si>
  <si>
    <t>házi gondozás térítési díj</t>
  </si>
  <si>
    <t>nappali ell térítési díj</t>
  </si>
  <si>
    <t>szoc. étkeztetés térítési díj</t>
  </si>
  <si>
    <t>2014.</t>
  </si>
  <si>
    <t>2014. után</t>
  </si>
  <si>
    <t>2012. évi költségvetés</t>
  </si>
  <si>
    <t>BEVÉTELI TERV</t>
  </si>
  <si>
    <t>KIADÁSI TERV</t>
  </si>
  <si>
    <t>Működési célú bevételi terv</t>
  </si>
  <si>
    <t>Működési célú kiadási terv</t>
  </si>
  <si>
    <t>a.)</t>
  </si>
  <si>
    <t>Oktatási kiadások</t>
  </si>
  <si>
    <t>b.)</t>
  </si>
  <si>
    <t>Kulturális, sport</t>
  </si>
  <si>
    <t>c.)</t>
  </si>
  <si>
    <t>Egészségügyi</t>
  </si>
  <si>
    <t>d.)</t>
  </si>
  <si>
    <t>Szociális ellátás</t>
  </si>
  <si>
    <t>e.)</t>
  </si>
  <si>
    <t>Önkormányzati igazg.</t>
  </si>
  <si>
    <t>f.)</t>
  </si>
  <si>
    <t>Támogatásért. Műk. Pe.</t>
  </si>
  <si>
    <t>Település üzemeltetés</t>
  </si>
  <si>
    <t>g.)</t>
  </si>
  <si>
    <t>Áht. kív. műk. pe. átvét.</t>
  </si>
  <si>
    <t>Működési céltartalék</t>
  </si>
  <si>
    <t>h.)</t>
  </si>
  <si>
    <t>Műk. célú pm. Igénybevét.</t>
  </si>
  <si>
    <t xml:space="preserve">          I. Bevételek:</t>
  </si>
  <si>
    <t>I. Kiadások együtt:</t>
  </si>
  <si>
    <t>Működési célú bevételek:</t>
  </si>
  <si>
    <t>Működési egyenleg:</t>
  </si>
  <si>
    <t>Felhalmozási célú bevételi terv</t>
  </si>
  <si>
    <t>Felhalmozási célú kiadások:</t>
  </si>
  <si>
    <t>Lakásértékesítés(+részlet)</t>
  </si>
  <si>
    <t>Terület, telekértékesítés</t>
  </si>
  <si>
    <t>Felhalmozási célú hiteltörl.</t>
  </si>
  <si>
    <t>Kötvény értékesítés</t>
  </si>
  <si>
    <t>Támogatásért.felhalm.c. pe.átv.</t>
  </si>
  <si>
    <t>felhalmozási célú pe. Átad.</t>
  </si>
  <si>
    <t>Áht.kív.felhalm.célú pe.átvét.</t>
  </si>
  <si>
    <t>felhalmozási céltartalék</t>
  </si>
  <si>
    <t xml:space="preserve">6.) </t>
  </si>
  <si>
    <t>Felhalm.célú pm. Igénybevét.</t>
  </si>
  <si>
    <t xml:space="preserve">        II. Bevételek:</t>
  </si>
  <si>
    <t>II. Kiadások:</t>
  </si>
  <si>
    <t>Felhalm.célú bevételek:</t>
  </si>
  <si>
    <t>Felhalm. egyenleg:</t>
  </si>
  <si>
    <t>Bevételek összesen (I+II):</t>
  </si>
  <si>
    <t>Kiadások összesen (I+II):</t>
  </si>
  <si>
    <t xml:space="preserve">                                    BERHIDA VÁROS ÖNKORMÁNYZATA</t>
  </si>
  <si>
    <t>Működési célú hitel</t>
  </si>
  <si>
    <t>i.)</t>
  </si>
  <si>
    <t>Felhalmozási célú hitel</t>
  </si>
  <si>
    <t>Felhalmozási célú kölcsön vissz</t>
  </si>
  <si>
    <t>2012.évi MÉRLEGTERV</t>
  </si>
  <si>
    <t>Intézményi saját bevételek</t>
  </si>
  <si>
    <t>Helyi adó bevétel</t>
  </si>
  <si>
    <t>Átengedett központi adók</t>
  </si>
  <si>
    <t>Bírságok, pótlékok,sajátos bev</t>
  </si>
  <si>
    <t>Költségvetési állami támogatás</t>
  </si>
  <si>
    <t>2/c. melléklet</t>
  </si>
  <si>
    <t>Kiadási jogcím</t>
  </si>
  <si>
    <t>2011.évi</t>
  </si>
  <si>
    <t>várható</t>
  </si>
  <si>
    <t>I.Folyó(működési) kiadások</t>
  </si>
  <si>
    <t>(1.1+    1.9.)</t>
  </si>
  <si>
    <t>1.1.</t>
  </si>
  <si>
    <t>Személyi juttatások</t>
  </si>
  <si>
    <t>1.2.</t>
  </si>
  <si>
    <t>Munkaadókat terhelő járulékok</t>
  </si>
  <si>
    <t>1.3.</t>
  </si>
  <si>
    <t>Dologi kiadások</t>
  </si>
  <si>
    <t>1.4.</t>
  </si>
  <si>
    <t>Támogatás értékű működési kiadás</t>
  </si>
  <si>
    <t>1.5</t>
  </si>
  <si>
    <t>Államházt.kivüli műk.pénzeszk.átad.</t>
  </si>
  <si>
    <t>1.7</t>
  </si>
  <si>
    <t>Társadalom- és szociálpol.jutt.</t>
  </si>
  <si>
    <t>1.8</t>
  </si>
  <si>
    <t>Ellátottak pénzbeli juttatása</t>
  </si>
  <si>
    <t>II.Felhalmozási és tőke jellegű</t>
  </si>
  <si>
    <t>kiadások (2.1.+    2.6.)</t>
  </si>
  <si>
    <t>2.1.</t>
  </si>
  <si>
    <t>2.2.</t>
  </si>
  <si>
    <t>Intézményi beruházási kiadások</t>
  </si>
  <si>
    <t>2.3.</t>
  </si>
  <si>
    <t>Támogatás értékű felhalmozási kiadás</t>
  </si>
  <si>
    <t>2.4</t>
  </si>
  <si>
    <t>Államházt.kivüli felhalm.pénzeszk.átad.</t>
  </si>
  <si>
    <t>2.5</t>
  </si>
  <si>
    <t>Pénzügyi befektetések kiadásai</t>
  </si>
  <si>
    <t>2.6</t>
  </si>
  <si>
    <t>EU-s támog.-ból megvalósuló</t>
  </si>
  <si>
    <t>projektek kiadásai</t>
  </si>
  <si>
    <t>Tartalékok (3.1.+3.2.)</t>
  </si>
  <si>
    <t>3.1.</t>
  </si>
  <si>
    <t>3.2</t>
  </si>
  <si>
    <t>Államházt.céltartalék</t>
  </si>
  <si>
    <t>2005.évi     tv.(52.§ (2) bek.</t>
  </si>
  <si>
    <t>IV. Hitelek kamatai</t>
  </si>
  <si>
    <t>V. Egyéb kiadások</t>
  </si>
  <si>
    <t>Költségvetési kiadások (1+2+3+4+5)</t>
  </si>
  <si>
    <t>VI. Finanszírozási kiadások</t>
  </si>
  <si>
    <t xml:space="preserve">(6.1.+6.2.) </t>
  </si>
  <si>
    <t>7.1.</t>
  </si>
  <si>
    <t>Hitelek, kölcsönök kiadásai</t>
  </si>
  <si>
    <t>7.2.</t>
  </si>
  <si>
    <t>Értékpapírok kiadásai</t>
  </si>
  <si>
    <t>VII. Függő, átfutó, kiegyenítő kiad.</t>
  </si>
  <si>
    <t xml:space="preserve">9. </t>
  </si>
  <si>
    <t>záró pénzkészlet</t>
  </si>
  <si>
    <t>IX. Kiadások összesen:</t>
  </si>
  <si>
    <t>(6+7+8+9)</t>
  </si>
  <si>
    <t>Bevételi jogcím</t>
  </si>
  <si>
    <t>I.Önkormányzat működési bevételei(2+3)</t>
  </si>
  <si>
    <t>(3.1+    3.4)</t>
  </si>
  <si>
    <t>3.2.</t>
  </si>
  <si>
    <t>3.3.</t>
  </si>
  <si>
    <t>3.4.</t>
  </si>
  <si>
    <t>Bírságok, egyéb bevételek</t>
  </si>
  <si>
    <t>II.Felhalmozási és tőkejellegű bevételek</t>
  </si>
  <si>
    <t>(4.1.+     4.3)</t>
  </si>
  <si>
    <t>4.1.</t>
  </si>
  <si>
    <t>Tárgyi eszk, immateriális javak értékesítése</t>
  </si>
  <si>
    <t>4.2.</t>
  </si>
  <si>
    <t>Önkorm.sajátos felhalm.és tőkbevételei</t>
  </si>
  <si>
    <t>4.3.</t>
  </si>
  <si>
    <t>Pénzügyi befektetések bevételei</t>
  </si>
  <si>
    <t>III.Támogatások,kiegészítések</t>
  </si>
  <si>
    <t>(5.1.+    5.7.)</t>
  </si>
  <si>
    <t>5.1.</t>
  </si>
  <si>
    <t>Normatív hozzájárulások</t>
  </si>
  <si>
    <t>5.2.</t>
  </si>
  <si>
    <t>Központosított előirányzatok</t>
  </si>
  <si>
    <t>5.3.</t>
  </si>
  <si>
    <t>Színházi támogatás</t>
  </si>
  <si>
    <t>5.4.</t>
  </si>
  <si>
    <t>Normatív kötött felhasználású támogatás</t>
  </si>
  <si>
    <t>5.5.</t>
  </si>
  <si>
    <t>Kiegészítő támogatás</t>
  </si>
  <si>
    <t>5.6.</t>
  </si>
  <si>
    <t>Működésképtelen önkorm.támogatása</t>
  </si>
  <si>
    <t>5.7.</t>
  </si>
  <si>
    <t>Fejlesztési célú támogatások(5.7.1.+     5.7.)</t>
  </si>
  <si>
    <t>5.7.1.</t>
  </si>
  <si>
    <t>Cél- címzett támogatás</t>
  </si>
  <si>
    <t>5.7.2.</t>
  </si>
  <si>
    <t>Területi kiegyenl.szolg.fejl.célú támogatás</t>
  </si>
  <si>
    <t>5.7.3.</t>
  </si>
  <si>
    <t>Céljellegű decentralizált támogatás</t>
  </si>
  <si>
    <t>5.7.4.</t>
  </si>
  <si>
    <t>Egyéb központi támogatás</t>
  </si>
  <si>
    <t>IV.Támogatásértékű működési bevételek(6.1+ 6.4)</t>
  </si>
  <si>
    <t>6.1</t>
  </si>
  <si>
    <t>Támogatásértékű működési bevétel összesen</t>
  </si>
  <si>
    <t>6.2</t>
  </si>
  <si>
    <t xml:space="preserve"> - ebből társadalombiztosítási alapból átvett</t>
  </si>
  <si>
    <t>6.3</t>
  </si>
  <si>
    <t>Támogatásértékű felhalmozási bevétel összesen</t>
  </si>
  <si>
    <t>6.4</t>
  </si>
  <si>
    <t>V.Véglegesen átvett pénzeszközök (7.1+  7.2)</t>
  </si>
  <si>
    <t>7.1</t>
  </si>
  <si>
    <t>7.2</t>
  </si>
  <si>
    <t>VI.Tám.kölcs.visszatér.igénybev.,értékp.bev.</t>
  </si>
  <si>
    <t>(8.1 + 8.2.)</t>
  </si>
  <si>
    <t>8.1.</t>
  </si>
  <si>
    <t>Működési célú kölcsön visszatér.értékp.bev.</t>
  </si>
  <si>
    <t>8.2.</t>
  </si>
  <si>
    <t>Felhalm.célú kölcsön visszatér.értékp.bev.</t>
  </si>
  <si>
    <t>Folyó bevételek összesen (1+4+5+6+7+8)</t>
  </si>
  <si>
    <t>Előző évi várható pénzmarad.igénybevétele</t>
  </si>
  <si>
    <t>Előző évi vállalkozási eredmény igénybevétele</t>
  </si>
  <si>
    <t>12</t>
  </si>
  <si>
    <t>Költségvetési bevételek összesen (9+10+11)</t>
  </si>
  <si>
    <t>VII.Finanszírozási bevételek (13.1 + 13.2.)</t>
  </si>
  <si>
    <t>13.1</t>
  </si>
  <si>
    <t>Hitelek felvétele</t>
  </si>
  <si>
    <t>13.2.</t>
  </si>
  <si>
    <t>Értékpapírok bevételei</t>
  </si>
  <si>
    <t>Előző évi kieg. Megtér.</t>
  </si>
  <si>
    <t>Függő, átfutó, kiegyenlítő tételek</t>
  </si>
  <si>
    <t>nyitó pénzkészlet</t>
  </si>
  <si>
    <t>Bevételek összesen: (12+13+14+15+16)</t>
  </si>
  <si>
    <t>2012. Évi költségvetési terv</t>
  </si>
  <si>
    <t>2010 évi tény</t>
  </si>
  <si>
    <t>2012.évi</t>
  </si>
  <si>
    <t>2010.évi tény</t>
  </si>
  <si>
    <t>gépjármű adó bevétel</t>
  </si>
  <si>
    <t>Pénzforg nélküli bevételek összesen</t>
  </si>
  <si>
    <t>ÖNKORMÁNYZATI FINANSZÍROZÁS</t>
  </si>
  <si>
    <t>KIADÁSI JOGCÍMEK</t>
  </si>
  <si>
    <t>a működési és felhalmozási célú bevételi és kiadási előirányzatokról</t>
  </si>
  <si>
    <t xml:space="preserve">Kieg.ellátott / Ft </t>
  </si>
  <si>
    <t>BEVÉTELEK + ÖNKORM FINANSZ</t>
  </si>
  <si>
    <t>f.) Bakony és balaton KKKE tagdíj     ÖNK</t>
  </si>
  <si>
    <t xml:space="preserve">Felhalmozási célú </t>
  </si>
  <si>
    <t>Működési célú célú</t>
  </si>
  <si>
    <t>Felhalmozási célú pénzeszk.átvétel államh.kivülről</t>
  </si>
  <si>
    <t>14.) Polgárőrség Berhida</t>
  </si>
  <si>
    <t>10.  melléklet</t>
  </si>
  <si>
    <t>építmény adó</t>
  </si>
  <si>
    <t>magánszemélyek kommunális adója</t>
  </si>
  <si>
    <t>iparűzési adó</t>
  </si>
  <si>
    <t>önk-i vagyon értékesítésből sz bev</t>
  </si>
  <si>
    <t>osztalék, hozam bevétel</t>
  </si>
  <si>
    <t>tárgyi eszköz és imm jószág értékesítéséből sz bev</t>
  </si>
  <si>
    <t>bírság, pótlék és díj bevétel</t>
  </si>
  <si>
    <t>kezességvállalással kapcsolatos megtérülés</t>
  </si>
  <si>
    <t xml:space="preserve">bevételi </t>
  </si>
  <si>
    <t>2013 év</t>
  </si>
  <si>
    <t>2014 év</t>
  </si>
  <si>
    <t>2015 év</t>
  </si>
  <si>
    <t xml:space="preserve">Az Önkormányzat saját bevételének alakulásáról </t>
  </si>
  <si>
    <t>353/2011.(XII.30.) Korm.rendelete  alapján</t>
  </si>
  <si>
    <t>MEGNEVEZÉS</t>
  </si>
  <si>
    <t>ELŐIRÁNYZAT FELHASZNÁLÁSI ÜTEMTERV</t>
  </si>
  <si>
    <t>Ellenőrző sor</t>
  </si>
  <si>
    <t>1/a. melléklet</t>
  </si>
  <si>
    <t>1/b. melléklet</t>
  </si>
  <si>
    <t>2. melléklet</t>
  </si>
  <si>
    <t>1. melléklet</t>
  </si>
  <si>
    <t>2/a. melléklet</t>
  </si>
  <si>
    <t>2/b. melléklet</t>
  </si>
  <si>
    <t>2/d melléklet</t>
  </si>
  <si>
    <t>3.  melléklet</t>
  </si>
  <si>
    <t>4. melléklet</t>
  </si>
  <si>
    <t>5. melléklet</t>
  </si>
  <si>
    <t>6. melléklet</t>
  </si>
  <si>
    <t>7.  melléklet</t>
  </si>
  <si>
    <t>8.  melléklet</t>
  </si>
  <si>
    <t>9. melléklet</t>
  </si>
  <si>
    <t>ÖNK  pályázat előkészítés, tervek</t>
  </si>
  <si>
    <t>TESZ térfigyelő kamera áthelyezés, bővítés áth  pm</t>
  </si>
  <si>
    <t>d.) TESZ térfigyelő kamera áthelyezés, bővítés áth  BERUH</t>
  </si>
  <si>
    <t>b.) Ingatlan beruh, karbant           ÖNK</t>
  </si>
  <si>
    <t>PH tárgyi eszk. szoftver beszerz, bőv.</t>
  </si>
  <si>
    <t>ÖNK  Kossuth u. 26. szolg. Lakás kazáncsere</t>
  </si>
  <si>
    <t>Működési kiad. Össz.</t>
  </si>
  <si>
    <t>Egyéb működési célú kiadások össz</t>
  </si>
  <si>
    <t>Egyéb működési célú kiad össz</t>
  </si>
  <si>
    <t>Egyéb működési célú bevétel össz</t>
  </si>
  <si>
    <t>ÖNK Kisfürdő kultúrpark LIADER pály.önr pm</t>
  </si>
  <si>
    <r>
      <t>3.5</t>
    </r>
    <r>
      <rPr>
        <sz val="10"/>
        <rFont val="Times New Roman"/>
        <family val="1"/>
      </rPr>
      <t>) Jövedelemkülönbség mérséklése</t>
    </r>
  </si>
  <si>
    <t xml:space="preserve">  b.) Gépjárműadó</t>
  </si>
  <si>
    <t xml:space="preserve">  dc) Termőföld bérbead.szárm.jöv.adó</t>
  </si>
  <si>
    <t>I/1 Közhatalmi bevételek</t>
  </si>
  <si>
    <t xml:space="preserve">I/2.Intézményi működési bevételek </t>
  </si>
  <si>
    <t>I/3.Önkormányzat sajátos műk.bevételei</t>
  </si>
  <si>
    <t>3.5.</t>
  </si>
  <si>
    <t>Jövedelemkülönbség mérséklése</t>
  </si>
  <si>
    <t>6. Jövedelemkülönbség mérséklése</t>
  </si>
  <si>
    <t>7.) költségvetési támogatás</t>
  </si>
  <si>
    <t>8.) Támog. Értékű műk bev</t>
  </si>
  <si>
    <t>9.) Műk c pe átvét áht kiv</t>
  </si>
  <si>
    <t>10.) Felhalm és tőkejell bev</t>
  </si>
  <si>
    <t>11.) Tám. ért felhalm bev.</t>
  </si>
  <si>
    <t>12. Támog, kölcsön visszaté</t>
  </si>
  <si>
    <t>13.) E évi pénzmar áthúzódó fela</t>
  </si>
  <si>
    <t>14) Műk HIÁNYfinansz E évi PM-ből</t>
  </si>
  <si>
    <t>Jövedelemkülönbség mérséklés</t>
  </si>
  <si>
    <t>k.)</t>
  </si>
  <si>
    <t xml:space="preserve">2011. évi költségvetési </t>
  </si>
  <si>
    <t xml:space="preserve">2011. Évi eredeti előirányzat </t>
  </si>
  <si>
    <t xml:space="preserve">2011.  módosított előirányzat </t>
  </si>
  <si>
    <t>2011 előzetes teljesítés 12.31.</t>
  </si>
  <si>
    <t xml:space="preserve">  m.) hatósági díjbevételek</t>
  </si>
  <si>
    <t>2.) Önkormányzatok saját működési bevételei</t>
  </si>
  <si>
    <t xml:space="preserve">  b.) Jövedelemkülönbség mérséklése</t>
  </si>
  <si>
    <t xml:space="preserve">  c.) Gépjárműadó</t>
  </si>
  <si>
    <t xml:space="preserve">  d.) Termőföld bérbead.szárm.jöv.adó</t>
  </si>
  <si>
    <t>3.) Működési támogatások</t>
  </si>
  <si>
    <t>b.) Nyári gyermekétkeztetés</t>
  </si>
  <si>
    <t>c.) BTM-es pályázuat Ady Ált Isk</t>
  </si>
  <si>
    <t xml:space="preserve">  h.) 2010 december havi közcélú foglalkoztatás</t>
  </si>
  <si>
    <t xml:space="preserve">  i.) bérpótló juttatás támogatása</t>
  </si>
  <si>
    <t xml:space="preserve"> j.) Óvódáztatási támogatás</t>
  </si>
  <si>
    <t>3.6 Egyéb központi támogatás</t>
  </si>
  <si>
    <t>a.)  2011.évi Bérkompenzáció</t>
  </si>
  <si>
    <t>4. Egyéb működési bevételek</t>
  </si>
  <si>
    <t xml:space="preserve">  b.) közhasznú foglalkozatás tám.(Tesz)</t>
  </si>
  <si>
    <t xml:space="preserve">  g.)  Választásra átvét.</t>
  </si>
  <si>
    <t xml:space="preserve">  j.) Vilonyától átvét (CSK. Társ. házig)</t>
  </si>
  <si>
    <t xml:space="preserve">  k.) Német Kisebbségi Önk.műk. támogatása</t>
  </si>
  <si>
    <t xml:space="preserve">  l.) Cigány Kisebbségi Önk. műk támogatása</t>
  </si>
  <si>
    <t xml:space="preserve"> m.) közcélú december  havi foglalkoztat. Pe átvét.</t>
  </si>
  <si>
    <t>n.) 4 órás közfoglalkoztatás támogatás</t>
  </si>
  <si>
    <t>ny.) 6-8 órás közfoglalkoztatás</t>
  </si>
  <si>
    <t>o.) közszféra bérkompenzációjára támogatás</t>
  </si>
  <si>
    <t>p.) Ki mit tud, Kistérségi táncbemutató pály Nemzeti Kult.Alap K</t>
  </si>
  <si>
    <t>q.) NFÜ-KEOP Komposztáló pályázat</t>
  </si>
  <si>
    <t>r.) NFÜ-TÁMOP pályázat II. Rákóczi Ált.Isk.</t>
  </si>
  <si>
    <t>s.) Népszámlálás</t>
  </si>
  <si>
    <t>t.)Nemzeti Sport utánpótlás támogatás R</t>
  </si>
  <si>
    <t xml:space="preserve">  ty) Cigány Kisebbségi Önk. feladatalapú támogatása</t>
  </si>
  <si>
    <t xml:space="preserve"> u.) Német Kisebbségi Önk. feladatalapú  támogatása</t>
  </si>
  <si>
    <t xml:space="preserve">v.) TÁMOP pályázat </t>
  </si>
  <si>
    <t>w.) Gyermekvédelmi támogatás</t>
  </si>
  <si>
    <t xml:space="preserve">  b.) lakosságtól pénz átvét konf-ra</t>
  </si>
  <si>
    <t xml:space="preserve">  c.) intézm.pénzátvétel (pályázatok)</t>
  </si>
  <si>
    <t xml:space="preserve">  a.) Papkeszitől(körny.véd.beruh.hiteltörl.) átvét.</t>
  </si>
  <si>
    <t xml:space="preserve">b.) Városrehabilitációs pályázat </t>
  </si>
  <si>
    <t>E.évi kp-i visszatérülések</t>
  </si>
  <si>
    <r>
      <t xml:space="preserve"> 1.)</t>
    </r>
    <r>
      <rPr>
        <sz val="10"/>
        <rFont val="Times New Roman"/>
        <family val="1"/>
      </rPr>
      <t xml:space="preserve"> Intézményi működési bevételek</t>
    </r>
  </si>
  <si>
    <r>
      <t xml:space="preserve"> 2.1.) </t>
    </r>
    <r>
      <rPr>
        <sz val="10"/>
        <rFont val="Times New Roman"/>
        <family val="1"/>
      </rPr>
      <t>Illetékek</t>
    </r>
  </si>
  <si>
    <r>
      <t xml:space="preserve"> 2.2.) </t>
    </r>
    <r>
      <rPr>
        <sz val="10"/>
        <rFont val="Times New Roman"/>
        <family val="1"/>
      </rPr>
      <t>Helyi adók</t>
    </r>
  </si>
  <si>
    <r>
      <t xml:space="preserve"> 2.3) </t>
    </r>
    <r>
      <rPr>
        <sz val="10"/>
        <rFont val="Times New Roman"/>
        <family val="1"/>
      </rPr>
      <t xml:space="preserve">Átengedett központi adó </t>
    </r>
  </si>
  <si>
    <r>
      <t xml:space="preserve"> </t>
    </r>
    <r>
      <rPr>
        <b/>
        <sz val="10"/>
        <rFont val="Times New Roman"/>
        <family val="1"/>
      </rPr>
      <t>2.4</t>
    </r>
    <r>
      <rPr>
        <sz val="10"/>
        <rFont val="Times New Roman"/>
        <family val="1"/>
      </rPr>
      <t>) Bírságok, pótlékok és egyéb sajátos bevételek</t>
    </r>
  </si>
  <si>
    <r>
      <t xml:space="preserve"> 3.1</t>
    </r>
    <r>
      <rPr>
        <sz val="10"/>
        <rFont val="Times New Roman"/>
        <family val="1"/>
      </rPr>
      <t>) Normatív hozzájárulások</t>
    </r>
  </si>
  <si>
    <r>
      <t xml:space="preserve"> 3.2) </t>
    </r>
    <r>
      <rPr>
        <sz val="10"/>
        <rFont val="Times New Roman"/>
        <family val="1"/>
      </rPr>
      <t>Központosított előirányzatokból működési célúak</t>
    </r>
  </si>
  <si>
    <r>
      <t>3.3)</t>
    </r>
    <r>
      <rPr>
        <sz val="10"/>
        <rFont val="Times New Roman"/>
        <family val="1"/>
      </rPr>
      <t xml:space="preserve"> Helyi önkormányzatok kiegészítő támogatása</t>
    </r>
  </si>
  <si>
    <r>
      <t>3.4)</t>
    </r>
    <r>
      <rPr>
        <sz val="10"/>
        <rFont val="Times New Roman"/>
        <family val="1"/>
      </rPr>
      <t xml:space="preserve"> Helyi önkormányzatok által fenntart. tám.előadó-műv. Szerv.tám.</t>
    </r>
  </si>
  <si>
    <r>
      <t xml:space="preserve"> 3.5)</t>
    </r>
    <r>
      <rPr>
        <sz val="10"/>
        <rFont val="Times New Roman"/>
        <family val="1"/>
      </rPr>
      <t xml:space="preserve"> Normatív kötött felhasználású támogatás</t>
    </r>
  </si>
  <si>
    <r>
      <t>4.1</t>
    </r>
    <r>
      <rPr>
        <sz val="10"/>
        <rFont val="Times New Roman"/>
        <family val="1"/>
      </rPr>
      <t xml:space="preserve"> Támogatásértékű működési bevételek</t>
    </r>
  </si>
  <si>
    <r>
      <t>4.2</t>
    </r>
    <r>
      <rPr>
        <sz val="10"/>
        <rFont val="Times New Roman"/>
        <family val="1"/>
      </rPr>
      <t xml:space="preserve"> Működési célú pénzeszköz átvétel áht. kívülről</t>
    </r>
  </si>
  <si>
    <r>
      <t>4.3</t>
    </r>
    <r>
      <rPr>
        <sz val="10"/>
        <rFont val="Times New Roman"/>
        <family val="1"/>
      </rPr>
      <t xml:space="preserve"> Előző évi működési célú pénzmaradvány átvétel</t>
    </r>
  </si>
  <si>
    <r>
      <t>4.4</t>
    </r>
    <r>
      <rPr>
        <sz val="10"/>
        <rFont val="Times New Roman"/>
        <family val="1"/>
      </rPr>
      <t xml:space="preserve"> Előző évi költségvetési kiegészítések, visszatérülések</t>
    </r>
  </si>
  <si>
    <r>
      <t xml:space="preserve">1.1.) </t>
    </r>
    <r>
      <rPr>
        <sz val="10"/>
        <rFont val="Times New Roman"/>
        <family val="1"/>
      </rPr>
      <t>Tárgyi eszközök, immat.javak értékesítése</t>
    </r>
  </si>
  <si>
    <t>2011. Évi költségvetés</t>
  </si>
  <si>
    <t>2011. évi</t>
  </si>
  <si>
    <t>2011. előzetes</t>
  </si>
  <si>
    <t>módosított</t>
  </si>
  <si>
    <t>teljesítés</t>
  </si>
  <si>
    <t>b.) Hétszínvirág Óvoda</t>
  </si>
  <si>
    <t>ebből: Pgytp. Iskola</t>
  </si>
  <si>
    <t>ebből:NFÜ- TÁMOP pályázat</t>
  </si>
  <si>
    <t xml:space="preserve">d.) Ady Endre Általános Iskola </t>
  </si>
  <si>
    <t xml:space="preserve">a.) Eü.ellátás összesen: </t>
  </si>
  <si>
    <t>védőnői szolg.</t>
  </si>
  <si>
    <t>eü.egyéb (gyógyszertár)</t>
  </si>
  <si>
    <t xml:space="preserve">b.) Szoc.int.ellátás összesen: </t>
  </si>
  <si>
    <t>ebből TÁMOP pályázat</t>
  </si>
  <si>
    <t>ebből OFA pályázat</t>
  </si>
  <si>
    <t>Kisegítő mg. (park) zöldterület kezelés</t>
  </si>
  <si>
    <t xml:space="preserve">b.) közfoglalkoztatás TESZ összesen </t>
  </si>
  <si>
    <t>közhasznú foglalkoztatás dec hó</t>
  </si>
  <si>
    <t xml:space="preserve">közcélú foglalkoztatás dec hó </t>
  </si>
  <si>
    <t xml:space="preserve">4 órás közfoglalkoztatás </t>
  </si>
  <si>
    <t>E.  Polgármesteri Hivatal össz:</t>
  </si>
  <si>
    <t>a.) önkorm.igazg.össz.</t>
  </si>
  <si>
    <t>ingatlan ügyek 68200212</t>
  </si>
  <si>
    <t>6-8 órás közfoglalkoztatás 89044212</t>
  </si>
  <si>
    <t>kisebbségi elektor választás 841116</t>
  </si>
  <si>
    <t>Városrehabilitációs pályázat  84112614</t>
  </si>
  <si>
    <t>Központi ktsgvetési befizetések 84190291</t>
  </si>
  <si>
    <t>Népszámlálás 84117311</t>
  </si>
  <si>
    <t>Közbeszerzés 84140113</t>
  </si>
  <si>
    <t>Intézményi pályázatok 8520001 TIOP</t>
  </si>
  <si>
    <t>rövid közfoglalkoztatás</t>
  </si>
  <si>
    <t>b.) Kisebbségi önk.össz.</t>
  </si>
  <si>
    <t>német kisebbségi önkorm.</t>
  </si>
  <si>
    <t>cigány kisebbségi önkorm.</t>
  </si>
  <si>
    <t>a.) Szoc.tám.össz.:</t>
  </si>
  <si>
    <t>F.)Támogatások összesen:</t>
  </si>
  <si>
    <t>a.) Többcélú tagdíj, megyei FT. hj.</t>
  </si>
  <si>
    <t>b.) Vilonya elsz. (körj.,okt.)</t>
  </si>
  <si>
    <t>c.) Vilonyai házigond,szoc étk, családs.elsz.</t>
  </si>
  <si>
    <t>d.) TÖOSZ tagdíj</t>
  </si>
  <si>
    <t>e.) Rendőrség műk pe. átad.</t>
  </si>
  <si>
    <t>f.) Nyufig pe.átadás</t>
  </si>
  <si>
    <t>G.)Támogatásértékű műk. Kiad.</t>
  </si>
  <si>
    <t>a.) Sporttámogatás</t>
  </si>
  <si>
    <t xml:space="preserve">b.) Közösségi tám. </t>
  </si>
  <si>
    <t>c.) Iskola eü.(MEP) átad.</t>
  </si>
  <si>
    <t>e.) B.kenese Köza.Color Bölcsöde pe.át</t>
  </si>
  <si>
    <t>f.) Polgárőrség támogatása</t>
  </si>
  <si>
    <t>g.) Szűrőberend Családs pály elszám.</t>
  </si>
  <si>
    <t>H.)Működési c. pe.átad.áht.kív össz</t>
  </si>
  <si>
    <t>I.) Működési kiad. Össz.</t>
  </si>
  <si>
    <t xml:space="preserve">2.) Finanszír. kiad. .Hitel.törl(tőke) </t>
  </si>
  <si>
    <t>3.) Felújítás össz.  2/a táblázat</t>
  </si>
  <si>
    <t>4.) Felhalm.össz. 2/b táblázat</t>
  </si>
  <si>
    <t>5.) Felhalm.c.pe.átad.áht. kív.</t>
  </si>
  <si>
    <t xml:space="preserve">7.) Céltartalék össz. </t>
  </si>
  <si>
    <t>b.) ingatlan beruh</t>
  </si>
  <si>
    <t>c.) intézményi karbantartás keret</t>
  </si>
  <si>
    <t>d.) Pályázati tartalék</t>
  </si>
  <si>
    <t>d.) Elkerülő út tulajd. Rend</t>
  </si>
  <si>
    <t>11.  melléklet</t>
  </si>
  <si>
    <t>12.  melléklet</t>
  </si>
  <si>
    <t>Működési célú pénzeszk.átvétel államh.kivülről</t>
  </si>
  <si>
    <t>2.1</t>
  </si>
  <si>
    <t>2.2</t>
  </si>
  <si>
    <t>13. melléklet</t>
  </si>
  <si>
    <t>épület hőszigetelés anyag ÖNK</t>
  </si>
  <si>
    <t>a 3/2012. (II.28.) önkormányzati rendelethez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</si>
</sst>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mmmm\ d\."/>
    <numFmt numFmtId="169" formatCode="mmm/\ d\."/>
    <numFmt numFmtId="170" formatCode="yy\.mm\.dd"/>
    <numFmt numFmtId="171" formatCode="0.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Ft&quot;;\-#,##0&quot;Ft&quot;"/>
    <numFmt numFmtId="181" formatCode="#,##0&quot;Ft&quot;;[Red]\-#,##0&quot;Ft&quot;"/>
    <numFmt numFmtId="182" formatCode="#,##0.00&quot;Ft&quot;;\-#,##0.00&quot;Ft&quot;"/>
    <numFmt numFmtId="183" formatCode="#,##0.00&quot;Ft&quot;;[Red]\-#,##0.00&quot;Ft&quot;"/>
    <numFmt numFmtId="184" formatCode="_-* #,##0&quot;Ft&quot;_-;\-* #,##0&quot;Ft&quot;_-;_-* &quot;-&quot;&quot;Ft&quot;_-;_-@_-"/>
    <numFmt numFmtId="185" formatCode="_-* #,##0_F_t_-;\-* #,##0_F_t_-;_-* &quot;-&quot;_F_t_-;_-@_-"/>
    <numFmt numFmtId="186" formatCode="_-* #,##0.00&quot;Ft&quot;_-;\-* #,##0.00&quot;Ft&quot;_-;_-* &quot;-&quot;??&quot;Ft&quot;_-;_-@_-"/>
    <numFmt numFmtId="187" formatCode="_-* #,##0.00_F_t_-;\-* #,##0.00_F_t_-;_-* &quot;-&quot;??_F_t_-;_-@_-"/>
    <numFmt numFmtId="188" formatCode="#,##0&quot; Ft&quot;;\-#,##0&quot; Ft&quot;"/>
    <numFmt numFmtId="189" formatCode="#,##0&quot; Ft&quot;;[Red]\-#,##0&quot; Ft&quot;"/>
    <numFmt numFmtId="190" formatCode="#,##0.00&quot; Ft&quot;;\-#,##0.00&quot; Ft&quot;"/>
    <numFmt numFmtId="191" formatCode="#,##0.00&quot; Ft&quot;;[Red]\-#,##0.00&quot; Ft&quot;"/>
    <numFmt numFmtId="192" formatCode="0__"/>
    <numFmt numFmtId="193" formatCode="#\ ##0"/>
    <numFmt numFmtId="194" formatCode="0.0%"/>
    <numFmt numFmtId="195" formatCode="_-* #,##0.0\ _F_t_-;\-* #,##0.0\ _F_t_-;_-* &quot;-&quot;?\ _F_t_-;_-@_-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[$-40E]yyyy\.\ mmmm\ d\."/>
    <numFmt numFmtId="204" formatCode="[$-40E]mmmm\ d\.;@"/>
    <numFmt numFmtId="205" formatCode="[$-40E]mmm/\ d\.;@"/>
    <numFmt numFmtId="206" formatCode="00"/>
    <numFmt numFmtId="207" formatCode="#,###"/>
    <numFmt numFmtId="208" formatCode="#,###__"/>
    <numFmt numFmtId="209" formatCode="#,##0.00\ _F_t;\-\ #,##0.00\ _F_t"/>
    <numFmt numFmtId="210" formatCode="#,###__;\-\ #,###__"/>
    <numFmt numFmtId="211" formatCode="yyyy/mmm/d"/>
    <numFmt numFmtId="212" formatCode="&quot;Igen&quot;;&quot;Igen&quot;;&quot;Nem&quot;"/>
    <numFmt numFmtId="213" formatCode="&quot;Igaz&quot;;&quot;Igaz&quot;;&quot;Hamis&quot;"/>
    <numFmt numFmtId="214" formatCode="&quot;Be&quot;;&quot;Be&quot;;&quot;Ki&quot;"/>
    <numFmt numFmtId="215" formatCode="yyyy/mm/dd;@"/>
  </numFmts>
  <fonts count="79"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4"/>
      <name val="Times New Roman"/>
      <family val="1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Times New Roman"/>
      <family val="1"/>
    </font>
    <font>
      <u val="single"/>
      <sz val="10"/>
      <name val="Arial"/>
      <family val="0"/>
    </font>
    <font>
      <b/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color indexed="17"/>
      <name val="Arial CE"/>
      <family val="2"/>
    </font>
    <font>
      <sz val="10"/>
      <color indexed="14"/>
      <name val="Arial CE"/>
      <family val="2"/>
    </font>
    <font>
      <sz val="14"/>
      <name val="Times New Roman"/>
      <family val="1"/>
    </font>
    <font>
      <b/>
      <sz val="7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53"/>
      <name val="Arial CE"/>
      <family val="2"/>
    </font>
    <font>
      <sz val="10"/>
      <color indexed="53"/>
      <name val="Arial"/>
      <family val="0"/>
    </font>
    <font>
      <i/>
      <sz val="10"/>
      <name val="Arial CE"/>
      <family val="2"/>
    </font>
    <font>
      <b/>
      <i/>
      <sz val="10"/>
      <name val="Arial CE"/>
      <family val="0"/>
    </font>
    <font>
      <sz val="10"/>
      <name val="Times New Roman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2"/>
    </font>
    <font>
      <sz val="9"/>
      <color indexed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ashed">
        <color indexed="22"/>
      </bottom>
    </border>
    <border>
      <left style="medium"/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 style="thin"/>
      <top>
        <color indexed="63"/>
      </top>
      <bottom style="dashed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 style="thin"/>
      <right style="thin"/>
      <top style="dashed">
        <color indexed="22"/>
      </top>
      <bottom style="dashed">
        <color indexed="22"/>
      </bottom>
    </border>
    <border>
      <left style="medium"/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 style="thin"/>
      <top style="dashed">
        <color indexed="22"/>
      </top>
      <bottom style="dashed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>
        <color indexed="22"/>
      </top>
      <bottom style="dashed">
        <color indexed="22"/>
      </bottom>
    </border>
    <border>
      <left style="thin"/>
      <right style="thin"/>
      <top style="dashed">
        <color indexed="22"/>
      </top>
      <bottom>
        <color indexed="63"/>
      </bottom>
    </border>
    <border>
      <left style="medium"/>
      <right>
        <color indexed="63"/>
      </right>
      <top style="dashed">
        <color indexed="22"/>
      </top>
      <bottom>
        <color indexed="63"/>
      </bottom>
    </border>
    <border>
      <left>
        <color indexed="63"/>
      </left>
      <right>
        <color indexed="63"/>
      </right>
      <top style="dashed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ashed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0" fontId="78" fillId="30" borderId="1" applyNumberFormat="0" applyAlignment="0" applyProtection="0"/>
    <xf numFmtId="9" fontId="0" fillId="0" borderId="0" applyFont="0" applyFill="0" applyBorder="0" applyAlignment="0" applyProtection="0"/>
  </cellStyleXfs>
  <cellXfs count="942">
    <xf numFmtId="0" fontId="0" fillId="0" borderId="0" xfId="0" applyAlignment="1">
      <alignment/>
    </xf>
    <xf numFmtId="0" fontId="3" fillId="0" borderId="0" xfId="56">
      <alignment/>
      <protection/>
    </xf>
    <xf numFmtId="0" fontId="5" fillId="0" borderId="0" xfId="56" applyFont="1">
      <alignment/>
      <protection/>
    </xf>
    <xf numFmtId="0" fontId="6" fillId="0" borderId="0" xfId="56" applyFont="1">
      <alignment/>
      <protection/>
    </xf>
    <xf numFmtId="0" fontId="0" fillId="0" borderId="0" xfId="0" applyFont="1" applyAlignment="1">
      <alignment horizontal="left"/>
    </xf>
    <xf numFmtId="0" fontId="7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10" xfId="56" applyFont="1" applyBorder="1">
      <alignment/>
      <protection/>
    </xf>
    <xf numFmtId="0" fontId="8" fillId="0" borderId="11" xfId="56" applyFont="1" applyBorder="1">
      <alignment/>
      <protection/>
    </xf>
    <xf numFmtId="0" fontId="8" fillId="0" borderId="12" xfId="56" applyFont="1" applyBorder="1">
      <alignment/>
      <protection/>
    </xf>
    <xf numFmtId="0" fontId="8" fillId="0" borderId="13" xfId="56" applyFont="1" applyFill="1" applyBorder="1">
      <alignment/>
      <protection/>
    </xf>
    <xf numFmtId="0" fontId="8" fillId="0" borderId="10" xfId="56" applyNumberFormat="1" applyFont="1" applyBorder="1">
      <alignment/>
      <protection/>
    </xf>
    <xf numFmtId="166" fontId="7" fillId="0" borderId="14" xfId="40" applyNumberFormat="1" applyFont="1" applyBorder="1" applyAlignment="1">
      <alignment/>
    </xf>
    <xf numFmtId="0" fontId="7" fillId="0" borderId="15" xfId="56" applyFont="1" applyBorder="1">
      <alignment/>
      <protection/>
    </xf>
    <xf numFmtId="0" fontId="7" fillId="0" borderId="16" xfId="56" applyFont="1" applyBorder="1">
      <alignment/>
      <protection/>
    </xf>
    <xf numFmtId="166" fontId="7" fillId="0" borderId="17" xfId="40" applyNumberFormat="1" applyFont="1" applyFill="1" applyBorder="1" applyAlignment="1">
      <alignment/>
    </xf>
    <xf numFmtId="0" fontId="7" fillId="0" borderId="15" xfId="56" applyNumberFormat="1" applyFont="1" applyBorder="1">
      <alignment/>
      <protection/>
    </xf>
    <xf numFmtId="0" fontId="7" fillId="0" borderId="18" xfId="56" applyNumberFormat="1" applyFont="1" applyBorder="1">
      <alignment/>
      <protection/>
    </xf>
    <xf numFmtId="0" fontId="7" fillId="0" borderId="19" xfId="0" applyFont="1" applyFill="1" applyBorder="1" applyAlignment="1">
      <alignment/>
    </xf>
    <xf numFmtId="0" fontId="7" fillId="0" borderId="0" xfId="56" applyFont="1" applyBorder="1">
      <alignment/>
      <protection/>
    </xf>
    <xf numFmtId="0" fontId="7" fillId="0" borderId="0" xfId="56" applyNumberFormat="1" applyFont="1" applyBorder="1">
      <alignment/>
      <protection/>
    </xf>
    <xf numFmtId="166" fontId="7" fillId="0" borderId="17" xfId="40" applyNumberFormat="1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5" xfId="0" applyFont="1" applyBorder="1" applyAlignment="1">
      <alignment/>
    </xf>
    <xf numFmtId="166" fontId="7" fillId="0" borderId="0" xfId="40" applyNumberFormat="1" applyFont="1" applyAlignment="1">
      <alignment/>
    </xf>
    <xf numFmtId="0" fontId="7" fillId="0" borderId="20" xfId="56" applyFont="1" applyBorder="1">
      <alignment/>
      <protection/>
    </xf>
    <xf numFmtId="0" fontId="7" fillId="0" borderId="21" xfId="56" applyFont="1" applyBorder="1">
      <alignment/>
      <protection/>
    </xf>
    <xf numFmtId="166" fontId="7" fillId="0" borderId="22" xfId="40" applyNumberFormat="1" applyFont="1" applyBorder="1" applyAlignment="1">
      <alignment/>
    </xf>
    <xf numFmtId="0" fontId="7" fillId="0" borderId="20" xfId="56" applyNumberFormat="1" applyFont="1" applyBorder="1">
      <alignment/>
      <protection/>
    </xf>
    <xf numFmtId="0" fontId="8" fillId="0" borderId="18" xfId="56" applyFont="1" applyBorder="1">
      <alignment/>
      <protection/>
    </xf>
    <xf numFmtId="0" fontId="7" fillId="0" borderId="23" xfId="56" applyFont="1" applyBorder="1">
      <alignment/>
      <protection/>
    </xf>
    <xf numFmtId="0" fontId="7" fillId="0" borderId="24" xfId="56" applyFont="1" applyBorder="1">
      <alignment/>
      <protection/>
    </xf>
    <xf numFmtId="0" fontId="7" fillId="0" borderId="18" xfId="56" applyFont="1" applyBorder="1">
      <alignment/>
      <protection/>
    </xf>
    <xf numFmtId="166" fontId="7" fillId="0" borderId="24" xfId="40" applyNumberFormat="1" applyFont="1" applyBorder="1" applyAlignment="1">
      <alignment/>
    </xf>
    <xf numFmtId="0" fontId="7" fillId="0" borderId="0" xfId="56" applyFont="1" applyBorder="1" applyAlignment="1">
      <alignment horizontal="center"/>
      <protection/>
    </xf>
    <xf numFmtId="166" fontId="7" fillId="0" borderId="14" xfId="40" applyNumberFormat="1" applyFont="1" applyFill="1" applyBorder="1" applyAlignment="1">
      <alignment/>
    </xf>
    <xf numFmtId="166" fontId="7" fillId="0" borderId="25" xfId="40" applyNumberFormat="1" applyFont="1" applyBorder="1" applyAlignment="1">
      <alignment/>
    </xf>
    <xf numFmtId="166" fontId="7" fillId="0" borderId="22" xfId="40" applyNumberFormat="1" applyFont="1" applyBorder="1" applyAlignment="1">
      <alignment horizontal="center"/>
    </xf>
    <xf numFmtId="166" fontId="7" fillId="0" borderId="0" xfId="40" applyNumberFormat="1" applyFont="1" applyBorder="1" applyAlignment="1">
      <alignment horizontal="center"/>
    </xf>
    <xf numFmtId="166" fontId="7" fillId="0" borderId="24" xfId="40" applyNumberFormat="1" applyFont="1" applyFill="1" applyBorder="1" applyAlignment="1">
      <alignment/>
    </xf>
    <xf numFmtId="0" fontId="7" fillId="0" borderId="26" xfId="56" applyFont="1" applyBorder="1">
      <alignment/>
      <protection/>
    </xf>
    <xf numFmtId="1" fontId="7" fillId="0" borderId="18" xfId="56" applyNumberFormat="1" applyFont="1" applyBorder="1">
      <alignment/>
      <protection/>
    </xf>
    <xf numFmtId="1" fontId="7" fillId="0" borderId="27" xfId="56" applyNumberFormat="1" applyFont="1" applyBorder="1">
      <alignment/>
      <protection/>
    </xf>
    <xf numFmtId="0" fontId="7" fillId="0" borderId="27" xfId="56" applyFont="1" applyBorder="1">
      <alignment/>
      <protection/>
    </xf>
    <xf numFmtId="0" fontId="7" fillId="0" borderId="28" xfId="56" applyFont="1" applyBorder="1">
      <alignment/>
      <protection/>
    </xf>
    <xf numFmtId="0" fontId="7" fillId="0" borderId="29" xfId="56" applyFont="1" applyBorder="1">
      <alignment/>
      <protection/>
    </xf>
    <xf numFmtId="0" fontId="10" fillId="0" borderId="0" xfId="57" applyFont="1">
      <alignment/>
      <protection/>
    </xf>
    <xf numFmtId="0" fontId="7" fillId="0" borderId="17" xfId="56" applyFont="1" applyBorder="1">
      <alignment/>
      <protection/>
    </xf>
    <xf numFmtId="0" fontId="7" fillId="0" borderId="18" xfId="56" applyNumberFormat="1" applyFont="1" applyFill="1" applyBorder="1">
      <alignment/>
      <protection/>
    </xf>
    <xf numFmtId="0" fontId="0" fillId="0" borderId="0" xfId="57">
      <alignment/>
      <protection/>
    </xf>
    <xf numFmtId="0" fontId="11" fillId="0" borderId="0" xfId="57" applyFont="1" applyBorder="1" applyAlignment="1">
      <alignment horizontal="center"/>
      <protection/>
    </xf>
    <xf numFmtId="0" fontId="12" fillId="0" borderId="0" xfId="57" applyFont="1">
      <alignment/>
      <protection/>
    </xf>
    <xf numFmtId="0" fontId="13" fillId="0" borderId="0" xfId="57" applyFont="1" applyBorder="1" applyAlignment="1">
      <alignment horizontal="center" wrapText="1"/>
      <protection/>
    </xf>
    <xf numFmtId="0" fontId="0" fillId="0" borderId="0" xfId="57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7" applyFont="1">
      <alignment/>
      <protection/>
    </xf>
    <xf numFmtId="0" fontId="14" fillId="0" borderId="0" xfId="57" applyFont="1" applyBorder="1" applyAlignment="1">
      <alignment horizontal="center"/>
      <protection/>
    </xf>
    <xf numFmtId="0" fontId="15" fillId="0" borderId="0" xfId="57" applyFont="1" applyBorder="1" applyAlignment="1">
      <alignment horizontal="left"/>
      <protection/>
    </xf>
    <xf numFmtId="0" fontId="10" fillId="0" borderId="0" xfId="57" applyFont="1">
      <alignment/>
      <protection/>
    </xf>
    <xf numFmtId="0" fontId="0" fillId="0" borderId="0" xfId="57" applyFont="1" applyBorder="1" applyAlignment="1">
      <alignment/>
      <protection/>
    </xf>
    <xf numFmtId="0" fontId="0" fillId="0" borderId="0" xfId="57" applyFont="1" applyFill="1" applyBorder="1" applyAlignment="1">
      <alignment/>
      <protection/>
    </xf>
    <xf numFmtId="166" fontId="17" fillId="0" borderId="30" xfId="40" applyNumberFormat="1" applyFont="1" applyBorder="1" applyAlignment="1" applyProtection="1">
      <alignment horizontal="right"/>
      <protection/>
    </xf>
    <xf numFmtId="0" fontId="5" fillId="0" borderId="27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166" fontId="17" fillId="0" borderId="24" xfId="40" applyNumberFormat="1" applyFont="1" applyBorder="1" applyAlignment="1" applyProtection="1">
      <alignment horizontal="right"/>
      <protection locked="0"/>
    </xf>
    <xf numFmtId="166" fontId="17" fillId="0" borderId="30" xfId="40" applyNumberFormat="1" applyFont="1" applyBorder="1" applyAlignment="1" applyProtection="1">
      <alignment/>
      <protection locked="0"/>
    </xf>
    <xf numFmtId="166" fontId="17" fillId="0" borderId="29" xfId="40" applyNumberFormat="1" applyFont="1" applyBorder="1" applyAlignment="1" applyProtection="1">
      <alignment horizontal="right"/>
      <protection/>
    </xf>
    <xf numFmtId="0" fontId="6" fillId="0" borderId="31" xfId="57" applyFont="1" applyBorder="1" applyAlignment="1">
      <alignment horizontal="left"/>
      <protection/>
    </xf>
    <xf numFmtId="166" fontId="17" fillId="0" borderId="29" xfId="40" applyNumberFormat="1" applyFont="1" applyBorder="1" applyAlignment="1" applyProtection="1">
      <alignment horizontal="right"/>
      <protection locked="0"/>
    </xf>
    <xf numFmtId="166" fontId="17" fillId="0" borderId="32" xfId="40" applyNumberFormat="1" applyFont="1" applyBorder="1" applyAlignment="1" applyProtection="1">
      <alignment horizontal="right"/>
      <protection/>
    </xf>
    <xf numFmtId="166" fontId="17" fillId="0" borderId="33" xfId="40" applyNumberFormat="1" applyFont="1" applyBorder="1" applyAlignment="1" applyProtection="1">
      <alignment horizontal="right"/>
      <protection locked="0"/>
    </xf>
    <xf numFmtId="0" fontId="5" fillId="0" borderId="27" xfId="57" applyFont="1" applyBorder="1" applyAlignment="1">
      <alignment/>
      <protection/>
    </xf>
    <xf numFmtId="0" fontId="5" fillId="0" borderId="0" xfId="57" applyFont="1" applyBorder="1" applyAlignment="1">
      <alignment/>
      <protection/>
    </xf>
    <xf numFmtId="166" fontId="17" fillId="0" borderId="18" xfId="40" applyNumberFormat="1" applyFont="1" applyBorder="1" applyAlignment="1" applyProtection="1">
      <alignment horizontal="right"/>
      <protection locked="0"/>
    </xf>
    <xf numFmtId="166" fontId="17" fillId="0" borderId="28" xfId="40" applyNumberFormat="1" applyFont="1" applyBorder="1" applyAlignment="1" applyProtection="1">
      <alignment horizontal="right"/>
      <protection locked="0"/>
    </xf>
    <xf numFmtId="0" fontId="5" fillId="0" borderId="33" xfId="57" applyFont="1" applyBorder="1">
      <alignment/>
      <protection/>
    </xf>
    <xf numFmtId="166" fontId="17" fillId="0" borderId="34" xfId="40" applyNumberFormat="1" applyFont="1" applyBorder="1" applyAlignment="1" applyProtection="1">
      <alignment horizontal="right"/>
      <protection locked="0"/>
    </xf>
    <xf numFmtId="166" fontId="17" fillId="0" borderId="30" xfId="40" applyNumberFormat="1" applyFont="1" applyBorder="1" applyAlignment="1" applyProtection="1">
      <alignment horizontal="right"/>
      <protection locked="0"/>
    </xf>
    <xf numFmtId="0" fontId="5" fillId="0" borderId="35" xfId="57" applyFont="1" applyBorder="1" applyAlignment="1">
      <alignment/>
      <protection/>
    </xf>
    <xf numFmtId="0" fontId="0" fillId="0" borderId="36" xfId="57" applyFont="1" applyBorder="1" applyAlignment="1">
      <alignment/>
      <protection/>
    </xf>
    <xf numFmtId="0" fontId="0" fillId="0" borderId="30" xfId="57" applyFont="1" applyBorder="1" applyAlignment="1">
      <alignment/>
      <protection/>
    </xf>
    <xf numFmtId="0" fontId="5" fillId="0" borderId="37" xfId="57" applyFont="1" applyBorder="1" applyAlignment="1">
      <alignment horizontal="left"/>
      <protection/>
    </xf>
    <xf numFmtId="0" fontId="5" fillId="0" borderId="38" xfId="57" applyFont="1" applyBorder="1" applyAlignment="1">
      <alignment horizontal="left"/>
      <protection/>
    </xf>
    <xf numFmtId="0" fontId="5" fillId="0" borderId="34" xfId="57" applyFont="1" applyBorder="1" applyAlignment="1">
      <alignment horizontal="left"/>
      <protection/>
    </xf>
    <xf numFmtId="166" fontId="17" fillId="0" borderId="28" xfId="40" applyNumberFormat="1" applyFont="1" applyBorder="1" applyAlignment="1" applyProtection="1">
      <alignment horizontal="center"/>
      <protection locked="0"/>
    </xf>
    <xf numFmtId="0" fontId="5" fillId="0" borderId="32" xfId="57" applyFont="1" applyBorder="1" applyAlignment="1">
      <alignment horizontal="left"/>
      <protection/>
    </xf>
    <xf numFmtId="166" fontId="15" fillId="0" borderId="29" xfId="40" applyNumberFormat="1" applyFont="1" applyBorder="1" applyAlignment="1" applyProtection="1">
      <alignment horizontal="right"/>
      <protection/>
    </xf>
    <xf numFmtId="166" fontId="17" fillId="0" borderId="29" xfId="40" applyNumberFormat="1" applyFont="1" applyFill="1" applyBorder="1" applyAlignment="1" applyProtection="1">
      <alignment horizontal="right"/>
      <protection/>
    </xf>
    <xf numFmtId="166" fontId="17" fillId="0" borderId="34" xfId="40" applyNumberFormat="1" applyFont="1" applyFill="1" applyBorder="1" applyAlignment="1" applyProtection="1">
      <alignment horizontal="right"/>
      <protection locked="0"/>
    </xf>
    <xf numFmtId="0" fontId="5" fillId="0" borderId="26" xfId="57" applyFont="1" applyBorder="1" applyAlignment="1">
      <alignment horizontal="left"/>
      <protection/>
    </xf>
    <xf numFmtId="0" fontId="5" fillId="0" borderId="29" xfId="57" applyFont="1" applyBorder="1" applyAlignment="1">
      <alignment horizontal="left"/>
      <protection/>
    </xf>
    <xf numFmtId="0" fontId="6" fillId="0" borderId="27" xfId="57" applyFont="1" applyBorder="1" applyAlignment="1">
      <alignment horizontal="left"/>
      <protection/>
    </xf>
    <xf numFmtId="0" fontId="5" fillId="0" borderId="24" xfId="57" applyFont="1" applyBorder="1" applyAlignment="1">
      <alignment/>
      <protection/>
    </xf>
    <xf numFmtId="166" fontId="17" fillId="0" borderId="24" xfId="40" applyNumberFormat="1" applyFont="1" applyFill="1" applyBorder="1" applyAlignment="1" applyProtection="1">
      <alignment horizontal="right"/>
      <protection locked="0"/>
    </xf>
    <xf numFmtId="166" fontId="17" fillId="0" borderId="24" xfId="40" applyNumberFormat="1" applyFont="1" applyBorder="1" applyAlignment="1" applyProtection="1">
      <alignment/>
      <protection locked="0"/>
    </xf>
    <xf numFmtId="166" fontId="17" fillId="0" borderId="24" xfId="40" applyNumberFormat="1" applyFont="1" applyBorder="1" applyAlignment="1" applyProtection="1">
      <alignment horizontal="right"/>
      <protection locked="0"/>
    </xf>
    <xf numFmtId="0" fontId="5" fillId="0" borderId="27" xfId="57" applyFont="1" applyBorder="1">
      <alignment/>
      <protection/>
    </xf>
    <xf numFmtId="0" fontId="5" fillId="0" borderId="0" xfId="57" applyFont="1" applyBorder="1">
      <alignment/>
      <protection/>
    </xf>
    <xf numFmtId="0" fontId="5" fillId="0" borderId="24" xfId="57" applyFont="1" applyBorder="1">
      <alignment/>
      <protection/>
    </xf>
    <xf numFmtId="166" fontId="17" fillId="0" borderId="24" xfId="40" applyNumberFormat="1" applyFont="1" applyFill="1" applyBorder="1" applyAlignment="1" applyProtection="1">
      <alignment horizontal="right"/>
      <protection locked="0"/>
    </xf>
    <xf numFmtId="166" fontId="17" fillId="0" borderId="18" xfId="40" applyNumberFormat="1" applyFont="1" applyFill="1" applyBorder="1" applyAlignment="1" applyProtection="1">
      <alignment horizontal="right"/>
      <protection locked="0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166" fontId="17" fillId="0" borderId="33" xfId="40" applyNumberFormat="1" applyFont="1" applyFill="1" applyBorder="1" applyAlignment="1" applyProtection="1">
      <alignment horizontal="right"/>
      <protection locked="0"/>
    </xf>
    <xf numFmtId="166" fontId="17" fillId="0" borderId="32" xfId="40" applyNumberFormat="1" applyFont="1" applyFill="1" applyBorder="1" applyAlignment="1" applyProtection="1">
      <alignment horizontal="right"/>
      <protection locked="0"/>
    </xf>
    <xf numFmtId="166" fontId="17" fillId="0" borderId="34" xfId="40" applyNumberFormat="1" applyFont="1" applyBorder="1" applyAlignment="1" applyProtection="1">
      <alignment horizontal="right"/>
      <protection locked="0"/>
    </xf>
    <xf numFmtId="0" fontId="5" fillId="0" borderId="0" xfId="57" applyFont="1" applyAlignment="1">
      <alignment horizontal="left"/>
      <protection/>
    </xf>
    <xf numFmtId="0" fontId="0" fillId="0" borderId="0" xfId="57" applyProtection="1">
      <alignment/>
      <protection locked="0"/>
    </xf>
    <xf numFmtId="0" fontId="11" fillId="0" borderId="0" xfId="57" applyFont="1" applyBorder="1" applyAlignment="1" applyProtection="1">
      <alignment horizontal="left"/>
      <protection/>
    </xf>
    <xf numFmtId="0" fontId="0" fillId="0" borderId="0" xfId="57" applyAlignment="1">
      <alignment/>
      <protection/>
    </xf>
    <xf numFmtId="0" fontId="0" fillId="0" borderId="0" xfId="57" applyFont="1" applyProtection="1">
      <alignment/>
      <protection/>
    </xf>
    <xf numFmtId="0" fontId="0" fillId="0" borderId="0" xfId="57" applyFont="1" applyProtection="1">
      <alignment/>
      <protection locked="0"/>
    </xf>
    <xf numFmtId="0" fontId="21" fillId="0" borderId="0" xfId="57" applyFont="1" applyProtection="1">
      <alignment/>
      <protection locked="0"/>
    </xf>
    <xf numFmtId="0" fontId="19" fillId="0" borderId="0" xfId="57" applyFont="1" applyBorder="1" applyAlignment="1" applyProtection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Protection="1">
      <alignment/>
      <protection locked="0"/>
    </xf>
    <xf numFmtId="0" fontId="12" fillId="0" borderId="0" xfId="57" applyFont="1" applyProtection="1">
      <alignment/>
      <protection locked="0"/>
    </xf>
    <xf numFmtId="0" fontId="17" fillId="0" borderId="0" xfId="57" applyFont="1" applyBorder="1" applyAlignment="1" applyProtection="1">
      <alignment/>
      <protection/>
    </xf>
    <xf numFmtId="0" fontId="17" fillId="0" borderId="0" xfId="57" applyFont="1" applyProtection="1">
      <alignment/>
      <protection/>
    </xf>
    <xf numFmtId="0" fontId="0" fillId="0" borderId="0" xfId="57" applyFont="1" applyProtection="1">
      <alignment/>
      <protection locked="0"/>
    </xf>
    <xf numFmtId="0" fontId="5" fillId="0" borderId="0" xfId="57" applyFont="1" applyProtection="1">
      <alignment/>
      <protection locked="0"/>
    </xf>
    <xf numFmtId="3" fontId="10" fillId="0" borderId="32" xfId="57" applyNumberFormat="1" applyFont="1" applyFill="1" applyBorder="1" applyAlignment="1" applyProtection="1">
      <alignment horizontal="right"/>
      <protection/>
    </xf>
    <xf numFmtId="3" fontId="10" fillId="0" borderId="28" xfId="57" applyNumberFormat="1" applyFont="1" applyFill="1" applyBorder="1" applyAlignment="1" applyProtection="1">
      <alignment horizontal="right"/>
      <protection locked="0"/>
    </xf>
    <xf numFmtId="3" fontId="10" fillId="0" borderId="32" xfId="57" applyNumberFormat="1" applyFont="1" applyFill="1" applyBorder="1" applyAlignment="1" applyProtection="1">
      <alignment horizontal="right"/>
      <protection locked="0"/>
    </xf>
    <xf numFmtId="0" fontId="4" fillId="0" borderId="39" xfId="57" applyFont="1" applyBorder="1" applyAlignment="1" applyProtection="1">
      <alignment horizontal="left"/>
      <protection locked="0"/>
    </xf>
    <xf numFmtId="0" fontId="4" fillId="0" borderId="26" xfId="57" applyFont="1" applyBorder="1" applyAlignment="1" applyProtection="1">
      <alignment horizontal="left"/>
      <protection locked="0"/>
    </xf>
    <xf numFmtId="0" fontId="4" fillId="0" borderId="29" xfId="57" applyFont="1" applyBorder="1" applyAlignment="1" applyProtection="1">
      <alignment horizontal="left"/>
      <protection locked="0"/>
    </xf>
    <xf numFmtId="3" fontId="10" fillId="0" borderId="29" xfId="57" applyNumberFormat="1" applyFont="1" applyFill="1" applyBorder="1" applyAlignment="1" applyProtection="1">
      <alignment horizontal="right"/>
      <protection/>
    </xf>
    <xf numFmtId="0" fontId="4" fillId="0" borderId="23" xfId="57" applyFont="1" applyBorder="1" applyAlignment="1" applyProtection="1">
      <alignment horizontal="left"/>
      <protection locked="0"/>
    </xf>
    <xf numFmtId="0" fontId="4" fillId="0" borderId="0" xfId="57" applyFont="1" applyBorder="1" applyAlignment="1" applyProtection="1">
      <alignment horizontal="left"/>
      <protection locked="0"/>
    </xf>
    <xf numFmtId="0" fontId="4" fillId="0" borderId="24" xfId="57" applyFont="1" applyBorder="1" applyAlignment="1" applyProtection="1">
      <alignment horizontal="left"/>
      <protection locked="0"/>
    </xf>
    <xf numFmtId="3" fontId="10" fillId="0" borderId="33" xfId="57" applyNumberFormat="1" applyFont="1" applyFill="1" applyBorder="1" applyAlignment="1" applyProtection="1">
      <alignment horizontal="right"/>
      <protection/>
    </xf>
    <xf numFmtId="3" fontId="10" fillId="0" borderId="33" xfId="57" applyNumberFormat="1" applyFont="1" applyFill="1" applyBorder="1" applyAlignment="1" applyProtection="1">
      <alignment horizontal="right"/>
      <protection locked="0"/>
    </xf>
    <xf numFmtId="3" fontId="10" fillId="0" borderId="18" xfId="57" applyNumberFormat="1" applyFont="1" applyFill="1" applyBorder="1" applyAlignment="1" applyProtection="1">
      <alignment horizontal="right"/>
      <protection/>
    </xf>
    <xf numFmtId="0" fontId="10" fillId="0" borderId="18" xfId="57" applyFont="1" applyFill="1" applyBorder="1" applyAlignment="1" applyProtection="1">
      <alignment horizontal="right"/>
      <protection locked="0"/>
    </xf>
    <xf numFmtId="3" fontId="10" fillId="0" borderId="18" xfId="57" applyNumberFormat="1" applyFont="1" applyFill="1" applyBorder="1" applyAlignment="1" applyProtection="1">
      <alignment horizontal="right"/>
      <protection locked="0"/>
    </xf>
    <xf numFmtId="3" fontId="10" fillId="0" borderId="28" xfId="57" applyNumberFormat="1" applyFont="1" applyFill="1" applyBorder="1" applyAlignment="1" applyProtection="1">
      <alignment horizontal="right"/>
      <protection/>
    </xf>
    <xf numFmtId="0" fontId="10" fillId="0" borderId="28" xfId="57" applyFont="1" applyFill="1" applyBorder="1" applyAlignment="1" applyProtection="1">
      <alignment horizontal="right"/>
      <protection locked="0"/>
    </xf>
    <xf numFmtId="0" fontId="10" fillId="0" borderId="33" xfId="57" applyFont="1" applyFill="1" applyBorder="1" applyAlignment="1" applyProtection="1">
      <alignment horizontal="right"/>
      <protection locked="0"/>
    </xf>
    <xf numFmtId="0" fontId="10" fillId="0" borderId="18" xfId="57" applyFont="1" applyFill="1" applyBorder="1" applyAlignment="1" applyProtection="1">
      <alignment horizontal="right"/>
      <protection locked="0"/>
    </xf>
    <xf numFmtId="0" fontId="10" fillId="0" borderId="28" xfId="57" applyFont="1" applyFill="1" applyBorder="1" applyAlignment="1" applyProtection="1">
      <alignment horizontal="right"/>
      <protection locked="0"/>
    </xf>
    <xf numFmtId="3" fontId="10" fillId="0" borderId="33" xfId="57" applyNumberFormat="1" applyFont="1" applyFill="1" applyBorder="1" applyAlignment="1" applyProtection="1">
      <alignment horizontal="right"/>
      <protection locked="0"/>
    </xf>
    <xf numFmtId="3" fontId="10" fillId="0" borderId="18" xfId="57" applyNumberFormat="1" applyFont="1" applyFill="1" applyBorder="1" applyAlignment="1" applyProtection="1">
      <alignment horizontal="right"/>
      <protection locked="0"/>
    </xf>
    <xf numFmtId="3" fontId="10" fillId="0" borderId="28" xfId="57" applyNumberFormat="1" applyFont="1" applyFill="1" applyBorder="1" applyAlignment="1" applyProtection="1">
      <alignment horizontal="right"/>
      <protection locked="0"/>
    </xf>
    <xf numFmtId="0" fontId="10" fillId="0" borderId="33" xfId="57" applyFont="1" applyFill="1" applyBorder="1" applyAlignment="1" applyProtection="1">
      <alignment horizontal="right"/>
      <protection locked="0"/>
    </xf>
    <xf numFmtId="3" fontId="0" fillId="0" borderId="33" xfId="57" applyNumberFormat="1" applyFont="1" applyFill="1" applyBorder="1" applyAlignment="1" applyProtection="1">
      <alignment horizontal="right"/>
      <protection locked="0"/>
    </xf>
    <xf numFmtId="0" fontId="0" fillId="0" borderId="33" xfId="57" applyFont="1" applyFill="1" applyBorder="1" applyAlignment="1" applyProtection="1">
      <alignment horizontal="right"/>
      <protection locked="0"/>
    </xf>
    <xf numFmtId="3" fontId="0" fillId="0" borderId="18" xfId="57" applyNumberFormat="1" applyFont="1" applyFill="1" applyBorder="1" applyAlignment="1" applyProtection="1">
      <alignment horizontal="right"/>
      <protection locked="0"/>
    </xf>
    <xf numFmtId="0" fontId="0" fillId="0" borderId="18" xfId="57" applyFont="1" applyFill="1" applyBorder="1" applyAlignment="1" applyProtection="1">
      <alignment horizontal="right"/>
      <protection locked="0"/>
    </xf>
    <xf numFmtId="0" fontId="0" fillId="0" borderId="40" xfId="57" applyFont="1" applyFill="1" applyBorder="1" applyAlignment="1" applyProtection="1">
      <alignment horizontal="right"/>
      <protection locked="0"/>
    </xf>
    <xf numFmtId="3" fontId="0" fillId="0" borderId="40" xfId="57" applyNumberFormat="1" applyFont="1" applyFill="1" applyBorder="1" applyAlignment="1" applyProtection="1">
      <alignment horizontal="right"/>
      <protection locked="0"/>
    </xf>
    <xf numFmtId="6" fontId="0" fillId="0" borderId="0" xfId="57" applyNumberFormat="1" applyProtection="1">
      <alignment/>
      <protection locked="0"/>
    </xf>
    <xf numFmtId="3" fontId="18" fillId="0" borderId="32" xfId="57" applyNumberFormat="1" applyFont="1" applyFill="1" applyBorder="1" applyAlignment="1" applyProtection="1">
      <alignment horizontal="right"/>
      <protection/>
    </xf>
    <xf numFmtId="0" fontId="10" fillId="0" borderId="32" xfId="57" applyFont="1" applyFill="1" applyBorder="1" applyAlignment="1" applyProtection="1">
      <alignment horizontal="right"/>
      <protection locked="0"/>
    </xf>
    <xf numFmtId="3" fontId="5" fillId="0" borderId="41" xfId="57" applyNumberFormat="1" applyFont="1" applyBorder="1" applyAlignment="1" applyProtection="1">
      <alignment horizontal="left"/>
      <protection locked="0"/>
    </xf>
    <xf numFmtId="3" fontId="5" fillId="0" borderId="37" xfId="57" applyNumberFormat="1" applyFont="1" applyBorder="1" applyAlignment="1" applyProtection="1">
      <alignment horizontal="right"/>
      <protection/>
    </xf>
    <xf numFmtId="0" fontId="5" fillId="0" borderId="34" xfId="57" applyFont="1" applyBorder="1" applyAlignment="1" applyProtection="1">
      <alignment horizontal="right"/>
      <protection locked="0"/>
    </xf>
    <xf numFmtId="0" fontId="0" fillId="0" borderId="18" xfId="57" applyBorder="1" applyProtection="1">
      <alignment/>
      <protection locked="0"/>
    </xf>
    <xf numFmtId="0" fontId="3" fillId="0" borderId="18" xfId="60" applyFont="1" applyFill="1" applyBorder="1">
      <alignment/>
      <protection/>
    </xf>
    <xf numFmtId="3" fontId="19" fillId="0" borderId="32" xfId="57" applyNumberFormat="1" applyFont="1" applyFill="1" applyBorder="1" applyAlignment="1" applyProtection="1">
      <alignment horizontal="right"/>
      <protection/>
    </xf>
    <xf numFmtId="0" fontId="0" fillId="0" borderId="29" xfId="57" applyFill="1" applyBorder="1" applyAlignment="1" applyProtection="1">
      <alignment horizontal="right"/>
      <protection locked="0"/>
    </xf>
    <xf numFmtId="3" fontId="0" fillId="0" borderId="0" xfId="57" applyNumberFormat="1" applyFont="1" applyProtection="1">
      <alignment/>
      <protection locked="0"/>
    </xf>
    <xf numFmtId="3" fontId="0" fillId="0" borderId="0" xfId="57" applyNumberFormat="1" applyProtection="1">
      <alignment/>
      <protection locked="0"/>
    </xf>
    <xf numFmtId="0" fontId="4" fillId="0" borderId="0" xfId="57" applyFont="1" applyProtection="1">
      <alignment/>
      <protection locked="0"/>
    </xf>
    <xf numFmtId="0" fontId="23" fillId="0" borderId="0" xfId="61" applyBorder="1">
      <alignment/>
      <protection/>
    </xf>
    <xf numFmtId="0" fontId="23" fillId="0" borderId="0" xfId="61">
      <alignment/>
      <protection/>
    </xf>
    <xf numFmtId="0" fontId="24" fillId="0" borderId="0" xfId="61" applyFont="1">
      <alignment/>
      <protection/>
    </xf>
    <xf numFmtId="0" fontId="24" fillId="0" borderId="0" xfId="61" applyFont="1" applyAlignment="1">
      <alignment horizontal="left"/>
      <protection/>
    </xf>
    <xf numFmtId="0" fontId="23" fillId="0" borderId="0" xfId="61" applyFont="1">
      <alignment/>
      <protection/>
    </xf>
    <xf numFmtId="0" fontId="23" fillId="0" borderId="33" xfId="61" applyBorder="1">
      <alignment/>
      <protection/>
    </xf>
    <xf numFmtId="0" fontId="23" fillId="0" borderId="35" xfId="61" applyBorder="1">
      <alignment/>
      <protection/>
    </xf>
    <xf numFmtId="0" fontId="23" fillId="0" borderId="28" xfId="61" applyBorder="1">
      <alignment/>
      <protection/>
    </xf>
    <xf numFmtId="0" fontId="23" fillId="0" borderId="27" xfId="61" applyBorder="1">
      <alignment/>
      <protection/>
    </xf>
    <xf numFmtId="0" fontId="23" fillId="0" borderId="18" xfId="61" applyFont="1" applyBorder="1">
      <alignment/>
      <protection/>
    </xf>
    <xf numFmtId="0" fontId="23" fillId="0" borderId="18" xfId="61" applyBorder="1">
      <alignment/>
      <protection/>
    </xf>
    <xf numFmtId="9" fontId="23" fillId="0" borderId="18" xfId="61" applyNumberFormat="1" applyFont="1" applyBorder="1" applyAlignment="1">
      <alignment horizontal="left"/>
      <protection/>
    </xf>
    <xf numFmtId="0" fontId="25" fillId="0" borderId="0" xfId="61" applyFont="1">
      <alignment/>
      <protection/>
    </xf>
    <xf numFmtId="0" fontId="26" fillId="0" borderId="0" xfId="61" applyFont="1">
      <alignment/>
      <protection/>
    </xf>
    <xf numFmtId="0" fontId="23" fillId="0" borderId="28" xfId="61" applyFont="1" applyBorder="1">
      <alignment/>
      <protection/>
    </xf>
    <xf numFmtId="0" fontId="23" fillId="0" borderId="33" xfId="61" applyFont="1" applyBorder="1">
      <alignment/>
      <protection/>
    </xf>
    <xf numFmtId="0" fontId="23" fillId="0" borderId="0" xfId="61" applyFill="1" applyBorder="1">
      <alignment/>
      <protection/>
    </xf>
    <xf numFmtId="0" fontId="23" fillId="0" borderId="27" xfId="61" applyFill="1" applyBorder="1">
      <alignment/>
      <protection/>
    </xf>
    <xf numFmtId="3" fontId="0" fillId="0" borderId="33" xfId="57" applyNumberFormat="1" applyFont="1" applyFill="1" applyBorder="1" applyAlignment="1" applyProtection="1">
      <alignment horizontal="right"/>
      <protection/>
    </xf>
    <xf numFmtId="3" fontId="0" fillId="0" borderId="18" xfId="57" applyNumberFormat="1" applyFont="1" applyFill="1" applyBorder="1" applyAlignment="1" applyProtection="1">
      <alignment horizontal="right"/>
      <protection/>
    </xf>
    <xf numFmtId="3" fontId="10" fillId="0" borderId="42" xfId="57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left"/>
    </xf>
    <xf numFmtId="166" fontId="7" fillId="0" borderId="0" xfId="56" applyNumberFormat="1" applyFont="1" applyBorder="1" applyAlignment="1">
      <alignment/>
      <protection/>
    </xf>
    <xf numFmtId="0" fontId="3" fillId="0" borderId="0" xfId="60">
      <alignment/>
      <protection/>
    </xf>
    <xf numFmtId="0" fontId="3" fillId="0" borderId="0" xfId="60" applyFont="1">
      <alignment/>
      <protection/>
    </xf>
    <xf numFmtId="0" fontId="3" fillId="0" borderId="0" xfId="60" applyFont="1">
      <alignment/>
      <protection/>
    </xf>
    <xf numFmtId="0" fontId="5" fillId="0" borderId="0" xfId="63">
      <alignment/>
      <protection/>
    </xf>
    <xf numFmtId="0" fontId="17" fillId="0" borderId="0" xfId="60" applyFont="1">
      <alignment/>
      <protection/>
    </xf>
    <xf numFmtId="0" fontId="27" fillId="0" borderId="0" xfId="60" applyFont="1">
      <alignment/>
      <protection/>
    </xf>
    <xf numFmtId="0" fontId="17" fillId="0" borderId="24" xfId="60" applyFont="1" applyBorder="1">
      <alignment/>
      <protection/>
    </xf>
    <xf numFmtId="0" fontId="3" fillId="0" borderId="32" xfId="60" applyFont="1" applyBorder="1">
      <alignment/>
      <protection/>
    </xf>
    <xf numFmtId="166" fontId="3" fillId="0" borderId="32" xfId="40" applyNumberFormat="1" applyFont="1" applyFill="1" applyBorder="1" applyAlignment="1">
      <alignment/>
    </xf>
    <xf numFmtId="166" fontId="3" fillId="0" borderId="32" xfId="40" applyNumberFormat="1" applyFont="1" applyBorder="1" applyAlignment="1">
      <alignment/>
    </xf>
    <xf numFmtId="0" fontId="0" fillId="0" borderId="32" xfId="60" applyFont="1" applyBorder="1">
      <alignment/>
      <protection/>
    </xf>
    <xf numFmtId="0" fontId="5" fillId="0" borderId="0" xfId="64">
      <alignment/>
      <protection/>
    </xf>
    <xf numFmtId="0" fontId="10" fillId="0" borderId="32" xfId="60" applyFont="1" applyBorder="1">
      <alignment/>
      <protection/>
    </xf>
    <xf numFmtId="0" fontId="5" fillId="0" borderId="32" xfId="60" applyFont="1" applyBorder="1">
      <alignment/>
      <protection/>
    </xf>
    <xf numFmtId="0" fontId="0" fillId="0" borderId="0" xfId="0" applyAlignment="1">
      <alignment horizontal="center"/>
    </xf>
    <xf numFmtId="0" fontId="19" fillId="0" borderId="32" xfId="57" applyFont="1" applyFill="1" applyBorder="1" applyAlignment="1" applyProtection="1">
      <alignment horizontal="right"/>
      <protection locked="0"/>
    </xf>
    <xf numFmtId="3" fontId="18" fillId="0" borderId="32" xfId="57" applyNumberFormat="1" applyFont="1" applyFill="1" applyBorder="1" applyAlignment="1" applyProtection="1">
      <alignment horizontal="right"/>
      <protection locked="0"/>
    </xf>
    <xf numFmtId="0" fontId="4" fillId="0" borderId="43" xfId="57" applyFont="1" applyBorder="1" applyAlignment="1" applyProtection="1">
      <alignment horizontal="left"/>
      <protection locked="0"/>
    </xf>
    <xf numFmtId="0" fontId="4" fillId="0" borderId="36" xfId="57" applyFont="1" applyBorder="1" applyAlignment="1" applyProtection="1">
      <alignment horizontal="left"/>
      <protection locked="0"/>
    </xf>
    <xf numFmtId="0" fontId="4" fillId="0" borderId="30" xfId="57" applyFont="1" applyBorder="1" applyAlignment="1" applyProtection="1">
      <alignment horizontal="left"/>
      <protection locked="0"/>
    </xf>
    <xf numFmtId="3" fontId="0" fillId="0" borderId="28" xfId="57" applyNumberForma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28" fillId="0" borderId="23" xfId="0" applyFont="1" applyBorder="1" applyAlignment="1">
      <alignment/>
    </xf>
    <xf numFmtId="3" fontId="10" fillId="0" borderId="18" xfId="57" applyNumberFormat="1" applyFont="1" applyFill="1" applyBorder="1" applyAlignment="1" applyProtection="1">
      <alignment horizontal="right"/>
      <protection/>
    </xf>
    <xf numFmtId="3" fontId="10" fillId="0" borderId="44" xfId="57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3" fillId="0" borderId="23" xfId="60" applyFont="1" applyBorder="1" applyAlignment="1">
      <alignment/>
      <protection/>
    </xf>
    <xf numFmtId="0" fontId="3" fillId="0" borderId="44" xfId="60" applyFont="1" applyFill="1" applyBorder="1">
      <alignment/>
      <protection/>
    </xf>
    <xf numFmtId="0" fontId="0" fillId="0" borderId="27" xfId="57" applyBorder="1" applyProtection="1">
      <alignment/>
      <protection locked="0"/>
    </xf>
    <xf numFmtId="0" fontId="10" fillId="0" borderId="0" xfId="0" applyFont="1" applyBorder="1" applyAlignment="1">
      <alignment/>
    </xf>
    <xf numFmtId="0" fontId="0" fillId="0" borderId="44" xfId="57" applyBorder="1" applyProtection="1">
      <alignment/>
      <protection locked="0"/>
    </xf>
    <xf numFmtId="0" fontId="0" fillId="0" borderId="18" xfId="0" applyBorder="1" applyAlignment="1">
      <alignment/>
    </xf>
    <xf numFmtId="0" fontId="3" fillId="0" borderId="44" xfId="60" applyFont="1" applyBorder="1">
      <alignment/>
      <protection/>
    </xf>
    <xf numFmtId="0" fontId="7" fillId="0" borderId="24" xfId="60" applyFont="1" applyBorder="1">
      <alignment/>
      <protection/>
    </xf>
    <xf numFmtId="0" fontId="7" fillId="0" borderId="23" xfId="60" applyFont="1" applyBorder="1">
      <alignment/>
      <protection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18" xfId="0" applyFont="1" applyBorder="1" applyAlignment="1">
      <alignment/>
    </xf>
    <xf numFmtId="0" fontId="0" fillId="0" borderId="24" xfId="57" applyBorder="1">
      <alignment/>
      <protection/>
    </xf>
    <xf numFmtId="0" fontId="0" fillId="0" borderId="18" xfId="57" applyBorder="1">
      <alignment/>
      <protection/>
    </xf>
    <xf numFmtId="0" fontId="0" fillId="0" borderId="27" xfId="57" applyBorder="1">
      <alignment/>
      <protection/>
    </xf>
    <xf numFmtId="0" fontId="4" fillId="0" borderId="2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3" xfId="0" applyFont="1" applyBorder="1" applyAlignment="1">
      <alignment/>
    </xf>
    <xf numFmtId="3" fontId="7" fillId="0" borderId="18" xfId="57" applyNumberFormat="1" applyFont="1" applyBorder="1" applyAlignment="1" applyProtection="1">
      <alignment horizontal="right"/>
      <protection locked="0"/>
    </xf>
    <xf numFmtId="0" fontId="4" fillId="0" borderId="18" xfId="0" applyFont="1" applyFill="1" applyBorder="1" applyAlignment="1">
      <alignment/>
    </xf>
    <xf numFmtId="0" fontId="7" fillId="0" borderId="0" xfId="60" applyFont="1" applyBorder="1">
      <alignment/>
      <protection/>
    </xf>
    <xf numFmtId="0" fontId="3" fillId="0" borderId="45" xfId="60" applyFont="1" applyFill="1" applyBorder="1">
      <alignment/>
      <protection/>
    </xf>
    <xf numFmtId="0" fontId="3" fillId="0" borderId="23" xfId="60" applyFont="1" applyBorder="1">
      <alignment/>
      <protection/>
    </xf>
    <xf numFmtId="0" fontId="0" fillId="0" borderId="0" xfId="0" applyFill="1" applyAlignment="1">
      <alignment/>
    </xf>
    <xf numFmtId="0" fontId="4" fillId="0" borderId="46" xfId="0" applyFont="1" applyBorder="1" applyAlignment="1">
      <alignment/>
    </xf>
    <xf numFmtId="0" fontId="28" fillId="0" borderId="47" xfId="0" applyFont="1" applyBorder="1" applyAlignment="1">
      <alignment/>
    </xf>
    <xf numFmtId="0" fontId="0" fillId="0" borderId="48" xfId="0" applyBorder="1" applyAlignment="1">
      <alignment/>
    </xf>
    <xf numFmtId="3" fontId="10" fillId="0" borderId="49" xfId="57" applyNumberFormat="1" applyFont="1" applyFill="1" applyBorder="1" applyAlignment="1" applyProtection="1">
      <alignment horizontal="right"/>
      <protection/>
    </xf>
    <xf numFmtId="3" fontId="10" fillId="0" borderId="49" xfId="57" applyNumberFormat="1" applyFont="1" applyFill="1" applyBorder="1" applyAlignment="1" applyProtection="1">
      <alignment horizontal="right"/>
      <protection/>
    </xf>
    <xf numFmtId="3" fontId="10" fillId="0" borderId="50" xfId="57" applyNumberFormat="1" applyFont="1" applyFill="1" applyBorder="1" applyAlignment="1" applyProtection="1">
      <alignment horizontal="right"/>
      <protection/>
    </xf>
    <xf numFmtId="0" fontId="28" fillId="0" borderId="51" xfId="0" applyFont="1" applyBorder="1" applyAlignment="1">
      <alignment/>
    </xf>
    <xf numFmtId="0" fontId="0" fillId="0" borderId="52" xfId="0" applyBorder="1" applyAlignment="1">
      <alignment/>
    </xf>
    <xf numFmtId="3" fontId="10" fillId="0" borderId="53" xfId="57" applyNumberFormat="1" applyFont="1" applyFill="1" applyBorder="1" applyAlignment="1" applyProtection="1">
      <alignment horizontal="right"/>
      <protection/>
    </xf>
    <xf numFmtId="3" fontId="10" fillId="0" borderId="53" xfId="57" applyNumberFormat="1" applyFont="1" applyFill="1" applyBorder="1" applyAlignment="1" applyProtection="1">
      <alignment horizontal="right"/>
      <protection/>
    </xf>
    <xf numFmtId="0" fontId="4" fillId="33" borderId="54" xfId="0" applyFont="1" applyFill="1" applyBorder="1" applyAlignment="1">
      <alignment/>
    </xf>
    <xf numFmtId="0" fontId="12" fillId="0" borderId="0" xfId="0" applyFont="1" applyAlignment="1">
      <alignment/>
    </xf>
    <xf numFmtId="0" fontId="22" fillId="33" borderId="54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66" fontId="17" fillId="34" borderId="29" xfId="40" applyNumberFormat="1" applyFont="1" applyFill="1" applyBorder="1" applyAlignment="1" applyProtection="1">
      <alignment horizontal="right"/>
      <protection/>
    </xf>
    <xf numFmtId="166" fontId="15" fillId="34" borderId="29" xfId="40" applyNumberFormat="1" applyFont="1" applyFill="1" applyBorder="1" applyAlignment="1" applyProtection="1">
      <alignment horizontal="right"/>
      <protection/>
    </xf>
    <xf numFmtId="166" fontId="17" fillId="34" borderId="29" xfId="40" applyNumberFormat="1" applyFont="1" applyFill="1" applyBorder="1" applyAlignment="1" applyProtection="1">
      <alignment/>
      <protection locked="0"/>
    </xf>
    <xf numFmtId="166" fontId="15" fillId="35" borderId="55" xfId="40" applyNumberFormat="1" applyFont="1" applyFill="1" applyBorder="1" applyAlignment="1" applyProtection="1">
      <alignment/>
      <protection/>
    </xf>
    <xf numFmtId="166" fontId="17" fillId="34" borderId="30" xfId="40" applyNumberFormat="1" applyFont="1" applyFill="1" applyBorder="1" applyAlignment="1" applyProtection="1">
      <alignment horizontal="right"/>
      <protection/>
    </xf>
    <xf numFmtId="166" fontId="15" fillId="35" borderId="55" xfId="40" applyNumberFormat="1" applyFont="1" applyFill="1" applyBorder="1" applyAlignment="1" applyProtection="1">
      <alignment horizontal="right"/>
      <protection/>
    </xf>
    <xf numFmtId="166" fontId="17" fillId="35" borderId="29" xfId="40" applyNumberFormat="1" applyFont="1" applyFill="1" applyBorder="1" applyAlignment="1" applyProtection="1">
      <alignment horizontal="right"/>
      <protection locked="0"/>
    </xf>
    <xf numFmtId="166" fontId="15" fillId="35" borderId="29" xfId="40" applyNumberFormat="1" applyFont="1" applyFill="1" applyBorder="1" applyAlignment="1" applyProtection="1">
      <alignment horizontal="right"/>
      <protection/>
    </xf>
    <xf numFmtId="166" fontId="15" fillId="34" borderId="30" xfId="40" applyNumberFormat="1" applyFont="1" applyFill="1" applyBorder="1" applyAlignment="1" applyProtection="1">
      <alignment horizontal="right"/>
      <protection/>
    </xf>
    <xf numFmtId="166" fontId="17" fillId="34" borderId="29" xfId="40" applyNumberFormat="1" applyFont="1" applyFill="1" applyBorder="1" applyAlignment="1" applyProtection="1">
      <alignment horizontal="right"/>
      <protection locked="0"/>
    </xf>
    <xf numFmtId="166" fontId="15" fillId="33" borderId="29" xfId="40" applyNumberFormat="1" applyFont="1" applyFill="1" applyBorder="1" applyAlignment="1" applyProtection="1">
      <alignment horizontal="right"/>
      <protection/>
    </xf>
    <xf numFmtId="0" fontId="7" fillId="33" borderId="32" xfId="56" applyFont="1" applyFill="1" applyBorder="1">
      <alignment/>
      <protection/>
    </xf>
    <xf numFmtId="0" fontId="7" fillId="33" borderId="39" xfId="56" applyFont="1" applyFill="1" applyBorder="1">
      <alignment/>
      <protection/>
    </xf>
    <xf numFmtId="166" fontId="7" fillId="33" borderId="26" xfId="40" applyNumberFormat="1" applyFont="1" applyFill="1" applyBorder="1" applyAlignment="1">
      <alignment/>
    </xf>
    <xf numFmtId="166" fontId="7" fillId="33" borderId="29" xfId="40" applyNumberFormat="1" applyFont="1" applyFill="1" applyBorder="1" applyAlignment="1">
      <alignment/>
    </xf>
    <xf numFmtId="1" fontId="7" fillId="33" borderId="32" xfId="56" applyNumberFormat="1" applyFont="1" applyFill="1" applyBorder="1">
      <alignment/>
      <protection/>
    </xf>
    <xf numFmtId="1" fontId="7" fillId="33" borderId="31" xfId="56" applyNumberFormat="1" applyFont="1" applyFill="1" applyBorder="1">
      <alignment/>
      <protection/>
    </xf>
    <xf numFmtId="0" fontId="7" fillId="33" borderId="26" xfId="56" applyFont="1" applyFill="1" applyBorder="1">
      <alignment/>
      <protection/>
    </xf>
    <xf numFmtId="0" fontId="7" fillId="35" borderId="32" xfId="56" applyFont="1" applyFill="1" applyBorder="1">
      <alignment/>
      <protection/>
    </xf>
    <xf numFmtId="0" fontId="7" fillId="35" borderId="39" xfId="56" applyFont="1" applyFill="1" applyBorder="1">
      <alignment/>
      <protection/>
    </xf>
    <xf numFmtId="0" fontId="7" fillId="35" borderId="26" xfId="56" applyFont="1" applyFill="1" applyBorder="1">
      <alignment/>
      <protection/>
    </xf>
    <xf numFmtId="166" fontId="8" fillId="35" borderId="26" xfId="56" applyNumberFormat="1" applyFont="1" applyFill="1" applyBorder="1">
      <alignment/>
      <protection/>
    </xf>
    <xf numFmtId="0" fontId="8" fillId="35" borderId="33" xfId="56" applyFont="1" applyFill="1" applyBorder="1">
      <alignment/>
      <protection/>
    </xf>
    <xf numFmtId="0" fontId="8" fillId="35" borderId="45" xfId="56" applyFont="1" applyFill="1" applyBorder="1">
      <alignment/>
      <protection/>
    </xf>
    <xf numFmtId="0" fontId="8" fillId="35" borderId="38" xfId="56" applyFont="1" applyFill="1" applyBorder="1">
      <alignment/>
      <protection/>
    </xf>
    <xf numFmtId="0" fontId="8" fillId="35" borderId="34" xfId="56" applyFont="1" applyFill="1" applyBorder="1" applyAlignment="1">
      <alignment/>
      <protection/>
    </xf>
    <xf numFmtId="0" fontId="8" fillId="35" borderId="0" xfId="56" applyFont="1" applyFill="1">
      <alignment/>
      <protection/>
    </xf>
    <xf numFmtId="0" fontId="8" fillId="35" borderId="28" xfId="56" applyFont="1" applyFill="1" applyBorder="1">
      <alignment/>
      <protection/>
    </xf>
    <xf numFmtId="0" fontId="8" fillId="35" borderId="43" xfId="56" applyFont="1" applyFill="1" applyBorder="1">
      <alignment/>
      <protection/>
    </xf>
    <xf numFmtId="0" fontId="8" fillId="35" borderId="36" xfId="56" applyFont="1" applyFill="1" applyBorder="1">
      <alignment/>
      <protection/>
    </xf>
    <xf numFmtId="0" fontId="9" fillId="35" borderId="30" xfId="56" applyFont="1" applyFill="1" applyBorder="1">
      <alignment/>
      <protection/>
    </xf>
    <xf numFmtId="0" fontId="16" fillId="33" borderId="33" xfId="57" applyFont="1" applyFill="1" applyBorder="1" applyAlignment="1">
      <alignment horizontal="center" wrapText="1"/>
      <protection/>
    </xf>
    <xf numFmtId="0" fontId="22" fillId="33" borderId="40" xfId="57" applyFont="1" applyFill="1" applyBorder="1" applyAlignment="1" applyProtection="1">
      <alignment horizontal="center"/>
      <protection locked="0"/>
    </xf>
    <xf numFmtId="0" fontId="22" fillId="33" borderId="18" xfId="57" applyFont="1" applyFill="1" applyBorder="1" applyAlignment="1" applyProtection="1">
      <alignment horizontal="center"/>
      <protection locked="0"/>
    </xf>
    <xf numFmtId="3" fontId="19" fillId="33" borderId="18" xfId="57" applyNumberFormat="1" applyFont="1" applyFill="1" applyBorder="1" applyAlignment="1" applyProtection="1">
      <alignment horizontal="center"/>
      <protection/>
    </xf>
    <xf numFmtId="0" fontId="19" fillId="33" borderId="56" xfId="57" applyFont="1" applyFill="1" applyBorder="1" applyAlignment="1" applyProtection="1">
      <alignment horizontal="center"/>
      <protection/>
    </xf>
    <xf numFmtId="0" fontId="19" fillId="33" borderId="57" xfId="57" applyFont="1" applyFill="1" applyBorder="1" applyAlignment="1" applyProtection="1">
      <alignment horizontal="center"/>
      <protection/>
    </xf>
    <xf numFmtId="0" fontId="19" fillId="33" borderId="58" xfId="57" applyFont="1" applyFill="1" applyBorder="1" applyAlignment="1" applyProtection="1">
      <alignment horizontal="center"/>
      <protection/>
    </xf>
    <xf numFmtId="3" fontId="19" fillId="33" borderId="54" xfId="57" applyNumberFormat="1" applyFont="1" applyFill="1" applyBorder="1" applyAlignment="1" applyProtection="1">
      <alignment horizontal="right"/>
      <protection/>
    </xf>
    <xf numFmtId="3" fontId="18" fillId="33" borderId="54" xfId="57" applyNumberFormat="1" applyFont="1" applyFill="1" applyBorder="1" applyAlignment="1" applyProtection="1">
      <alignment horizontal="right"/>
      <protection/>
    </xf>
    <xf numFmtId="3" fontId="19" fillId="33" borderId="32" xfId="57" applyNumberFormat="1" applyFont="1" applyFill="1" applyBorder="1" applyAlignment="1" applyProtection="1">
      <alignment horizontal="right"/>
      <protection/>
    </xf>
    <xf numFmtId="3" fontId="18" fillId="33" borderId="32" xfId="57" applyNumberFormat="1" applyFont="1" applyFill="1" applyBorder="1" applyAlignment="1" applyProtection="1">
      <alignment horizontal="right"/>
      <protection/>
    </xf>
    <xf numFmtId="0" fontId="19" fillId="33" borderId="32" xfId="57" applyFont="1" applyFill="1" applyBorder="1" applyAlignment="1" applyProtection="1">
      <alignment horizontal="right"/>
      <protection locked="0"/>
    </xf>
    <xf numFmtId="3" fontId="19" fillId="35" borderId="46" xfId="57" applyNumberFormat="1" applyFont="1" applyFill="1" applyBorder="1" applyAlignment="1" applyProtection="1">
      <alignment horizontal="right"/>
      <protection/>
    </xf>
    <xf numFmtId="3" fontId="19" fillId="35" borderId="40" xfId="57" applyNumberFormat="1" applyFont="1" applyFill="1" applyBorder="1" applyAlignment="1" applyProtection="1">
      <alignment horizontal="right"/>
      <protection/>
    </xf>
    <xf numFmtId="3" fontId="19" fillId="35" borderId="59" xfId="57" applyNumberFormat="1" applyFont="1" applyFill="1" applyBorder="1" applyAlignment="1" applyProtection="1">
      <alignment horizontal="right"/>
      <protection/>
    </xf>
    <xf numFmtId="3" fontId="19" fillId="35" borderId="60" xfId="57" applyNumberFormat="1" applyFont="1" applyFill="1" applyBorder="1" applyAlignment="1" applyProtection="1">
      <alignment horizontal="right"/>
      <protection/>
    </xf>
    <xf numFmtId="3" fontId="19" fillId="35" borderId="32" xfId="57" applyNumberFormat="1" applyFont="1" applyFill="1" applyBorder="1" applyAlignment="1" applyProtection="1">
      <alignment horizontal="right"/>
      <protection/>
    </xf>
    <xf numFmtId="0" fontId="22" fillId="35" borderId="39" xfId="57" applyFont="1" applyFill="1" applyBorder="1" applyAlignment="1" applyProtection="1">
      <alignment horizontal="left"/>
      <protection locked="0"/>
    </xf>
    <xf numFmtId="0" fontId="22" fillId="35" borderId="26" xfId="57" applyFont="1" applyFill="1" applyBorder="1" applyAlignment="1" applyProtection="1">
      <alignment horizontal="left"/>
      <protection locked="0"/>
    </xf>
    <xf numFmtId="0" fontId="22" fillId="35" borderId="29" xfId="57" applyFont="1" applyFill="1" applyBorder="1" applyAlignment="1" applyProtection="1">
      <alignment horizontal="left"/>
      <protection locked="0"/>
    </xf>
    <xf numFmtId="3" fontId="10" fillId="0" borderId="32" xfId="57" applyNumberFormat="1" applyFont="1" applyFill="1" applyBorder="1" applyAlignment="1" applyProtection="1">
      <alignment horizontal="right"/>
      <protection/>
    </xf>
    <xf numFmtId="3" fontId="19" fillId="35" borderId="28" xfId="57" applyNumberFormat="1" applyFont="1" applyFill="1" applyBorder="1" applyAlignment="1" applyProtection="1">
      <alignment horizontal="right"/>
      <protection/>
    </xf>
    <xf numFmtId="3" fontId="18" fillId="35" borderId="32" xfId="57" applyNumberFormat="1" applyFont="1" applyFill="1" applyBorder="1" applyAlignment="1" applyProtection="1">
      <alignment horizontal="right"/>
      <protection/>
    </xf>
    <xf numFmtId="0" fontId="22" fillId="35" borderId="31" xfId="57" applyFont="1" applyFill="1" applyBorder="1" applyProtection="1">
      <alignment/>
      <protection locked="0"/>
    </xf>
    <xf numFmtId="0" fontId="22" fillId="35" borderId="26" xfId="57" applyFont="1" applyFill="1" applyBorder="1" applyProtection="1">
      <alignment/>
      <protection locked="0"/>
    </xf>
    <xf numFmtId="0" fontId="22" fillId="35" borderId="29" xfId="57" applyFont="1" applyFill="1" applyBorder="1" applyProtection="1">
      <alignment/>
      <protection locked="0"/>
    </xf>
    <xf numFmtId="3" fontId="10" fillId="35" borderId="32" xfId="57" applyNumberFormat="1" applyFont="1" applyFill="1" applyBorder="1" applyAlignment="1" applyProtection="1">
      <alignment horizontal="right"/>
      <protection/>
    </xf>
    <xf numFmtId="3" fontId="0" fillId="35" borderId="32" xfId="57" applyNumberFormat="1" applyFont="1" applyFill="1" applyBorder="1" applyAlignment="1" applyProtection="1">
      <alignment horizontal="right"/>
      <protection/>
    </xf>
    <xf numFmtId="0" fontId="28" fillId="35" borderId="43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3" fontId="19" fillId="33" borderId="61" xfId="57" applyNumberFormat="1" applyFont="1" applyFill="1" applyBorder="1" applyAlignment="1" applyProtection="1">
      <alignment horizontal="right"/>
      <protection/>
    </xf>
    <xf numFmtId="3" fontId="18" fillId="33" borderId="61" xfId="57" applyNumberFormat="1" applyFont="1" applyFill="1" applyBorder="1" applyProtection="1">
      <alignment/>
      <protection locked="0"/>
    </xf>
    <xf numFmtId="3" fontId="18" fillId="33" borderId="54" xfId="57" applyNumberFormat="1" applyFont="1" applyFill="1" applyBorder="1" applyProtection="1">
      <alignment/>
      <protection locked="0"/>
    </xf>
    <xf numFmtId="3" fontId="18" fillId="33" borderId="62" xfId="57" applyNumberFormat="1" applyFont="1" applyFill="1" applyBorder="1" applyProtection="1">
      <alignment/>
      <protection locked="0"/>
    </xf>
    <xf numFmtId="0" fontId="10" fillId="35" borderId="28" xfId="0" applyFont="1" applyFill="1" applyBorder="1" applyAlignment="1">
      <alignment/>
    </xf>
    <xf numFmtId="0" fontId="0" fillId="35" borderId="32" xfId="57" applyFill="1" applyBorder="1" applyProtection="1">
      <alignment/>
      <protection locked="0"/>
    </xf>
    <xf numFmtId="0" fontId="0" fillId="35" borderId="63" xfId="57" applyFill="1" applyBorder="1" applyProtection="1">
      <alignment/>
      <protection locked="0"/>
    </xf>
    <xf numFmtId="0" fontId="4" fillId="35" borderId="39" xfId="0" applyFont="1" applyFill="1" applyBorder="1" applyAlignment="1">
      <alignment/>
    </xf>
    <xf numFmtId="0" fontId="22" fillId="35" borderId="26" xfId="0" applyFont="1" applyFill="1" applyBorder="1" applyAlignment="1">
      <alignment/>
    </xf>
    <xf numFmtId="3" fontId="10" fillId="35" borderId="63" xfId="57" applyNumberFormat="1" applyFont="1" applyFill="1" applyBorder="1" applyAlignment="1" applyProtection="1">
      <alignment horizontal="right"/>
      <protection/>
    </xf>
    <xf numFmtId="0" fontId="4" fillId="34" borderId="64" xfId="57" applyFont="1" applyFill="1" applyBorder="1" applyProtection="1">
      <alignment/>
      <protection locked="0"/>
    </xf>
    <xf numFmtId="0" fontId="22" fillId="34" borderId="42" xfId="57" applyFont="1" applyFill="1" applyBorder="1" applyProtection="1">
      <alignment/>
      <protection locked="0"/>
    </xf>
    <xf numFmtId="3" fontId="18" fillId="34" borderId="42" xfId="57" applyNumberFormat="1" applyFont="1" applyFill="1" applyBorder="1" applyProtection="1">
      <alignment/>
      <protection locked="0"/>
    </xf>
    <xf numFmtId="3" fontId="18" fillId="34" borderId="65" xfId="57" applyNumberFormat="1" applyFont="1" applyFill="1" applyBorder="1" applyProtection="1">
      <alignment/>
      <protection locked="0"/>
    </xf>
    <xf numFmtId="0" fontId="0" fillId="34" borderId="40" xfId="0" applyFill="1" applyBorder="1" applyAlignment="1">
      <alignment/>
    </xf>
    <xf numFmtId="0" fontId="10" fillId="34" borderId="40" xfId="0" applyFont="1" applyFill="1" applyBorder="1" applyAlignment="1">
      <alignment/>
    </xf>
    <xf numFmtId="0" fontId="10" fillId="34" borderId="66" xfId="0" applyFont="1" applyFill="1" applyBorder="1" applyAlignment="1">
      <alignment/>
    </xf>
    <xf numFmtId="0" fontId="4" fillId="35" borderId="41" xfId="0" applyFont="1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68" xfId="0" applyFill="1" applyBorder="1" applyAlignment="1">
      <alignment/>
    </xf>
    <xf numFmtId="0" fontId="16" fillId="34" borderId="32" xfId="60" applyFont="1" applyFill="1" applyBorder="1">
      <alignment/>
      <protection/>
    </xf>
    <xf numFmtId="166" fontId="16" fillId="34" borderId="32" xfId="40" applyNumberFormat="1" applyFont="1" applyFill="1" applyBorder="1" applyAlignment="1">
      <alignment/>
    </xf>
    <xf numFmtId="0" fontId="15" fillId="34" borderId="33" xfId="60" applyFont="1" applyFill="1" applyBorder="1">
      <alignment/>
      <protection/>
    </xf>
    <xf numFmtId="0" fontId="4" fillId="34" borderId="32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23" fillId="34" borderId="37" xfId="61" applyFill="1" applyBorder="1">
      <alignment/>
      <protection/>
    </xf>
    <xf numFmtId="0" fontId="23" fillId="34" borderId="33" xfId="61" applyFill="1" applyBorder="1">
      <alignment/>
      <protection/>
    </xf>
    <xf numFmtId="0" fontId="23" fillId="34" borderId="35" xfId="61" applyFill="1" applyBorder="1">
      <alignment/>
      <protection/>
    </xf>
    <xf numFmtId="0" fontId="23" fillId="34" borderId="28" xfId="61" applyFill="1" applyBorder="1">
      <alignment/>
      <protection/>
    </xf>
    <xf numFmtId="0" fontId="23" fillId="34" borderId="28" xfId="61" applyFont="1" applyFill="1" applyBorder="1">
      <alignment/>
      <protection/>
    </xf>
    <xf numFmtId="0" fontId="23" fillId="34" borderId="32" xfId="61" applyFill="1" applyBorder="1">
      <alignment/>
      <protection/>
    </xf>
    <xf numFmtId="0" fontId="23" fillId="35" borderId="31" xfId="61" applyFill="1" applyBorder="1">
      <alignment/>
      <protection/>
    </xf>
    <xf numFmtId="0" fontId="23" fillId="35" borderId="32" xfId="61" applyFill="1" applyBorder="1">
      <alignment/>
      <protection/>
    </xf>
    <xf numFmtId="0" fontId="23" fillId="35" borderId="32" xfId="61" applyFont="1" applyFill="1" applyBorder="1">
      <alignment/>
      <protection/>
    </xf>
    <xf numFmtId="0" fontId="23" fillId="35" borderId="37" xfId="61" applyFill="1" applyBorder="1">
      <alignment/>
      <protection/>
    </xf>
    <xf numFmtId="0" fontId="23" fillId="35" borderId="33" xfId="61" applyFill="1" applyBorder="1">
      <alignment/>
      <protection/>
    </xf>
    <xf numFmtId="0" fontId="23" fillId="35" borderId="33" xfId="61" applyFont="1" applyFill="1" applyBorder="1">
      <alignment/>
      <protection/>
    </xf>
    <xf numFmtId="0" fontId="22" fillId="35" borderId="32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3" fontId="8" fillId="35" borderId="32" xfId="57" applyNumberFormat="1" applyFont="1" applyFill="1" applyBorder="1" applyAlignment="1" applyProtection="1">
      <alignment horizontal="right"/>
      <protection locked="0"/>
    </xf>
    <xf numFmtId="0" fontId="4" fillId="34" borderId="69" xfId="0" applyFont="1" applyFill="1" applyBorder="1" applyAlignment="1">
      <alignment/>
    </xf>
    <xf numFmtId="0" fontId="4" fillId="34" borderId="54" xfId="0" applyFont="1" applyFill="1" applyBorder="1" applyAlignment="1">
      <alignment/>
    </xf>
    <xf numFmtId="0" fontId="4" fillId="34" borderId="62" xfId="0" applyFont="1" applyFill="1" applyBorder="1" applyAlignment="1">
      <alignment/>
    </xf>
    <xf numFmtId="0" fontId="22" fillId="34" borderId="32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54" xfId="0" applyBorder="1" applyAlignment="1">
      <alignment/>
    </xf>
    <xf numFmtId="0" fontId="0" fillId="34" borderId="32" xfId="0" applyFill="1" applyBorder="1" applyAlignment="1">
      <alignment/>
    </xf>
    <xf numFmtId="0" fontId="18" fillId="34" borderId="59" xfId="0" applyFont="1" applyFill="1" applyBorder="1" applyAlignment="1">
      <alignment/>
    </xf>
    <xf numFmtId="0" fontId="18" fillId="35" borderId="28" xfId="0" applyFont="1" applyFill="1" applyBorder="1" applyAlignment="1">
      <alignment/>
    </xf>
    <xf numFmtId="0" fontId="0" fillId="33" borderId="54" xfId="0" applyFill="1" applyBorder="1" applyAlignment="1">
      <alignment/>
    </xf>
    <xf numFmtId="0" fontId="23" fillId="0" borderId="32" xfId="0" applyFont="1" applyBorder="1" applyAlignment="1">
      <alignment horizontal="center"/>
    </xf>
    <xf numFmtId="0" fontId="23" fillId="0" borderId="29" xfId="0" applyFont="1" applyBorder="1" applyAlignment="1">
      <alignment/>
    </xf>
    <xf numFmtId="166" fontId="23" fillId="0" borderId="29" xfId="40" applyNumberFormat="1" applyFont="1" applyBorder="1" applyAlignment="1">
      <alignment horizontal="right"/>
    </xf>
    <xf numFmtId="166" fontId="23" fillId="0" borderId="32" xfId="40" applyNumberFormat="1" applyFont="1" applyBorder="1" applyAlignment="1">
      <alignment horizontal="right"/>
    </xf>
    <xf numFmtId="0" fontId="23" fillId="0" borderId="32" xfId="0" applyFont="1" applyBorder="1" applyAlignment="1">
      <alignment/>
    </xf>
    <xf numFmtId="0" fontId="24" fillId="0" borderId="32" xfId="0" applyFont="1" applyBorder="1" applyAlignment="1">
      <alignment horizontal="center"/>
    </xf>
    <xf numFmtId="0" fontId="24" fillId="0" borderId="32" xfId="0" applyFont="1" applyBorder="1" applyAlignment="1">
      <alignment/>
    </xf>
    <xf numFmtId="0" fontId="12" fillId="0" borderId="0" xfId="0" applyFont="1" applyAlignment="1">
      <alignment horizontal="center"/>
    </xf>
    <xf numFmtId="0" fontId="24" fillId="0" borderId="33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24" fillId="0" borderId="6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0" fillId="0" borderId="33" xfId="0" applyBorder="1" applyAlignment="1">
      <alignment/>
    </xf>
    <xf numFmtId="0" fontId="24" fillId="0" borderId="61" xfId="0" applyFont="1" applyBorder="1" applyAlignment="1">
      <alignment horizontal="center"/>
    </xf>
    <xf numFmtId="0" fontId="24" fillId="0" borderId="61" xfId="0" applyFont="1" applyBorder="1" applyAlignment="1">
      <alignment/>
    </xf>
    <xf numFmtId="0" fontId="23" fillId="0" borderId="61" xfId="0" applyFont="1" applyFill="1" applyBorder="1" applyAlignment="1">
      <alignment/>
    </xf>
    <xf numFmtId="0" fontId="23" fillId="0" borderId="61" xfId="0" applyFont="1" applyBorder="1" applyAlignment="1">
      <alignment/>
    </xf>
    <xf numFmtId="0" fontId="23" fillId="0" borderId="70" xfId="0" applyFont="1" applyBorder="1" applyAlignment="1">
      <alignment/>
    </xf>
    <xf numFmtId="0" fontId="24" fillId="0" borderId="28" xfId="0" applyFont="1" applyBorder="1" applyAlignment="1">
      <alignment horizontal="center"/>
    </xf>
    <xf numFmtId="0" fontId="23" fillId="0" borderId="28" xfId="0" applyFont="1" applyFill="1" applyBorder="1" applyAlignment="1">
      <alignment/>
    </xf>
    <xf numFmtId="0" fontId="23" fillId="0" borderId="28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2" xfId="0" applyFont="1" applyFill="1" applyBorder="1" applyAlignment="1">
      <alignment/>
    </xf>
    <xf numFmtId="0" fontId="23" fillId="0" borderId="31" xfId="0" applyFont="1" applyBorder="1" applyAlignment="1">
      <alignment/>
    </xf>
    <xf numFmtId="0" fontId="23" fillId="0" borderId="33" xfId="0" applyFont="1" applyFill="1" applyBorder="1" applyAlignment="1">
      <alignment/>
    </xf>
    <xf numFmtId="0" fontId="23" fillId="0" borderId="33" xfId="0" applyFont="1" applyBorder="1" applyAlignment="1">
      <alignment/>
    </xf>
    <xf numFmtId="0" fontId="23" fillId="0" borderId="37" xfId="0" applyFont="1" applyBorder="1" applyAlignment="1">
      <alignment/>
    </xf>
    <xf numFmtId="3" fontId="24" fillId="0" borderId="61" xfId="0" applyNumberFormat="1" applyFont="1" applyBorder="1" applyAlignment="1">
      <alignment/>
    </xf>
    <xf numFmtId="3" fontId="24" fillId="0" borderId="70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166" fontId="0" fillId="0" borderId="28" xfId="40" applyNumberFormat="1" applyFont="1" applyBorder="1" applyAlignment="1">
      <alignment/>
    </xf>
    <xf numFmtId="3" fontId="32" fillId="0" borderId="32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166" fontId="33" fillId="0" borderId="28" xfId="40" applyNumberFormat="1" applyFont="1" applyBorder="1" applyAlignment="1">
      <alignment/>
    </xf>
    <xf numFmtId="0" fontId="33" fillId="0" borderId="0" xfId="0" applyFont="1" applyAlignment="1">
      <alignment/>
    </xf>
    <xf numFmtId="3" fontId="32" fillId="0" borderId="33" xfId="0" applyNumberFormat="1" applyFont="1" applyBorder="1" applyAlignment="1">
      <alignment/>
    </xf>
    <xf numFmtId="3" fontId="32" fillId="0" borderId="37" xfId="0" applyNumberFormat="1" applyFont="1" applyBorder="1" applyAlignment="1">
      <alignment/>
    </xf>
    <xf numFmtId="166" fontId="0" fillId="0" borderId="0" xfId="40" applyNumberFormat="1" applyAlignment="1">
      <alignment/>
    </xf>
    <xf numFmtId="166" fontId="0" fillId="0" borderId="0" xfId="40" applyNumberFormat="1" applyAlignment="1">
      <alignment/>
    </xf>
    <xf numFmtId="0" fontId="18" fillId="0" borderId="0" xfId="57" applyFont="1">
      <alignment/>
      <protection/>
    </xf>
    <xf numFmtId="0" fontId="0" fillId="0" borderId="0" xfId="57" applyFont="1" applyAlignment="1">
      <alignment/>
      <protection/>
    </xf>
    <xf numFmtId="0" fontId="12" fillId="0" borderId="0" xfId="57" applyFont="1" applyAlignment="1">
      <alignment horizontal="center"/>
      <protection/>
    </xf>
    <xf numFmtId="0" fontId="24" fillId="0" borderId="33" xfId="57" applyFont="1" applyBorder="1" applyAlignment="1">
      <alignment horizontal="center"/>
      <protection/>
    </xf>
    <xf numFmtId="0" fontId="24" fillId="0" borderId="24" xfId="57" applyFont="1" applyBorder="1" applyAlignment="1">
      <alignment horizontal="center"/>
      <protection/>
    </xf>
    <xf numFmtId="0" fontId="24" fillId="0" borderId="64" xfId="57" applyFont="1" applyBorder="1" applyAlignment="1">
      <alignment horizontal="center"/>
      <protection/>
    </xf>
    <xf numFmtId="0" fontId="24" fillId="0" borderId="42" xfId="57" applyFont="1" applyBorder="1" applyAlignment="1">
      <alignment horizontal="center"/>
      <protection/>
    </xf>
    <xf numFmtId="0" fontId="24" fillId="0" borderId="58" xfId="57" applyFont="1" applyBorder="1" applyAlignment="1">
      <alignment horizontal="center"/>
      <protection/>
    </xf>
    <xf numFmtId="0" fontId="24" fillId="0" borderId="61" xfId="57" applyFont="1" applyBorder="1" applyAlignment="1">
      <alignment horizontal="center"/>
      <protection/>
    </xf>
    <xf numFmtId="0" fontId="24" fillId="0" borderId="61" xfId="57" applyFont="1" applyBorder="1">
      <alignment/>
      <protection/>
    </xf>
    <xf numFmtId="0" fontId="23" fillId="0" borderId="61" xfId="57" applyFont="1" applyFill="1" applyBorder="1">
      <alignment/>
      <protection/>
    </xf>
    <xf numFmtId="0" fontId="23" fillId="0" borderId="61" xfId="57" applyFont="1" applyBorder="1">
      <alignment/>
      <protection/>
    </xf>
    <xf numFmtId="0" fontId="24" fillId="0" borderId="28" xfId="57" applyFont="1" applyBorder="1" applyAlignment="1">
      <alignment horizontal="center"/>
      <protection/>
    </xf>
    <xf numFmtId="0" fontId="0" fillId="0" borderId="28" xfId="57" applyBorder="1">
      <alignment/>
      <protection/>
    </xf>
    <xf numFmtId="0" fontId="23" fillId="0" borderId="28" xfId="57" applyFont="1" applyFill="1" applyBorder="1">
      <alignment/>
      <protection/>
    </xf>
    <xf numFmtId="0" fontId="23" fillId="0" borderId="28" xfId="57" applyFont="1" applyBorder="1">
      <alignment/>
      <protection/>
    </xf>
    <xf numFmtId="0" fontId="24" fillId="0" borderId="32" xfId="57" applyFont="1" applyBorder="1" applyAlignment="1">
      <alignment horizontal="center"/>
      <protection/>
    </xf>
    <xf numFmtId="0" fontId="0" fillId="0" borderId="32" xfId="57" applyBorder="1">
      <alignment/>
      <protection/>
    </xf>
    <xf numFmtId="0" fontId="23" fillId="0" borderId="32" xfId="57" applyFont="1" applyFill="1" applyBorder="1">
      <alignment/>
      <protection/>
    </xf>
    <xf numFmtId="0" fontId="23" fillId="0" borderId="32" xfId="57" applyFont="1" applyBorder="1">
      <alignment/>
      <protection/>
    </xf>
    <xf numFmtId="0" fontId="0" fillId="0" borderId="33" xfId="57" applyBorder="1">
      <alignment/>
      <protection/>
    </xf>
    <xf numFmtId="0" fontId="23" fillId="0" borderId="33" xfId="57" applyFont="1" applyFill="1" applyBorder="1">
      <alignment/>
      <protection/>
    </xf>
    <xf numFmtId="0" fontId="23" fillId="0" borderId="33" xfId="57" applyFont="1" applyBorder="1">
      <alignment/>
      <protection/>
    </xf>
    <xf numFmtId="3" fontId="24" fillId="0" borderId="61" xfId="57" applyNumberFormat="1" applyFont="1" applyBorder="1">
      <alignment/>
      <protection/>
    </xf>
    <xf numFmtId="3" fontId="23" fillId="0" borderId="28" xfId="57" applyNumberFormat="1" applyFont="1" applyBorder="1">
      <alignment/>
      <protection/>
    </xf>
    <xf numFmtId="3" fontId="23" fillId="0" borderId="32" xfId="57" applyNumberFormat="1" applyFont="1" applyBorder="1">
      <alignment/>
      <protection/>
    </xf>
    <xf numFmtId="3" fontId="23" fillId="0" borderId="33" xfId="57" applyNumberFormat="1" applyFont="1" applyBorder="1">
      <alignment/>
      <protection/>
    </xf>
    <xf numFmtId="0" fontId="30" fillId="34" borderId="33" xfId="0" applyFont="1" applyFill="1" applyBorder="1" applyAlignment="1">
      <alignment horizontal="center"/>
    </xf>
    <xf numFmtId="0" fontId="30" fillId="34" borderId="34" xfId="0" applyFont="1" applyFill="1" applyBorder="1" applyAlignment="1">
      <alignment horizontal="center"/>
    </xf>
    <xf numFmtId="0" fontId="31" fillId="34" borderId="18" xfId="0" applyFont="1" applyFill="1" applyBorder="1" applyAlignment="1">
      <alignment/>
    </xf>
    <xf numFmtId="0" fontId="31" fillId="34" borderId="24" xfId="0" applyFont="1" applyFill="1" applyBorder="1" applyAlignment="1">
      <alignment/>
    </xf>
    <xf numFmtId="0" fontId="30" fillId="34" borderId="24" xfId="0" applyFont="1" applyFill="1" applyBorder="1" applyAlignment="1">
      <alignment horizontal="center"/>
    </xf>
    <xf numFmtId="0" fontId="30" fillId="34" borderId="28" xfId="0" applyFont="1" applyFill="1" applyBorder="1" applyAlignment="1">
      <alignment horizontal="center"/>
    </xf>
    <xf numFmtId="0" fontId="30" fillId="34" borderId="30" xfId="0" applyFont="1" applyFill="1" applyBorder="1" applyAlignment="1">
      <alignment horizontal="center"/>
    </xf>
    <xf numFmtId="0" fontId="24" fillId="34" borderId="32" xfId="0" applyFont="1" applyFill="1" applyBorder="1" applyAlignment="1">
      <alignment horizontal="center"/>
    </xf>
    <xf numFmtId="0" fontId="24" fillId="34" borderId="32" xfId="0" applyFont="1" applyFill="1" applyBorder="1" applyAlignment="1">
      <alignment/>
    </xf>
    <xf numFmtId="166" fontId="24" fillId="34" borderId="32" xfId="40" applyNumberFormat="1" applyFont="1" applyFill="1" applyBorder="1" applyAlignment="1">
      <alignment horizontal="right"/>
    </xf>
    <xf numFmtId="0" fontId="24" fillId="34" borderId="33" xfId="0" applyFont="1" applyFill="1" applyBorder="1" applyAlignment="1">
      <alignment horizontal="center"/>
    </xf>
    <xf numFmtId="0" fontId="24" fillId="34" borderId="34" xfId="0" applyFont="1" applyFill="1" applyBorder="1" applyAlignment="1">
      <alignment horizontal="center"/>
    </xf>
    <xf numFmtId="0" fontId="24" fillId="34" borderId="3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23" fillId="34" borderId="28" xfId="0" applyFont="1" applyFill="1" applyBorder="1" applyAlignment="1">
      <alignment horizontal="center"/>
    </xf>
    <xf numFmtId="0" fontId="24" fillId="34" borderId="30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34" borderId="35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24" fillId="34" borderId="61" xfId="0" applyFont="1" applyFill="1" applyBorder="1" applyAlignment="1">
      <alignment/>
    </xf>
    <xf numFmtId="0" fontId="23" fillId="34" borderId="61" xfId="0" applyFont="1" applyFill="1" applyBorder="1" applyAlignment="1">
      <alignment/>
    </xf>
    <xf numFmtId="3" fontId="24" fillId="34" borderId="61" xfId="0" applyNumberFormat="1" applyFont="1" applyFill="1" applyBorder="1" applyAlignment="1">
      <alignment/>
    </xf>
    <xf numFmtId="3" fontId="24" fillId="34" borderId="70" xfId="0" applyNumberFormat="1" applyFont="1" applyFill="1" applyBorder="1" applyAlignment="1">
      <alignment/>
    </xf>
    <xf numFmtId="166" fontId="0" fillId="34" borderId="54" xfId="40" applyNumberFormat="1" applyFill="1" applyBorder="1" applyAlignment="1">
      <alignment/>
    </xf>
    <xf numFmtId="0" fontId="24" fillId="34" borderId="33" xfId="57" applyFont="1" applyFill="1" applyBorder="1" applyAlignment="1">
      <alignment horizontal="center"/>
      <protection/>
    </xf>
    <xf numFmtId="0" fontId="24" fillId="34" borderId="34" xfId="57" applyFont="1" applyFill="1" applyBorder="1" applyAlignment="1">
      <alignment horizontal="center"/>
      <protection/>
    </xf>
    <xf numFmtId="0" fontId="23" fillId="34" borderId="18" xfId="57" applyFont="1" applyFill="1" applyBorder="1" applyAlignment="1">
      <alignment horizontal="center"/>
      <protection/>
    </xf>
    <xf numFmtId="0" fontId="24" fillId="34" borderId="18" xfId="57" applyFont="1" applyFill="1" applyBorder="1" applyAlignment="1">
      <alignment horizontal="center"/>
      <protection/>
    </xf>
    <xf numFmtId="0" fontId="24" fillId="34" borderId="24" xfId="57" applyFont="1" applyFill="1" applyBorder="1" applyAlignment="1">
      <alignment horizontal="center"/>
      <protection/>
    </xf>
    <xf numFmtId="0" fontId="23" fillId="34" borderId="28" xfId="57" applyFont="1" applyFill="1" applyBorder="1" applyAlignment="1">
      <alignment horizontal="center"/>
      <protection/>
    </xf>
    <xf numFmtId="0" fontId="24" fillId="34" borderId="30" xfId="57" applyFont="1" applyFill="1" applyBorder="1" applyAlignment="1">
      <alignment horizontal="center"/>
      <protection/>
    </xf>
    <xf numFmtId="0" fontId="23" fillId="34" borderId="30" xfId="57" applyFont="1" applyFill="1" applyBorder="1" applyAlignment="1">
      <alignment horizontal="center"/>
      <protection/>
    </xf>
    <xf numFmtId="0" fontId="24" fillId="34" borderId="61" xfId="57" applyFont="1" applyFill="1" applyBorder="1" applyAlignment="1">
      <alignment horizontal="center"/>
      <protection/>
    </xf>
    <xf numFmtId="0" fontId="24" fillId="34" borderId="61" xfId="57" applyFont="1" applyFill="1" applyBorder="1">
      <alignment/>
      <protection/>
    </xf>
    <xf numFmtId="0" fontId="23" fillId="34" borderId="61" xfId="57" applyFont="1" applyFill="1" applyBorder="1">
      <alignment/>
      <protection/>
    </xf>
    <xf numFmtId="3" fontId="24" fillId="34" borderId="61" xfId="57" applyNumberFormat="1" applyFont="1" applyFill="1" applyBorder="1">
      <alignment/>
      <protection/>
    </xf>
    <xf numFmtId="0" fontId="0" fillId="0" borderId="18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33" xfId="0" applyFont="1" applyBorder="1" applyAlignment="1">
      <alignment/>
    </xf>
    <xf numFmtId="3" fontId="24" fillId="0" borderId="33" xfId="0" applyNumberFormat="1" applyFont="1" applyBorder="1" applyAlignment="1">
      <alignment/>
    </xf>
    <xf numFmtId="0" fontId="24" fillId="0" borderId="28" xfId="0" applyFont="1" applyBorder="1" applyAlignment="1">
      <alignment/>
    </xf>
    <xf numFmtId="3" fontId="0" fillId="0" borderId="28" xfId="0" applyNumberFormat="1" applyFill="1" applyBorder="1" applyAlignment="1">
      <alignment/>
    </xf>
    <xf numFmtId="49" fontId="0" fillId="0" borderId="32" xfId="0" applyNumberFormat="1" applyBorder="1" applyAlignment="1" quotePrefix="1">
      <alignment horizontal="center"/>
    </xf>
    <xf numFmtId="3" fontId="0" fillId="0" borderId="32" xfId="65" applyNumberFormat="1" applyBorder="1">
      <alignment/>
      <protection/>
    </xf>
    <xf numFmtId="3" fontId="0" fillId="0" borderId="32" xfId="0" applyNumberFormat="1" applyFill="1" applyBorder="1" applyAlignment="1">
      <alignment/>
    </xf>
    <xf numFmtId="49" fontId="0" fillId="0" borderId="32" xfId="0" applyNumberFormat="1" applyBorder="1" applyAlignment="1">
      <alignment horizontal="center"/>
    </xf>
    <xf numFmtId="3" fontId="0" fillId="0" borderId="32" xfId="0" applyNumberFormat="1" applyBorder="1" applyAlignment="1">
      <alignment/>
    </xf>
    <xf numFmtId="49" fontId="24" fillId="0" borderId="33" xfId="0" applyNumberFormat="1" applyFont="1" applyBorder="1" applyAlignment="1" quotePrefix="1">
      <alignment horizontal="center"/>
    </xf>
    <xf numFmtId="49" fontId="24" fillId="0" borderId="28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49" fontId="0" fillId="0" borderId="33" xfId="0" applyNumberFormat="1" applyBorder="1" applyAlignment="1">
      <alignment horizontal="center"/>
    </xf>
    <xf numFmtId="3" fontId="0" fillId="0" borderId="33" xfId="0" applyNumberFormat="1" applyBorder="1" applyAlignment="1">
      <alignment/>
    </xf>
    <xf numFmtId="49" fontId="0" fillId="0" borderId="28" xfId="0" applyNumberForma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3" fontId="24" fillId="0" borderId="32" xfId="0" applyNumberFormat="1" applyFont="1" applyBorder="1" applyAlignment="1">
      <alignment/>
    </xf>
    <xf numFmtId="49" fontId="0" fillId="0" borderId="33" xfId="0" applyNumberFormat="1" applyBorder="1" applyAlignment="1" quotePrefix="1">
      <alignment horizontal="center"/>
    </xf>
    <xf numFmtId="49" fontId="24" fillId="0" borderId="32" xfId="0" applyNumberFormat="1" applyFont="1" applyBorder="1" applyAlignment="1" quotePrefix="1">
      <alignment horizontal="center"/>
    </xf>
    <xf numFmtId="49" fontId="24" fillId="0" borderId="33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8" xfId="0" applyNumberFormat="1" applyBorder="1" applyAlignment="1">
      <alignment horizontal="center"/>
    </xf>
    <xf numFmtId="3" fontId="24" fillId="0" borderId="32" xfId="0" applyNumberFormat="1" applyFont="1" applyFill="1" applyBorder="1" applyAlignment="1">
      <alignment/>
    </xf>
    <xf numFmtId="3" fontId="24" fillId="0" borderId="33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4" fillId="0" borderId="32" xfId="0" applyFont="1" applyBorder="1" applyAlignment="1">
      <alignment/>
    </xf>
    <xf numFmtId="0" fontId="35" fillId="0" borderId="33" xfId="0" applyFont="1" applyBorder="1" applyAlignment="1">
      <alignment/>
    </xf>
    <xf numFmtId="3" fontId="18" fillId="0" borderId="33" xfId="0" applyNumberFormat="1" applyFont="1" applyBorder="1" applyAlignment="1">
      <alignment/>
    </xf>
    <xf numFmtId="0" fontId="34" fillId="0" borderId="33" xfId="0" applyFont="1" applyBorder="1" applyAlignment="1">
      <alignment/>
    </xf>
    <xf numFmtId="0" fontId="23" fillId="0" borderId="32" xfId="0" applyFont="1" applyBorder="1" applyAlignment="1">
      <alignment/>
    </xf>
    <xf numFmtId="0" fontId="35" fillId="0" borderId="32" xfId="0" applyFont="1" applyBorder="1" applyAlignment="1">
      <alignment/>
    </xf>
    <xf numFmtId="49" fontId="18" fillId="0" borderId="32" xfId="0" applyNumberFormat="1" applyFont="1" applyBorder="1" applyAlignment="1">
      <alignment horizontal="center"/>
    </xf>
    <xf numFmtId="0" fontId="18" fillId="0" borderId="32" xfId="0" applyFont="1" applyBorder="1" applyAlignment="1">
      <alignment/>
    </xf>
    <xf numFmtId="3" fontId="23" fillId="0" borderId="32" xfId="0" applyNumberFormat="1" applyFont="1" applyBorder="1" applyAlignment="1">
      <alignment/>
    </xf>
    <xf numFmtId="0" fontId="6" fillId="34" borderId="0" xfId="57" applyFont="1" applyFill="1" applyBorder="1" applyAlignment="1">
      <alignment horizontal="left"/>
      <protection/>
    </xf>
    <xf numFmtId="0" fontId="6" fillId="34" borderId="24" xfId="57" applyFont="1" applyFill="1" applyBorder="1" applyAlignment="1">
      <alignment horizontal="left"/>
      <protection/>
    </xf>
    <xf numFmtId="166" fontId="15" fillId="34" borderId="0" xfId="40" applyNumberFormat="1" applyFont="1" applyFill="1" applyBorder="1" applyAlignment="1" applyProtection="1">
      <alignment/>
      <protection/>
    </xf>
    <xf numFmtId="0" fontId="22" fillId="34" borderId="18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22" fillId="34" borderId="42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71" xfId="0" applyFont="1" applyFill="1" applyBorder="1" applyAlignment="1">
      <alignment/>
    </xf>
    <xf numFmtId="0" fontId="22" fillId="0" borderId="72" xfId="0" applyFont="1" applyFill="1" applyBorder="1" applyAlignment="1">
      <alignment/>
    </xf>
    <xf numFmtId="0" fontId="22" fillId="0" borderId="73" xfId="0" applyFont="1" applyFill="1" applyBorder="1" applyAlignment="1">
      <alignment/>
    </xf>
    <xf numFmtId="0" fontId="22" fillId="0" borderId="74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7" borderId="28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2" xfId="0" applyFont="1" applyBorder="1" applyAlignment="1">
      <alignment horizontal="justify" wrapText="1"/>
    </xf>
    <xf numFmtId="0" fontId="5" fillId="0" borderId="32" xfId="0" applyFont="1" applyFill="1" applyBorder="1" applyAlignment="1">
      <alignment horizontal="justify" wrapText="1"/>
    </xf>
    <xf numFmtId="0" fontId="5" fillId="0" borderId="32" xfId="0" applyFont="1" applyBorder="1" applyAlignment="1">
      <alignment horizontal="justify" wrapText="1"/>
    </xf>
    <xf numFmtId="0" fontId="6" fillId="0" borderId="32" xfId="0" applyFont="1" applyFill="1" applyBorder="1" applyAlignment="1">
      <alignment horizontal="justify" wrapText="1"/>
    </xf>
    <xf numFmtId="0" fontId="5" fillId="0" borderId="32" xfId="0" applyFont="1" applyFill="1" applyBorder="1" applyAlignment="1">
      <alignment wrapText="1"/>
    </xf>
    <xf numFmtId="0" fontId="5" fillId="0" borderId="3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6" fillId="38" borderId="32" xfId="0" applyFont="1" applyFill="1" applyBorder="1" applyAlignment="1">
      <alignment wrapText="1"/>
    </xf>
    <xf numFmtId="192" fontId="37" fillId="0" borderId="32" xfId="62" applyNumberFormat="1" applyFont="1" applyFill="1" applyBorder="1" applyAlignment="1">
      <alignment horizontal="left" vertical="center" wrapText="1"/>
      <protection/>
    </xf>
    <xf numFmtId="0" fontId="6" fillId="35" borderId="32" xfId="0" applyFont="1" applyFill="1" applyBorder="1" applyAlignment="1">
      <alignment wrapText="1"/>
    </xf>
    <xf numFmtId="192" fontId="38" fillId="0" borderId="32" xfId="62" applyNumberFormat="1" applyFont="1" applyFill="1" applyBorder="1" applyAlignment="1">
      <alignment horizontal="left" vertical="center" wrapText="1"/>
      <protection/>
    </xf>
    <xf numFmtId="192" fontId="37" fillId="35" borderId="32" xfId="62" applyNumberFormat="1" applyFont="1" applyFill="1" applyBorder="1" applyAlignment="1">
      <alignment horizontal="left" vertical="center" wrapText="1"/>
      <protection/>
    </xf>
    <xf numFmtId="0" fontId="5" fillId="35" borderId="32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1" fontId="5" fillId="0" borderId="32" xfId="0" applyNumberFormat="1" applyFont="1" applyBorder="1" applyAlignment="1">
      <alignment/>
    </xf>
    <xf numFmtId="166" fontId="6" fillId="0" borderId="32" xfId="40" applyNumberFormat="1" applyFont="1" applyBorder="1" applyAlignment="1">
      <alignment horizontal="right" wrapText="1"/>
    </xf>
    <xf numFmtId="166" fontId="5" fillId="0" borderId="32" xfId="40" applyNumberFormat="1" applyFont="1" applyFill="1" applyBorder="1" applyAlignment="1">
      <alignment horizontal="right" wrapText="1"/>
    </xf>
    <xf numFmtId="166" fontId="5" fillId="0" borderId="32" xfId="40" applyNumberFormat="1" applyFont="1" applyBorder="1" applyAlignment="1">
      <alignment horizontal="right" wrapText="1"/>
    </xf>
    <xf numFmtId="166" fontId="6" fillId="0" borderId="32" xfId="40" applyNumberFormat="1" applyFont="1" applyFill="1" applyBorder="1" applyAlignment="1">
      <alignment horizontal="right" wrapText="1"/>
    </xf>
    <xf numFmtId="166" fontId="6" fillId="38" borderId="32" xfId="40" applyNumberFormat="1" applyFont="1" applyFill="1" applyBorder="1" applyAlignment="1">
      <alignment horizontal="right" wrapText="1"/>
    </xf>
    <xf numFmtId="166" fontId="37" fillId="0" borderId="32" xfId="40" applyNumberFormat="1" applyFont="1" applyFill="1" applyBorder="1" applyAlignment="1">
      <alignment horizontal="right" vertical="center" wrapText="1"/>
    </xf>
    <xf numFmtId="166" fontId="6" fillId="35" borderId="32" xfId="40" applyNumberFormat="1" applyFont="1" applyFill="1" applyBorder="1" applyAlignment="1">
      <alignment horizontal="right" wrapText="1"/>
    </xf>
    <xf numFmtId="166" fontId="38" fillId="0" borderId="32" xfId="40" applyNumberFormat="1" applyFont="1" applyFill="1" applyBorder="1" applyAlignment="1">
      <alignment horizontal="right" vertical="center" wrapText="1"/>
    </xf>
    <xf numFmtId="166" fontId="37" fillId="35" borderId="32" xfId="4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0" fontId="5" fillId="35" borderId="18" xfId="0" applyFont="1" applyFill="1" applyBorder="1" applyAlignment="1">
      <alignment/>
    </xf>
    <xf numFmtId="0" fontId="6" fillId="39" borderId="32" xfId="0" applyFont="1" applyFill="1" applyBorder="1" applyAlignment="1">
      <alignment horizontal="justify" wrapText="1"/>
    </xf>
    <xf numFmtId="166" fontId="6" fillId="39" borderId="32" xfId="40" applyNumberFormat="1" applyFont="1" applyFill="1" applyBorder="1" applyAlignment="1">
      <alignment horizontal="right" wrapText="1"/>
    </xf>
    <xf numFmtId="0" fontId="22" fillId="35" borderId="18" xfId="0" applyFont="1" applyFill="1" applyBorder="1" applyAlignment="1">
      <alignment/>
    </xf>
    <xf numFmtId="0" fontId="3" fillId="0" borderId="27" xfId="60" applyFont="1" applyBorder="1">
      <alignment/>
      <protection/>
    </xf>
    <xf numFmtId="0" fontId="22" fillId="34" borderId="39" xfId="57" applyFont="1" applyFill="1" applyBorder="1" applyAlignment="1" applyProtection="1">
      <alignment horizontal="left"/>
      <protection locked="0"/>
    </xf>
    <xf numFmtId="0" fontId="22" fillId="34" borderId="26" xfId="57" applyFont="1" applyFill="1" applyBorder="1" applyAlignment="1" applyProtection="1">
      <alignment horizontal="left"/>
      <protection locked="0"/>
    </xf>
    <xf numFmtId="0" fontId="22" fillId="34" borderId="29" xfId="57" applyFont="1" applyFill="1" applyBorder="1" applyAlignment="1" applyProtection="1">
      <alignment horizontal="left"/>
      <protection locked="0"/>
    </xf>
    <xf numFmtId="3" fontId="19" fillId="34" borderId="32" xfId="57" applyNumberFormat="1" applyFont="1" applyFill="1" applyBorder="1" applyAlignment="1" applyProtection="1">
      <alignment horizontal="right"/>
      <protection/>
    </xf>
    <xf numFmtId="0" fontId="4" fillId="39" borderId="53" xfId="0" applyFont="1" applyFill="1" applyBorder="1" applyAlignment="1">
      <alignment/>
    </xf>
    <xf numFmtId="0" fontId="4" fillId="39" borderId="75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4" fillId="33" borderId="69" xfId="0" applyFont="1" applyFill="1" applyBorder="1" applyAlignment="1">
      <alignment/>
    </xf>
    <xf numFmtId="0" fontId="4" fillId="33" borderId="62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8" xfId="57" applyFont="1" applyBorder="1" applyAlignment="1">
      <alignment horizontal="left"/>
      <protection/>
    </xf>
    <xf numFmtId="0" fontId="5" fillId="0" borderId="31" xfId="57" applyFont="1" applyBorder="1" applyAlignment="1">
      <alignment/>
      <protection/>
    </xf>
    <xf numFmtId="0" fontId="6" fillId="0" borderId="32" xfId="57" applyFont="1" applyBorder="1" applyAlignment="1">
      <alignment horizontal="left"/>
      <protection/>
    </xf>
    <xf numFmtId="0" fontId="22" fillId="0" borderId="39" xfId="57" applyFont="1" applyBorder="1" applyAlignment="1" applyProtection="1">
      <alignment horizontal="left"/>
      <protection locked="0"/>
    </xf>
    <xf numFmtId="0" fontId="22" fillId="0" borderId="26" xfId="57" applyFont="1" applyBorder="1" applyAlignment="1" applyProtection="1">
      <alignment horizontal="left"/>
      <protection locked="0"/>
    </xf>
    <xf numFmtId="0" fontId="22" fillId="0" borderId="29" xfId="57" applyFont="1" applyBorder="1" applyAlignment="1" applyProtection="1">
      <alignment horizontal="left"/>
      <protection locked="0"/>
    </xf>
    <xf numFmtId="0" fontId="19" fillId="0" borderId="35" xfId="57" applyFont="1" applyBorder="1">
      <alignment/>
      <protection/>
    </xf>
    <xf numFmtId="0" fontId="4" fillId="0" borderId="49" xfId="0" applyFont="1" applyBorder="1" applyAlignment="1">
      <alignment/>
    </xf>
    <xf numFmtId="0" fontId="0" fillId="0" borderId="0" xfId="59">
      <alignment/>
      <protection/>
    </xf>
    <xf numFmtId="0" fontId="0" fillId="0" borderId="36" xfId="59" applyBorder="1" applyAlignment="1">
      <alignment horizontal="left"/>
      <protection/>
    </xf>
    <xf numFmtId="0" fontId="16" fillId="35" borderId="33" xfId="57" applyFont="1" applyFill="1" applyBorder="1" applyAlignment="1">
      <alignment horizontal="center" wrapText="1"/>
      <protection/>
    </xf>
    <xf numFmtId="166" fontId="15" fillId="34" borderId="55" xfId="40" applyNumberFormat="1" applyFont="1" applyFill="1" applyBorder="1" applyAlignment="1" applyProtection="1">
      <alignment/>
      <protection/>
    </xf>
    <xf numFmtId="166" fontId="17" fillId="39" borderId="30" xfId="40" applyNumberFormat="1" applyFont="1" applyFill="1" applyBorder="1" applyAlignment="1" applyProtection="1">
      <alignment horizontal="right"/>
      <protection/>
    </xf>
    <xf numFmtId="166" fontId="15" fillId="39" borderId="29" xfId="40" applyNumberFormat="1" applyFont="1" applyFill="1" applyBorder="1" applyAlignment="1" applyProtection="1">
      <alignment horizontal="right"/>
      <protection/>
    </xf>
    <xf numFmtId="0" fontId="19" fillId="0" borderId="0" xfId="57" applyFont="1">
      <alignment/>
      <protection/>
    </xf>
    <xf numFmtId="0" fontId="0" fillId="0" borderId="30" xfId="57" applyBorder="1">
      <alignment/>
      <protection/>
    </xf>
    <xf numFmtId="166" fontId="39" fillId="39" borderId="29" xfId="40" applyNumberFormat="1" applyFont="1" applyFill="1" applyBorder="1" applyAlignment="1" applyProtection="1">
      <alignment horizontal="right"/>
      <protection/>
    </xf>
    <xf numFmtId="166" fontId="17" fillId="0" borderId="28" xfId="40" applyNumberFormat="1" applyFont="1" applyFill="1" applyBorder="1" applyAlignment="1" applyProtection="1">
      <alignment horizontal="right"/>
      <protection locked="0"/>
    </xf>
    <xf numFmtId="166" fontId="17" fillId="0" borderId="30" xfId="40" applyNumberFormat="1" applyFont="1" applyFill="1" applyBorder="1" applyAlignment="1" applyProtection="1">
      <alignment horizontal="right"/>
      <protection locked="0"/>
    </xf>
    <xf numFmtId="0" fontId="0" fillId="0" borderId="0" xfId="59" applyAlignment="1">
      <alignment/>
      <protection/>
    </xf>
    <xf numFmtId="0" fontId="0" fillId="0" borderId="24" xfId="59" applyBorder="1" applyAlignment="1">
      <alignment/>
      <protection/>
    </xf>
    <xf numFmtId="166" fontId="17" fillId="0" borderId="24" xfId="40" applyNumberFormat="1" applyFont="1" applyFill="1" applyBorder="1" applyAlignment="1" applyProtection="1">
      <alignment/>
      <protection locked="0"/>
    </xf>
    <xf numFmtId="0" fontId="0" fillId="0" borderId="26" xfId="59" applyBorder="1" applyAlignment="1">
      <alignment/>
      <protection/>
    </xf>
    <xf numFmtId="0" fontId="0" fillId="0" borderId="29" xfId="59" applyBorder="1" applyAlignment="1">
      <alignment/>
      <protection/>
    </xf>
    <xf numFmtId="166" fontId="17" fillId="0" borderId="29" xfId="40" applyNumberFormat="1" applyFont="1" applyBorder="1" applyAlignment="1" applyProtection="1">
      <alignment/>
      <protection locked="0"/>
    </xf>
    <xf numFmtId="166" fontId="15" fillId="39" borderId="29" xfId="40" applyNumberFormat="1" applyFont="1" applyFill="1" applyBorder="1" applyAlignment="1" applyProtection="1">
      <alignment/>
      <protection locked="0"/>
    </xf>
    <xf numFmtId="0" fontId="0" fillId="0" borderId="0" xfId="59" applyAlignment="1">
      <alignment horizontal="right"/>
      <protection/>
    </xf>
    <xf numFmtId="0" fontId="38" fillId="0" borderId="27" xfId="57" applyFont="1" applyBorder="1" applyAlignment="1">
      <alignment/>
      <protection/>
    </xf>
    <xf numFmtId="0" fontId="40" fillId="0" borderId="0" xfId="59" applyFont="1" applyBorder="1" applyAlignment="1">
      <alignment/>
      <protection/>
    </xf>
    <xf numFmtId="0" fontId="0" fillId="0" borderId="0" xfId="59" applyBorder="1" applyAlignment="1">
      <alignment/>
      <protection/>
    </xf>
    <xf numFmtId="0" fontId="5" fillId="0" borderId="27" xfId="57" applyFont="1" applyFill="1" applyBorder="1" applyAlignment="1">
      <alignment/>
      <protection/>
    </xf>
    <xf numFmtId="166" fontId="17" fillId="0" borderId="35" xfId="40" applyNumberFormat="1" applyFont="1" applyFill="1" applyBorder="1" applyAlignment="1" applyProtection="1">
      <alignment horizontal="right"/>
      <protection locked="0"/>
    </xf>
    <xf numFmtId="166" fontId="17" fillId="0" borderId="32" xfId="40" applyNumberFormat="1" applyFont="1" applyBorder="1" applyAlignment="1" applyProtection="1">
      <alignment horizontal="right"/>
      <protection locked="0"/>
    </xf>
    <xf numFmtId="166" fontId="15" fillId="34" borderId="55" xfId="40" applyNumberFormat="1" applyFont="1" applyFill="1" applyBorder="1" applyAlignment="1" applyProtection="1">
      <alignment horizontal="right"/>
      <protection/>
    </xf>
    <xf numFmtId="166" fontId="15" fillId="39" borderId="30" xfId="40" applyNumberFormat="1" applyFont="1" applyFill="1" applyBorder="1" applyAlignment="1" applyProtection="1">
      <alignment horizontal="right"/>
      <protection/>
    </xf>
    <xf numFmtId="0" fontId="6" fillId="0" borderId="35" xfId="57" applyFont="1" applyBorder="1" applyAlignment="1">
      <alignment horizontal="left"/>
      <protection/>
    </xf>
    <xf numFmtId="0" fontId="0" fillId="0" borderId="30" xfId="59" applyBorder="1" applyAlignment="1">
      <alignment horizontal="left"/>
      <protection/>
    </xf>
    <xf numFmtId="166" fontId="15" fillId="0" borderId="30" xfId="40" applyNumberFormat="1" applyFont="1" applyBorder="1" applyAlignment="1" applyProtection="1">
      <alignment horizontal="right"/>
      <protection/>
    </xf>
    <xf numFmtId="166" fontId="17" fillId="39" borderId="29" xfId="40" applyNumberFormat="1" applyFont="1" applyFill="1" applyBorder="1" applyAlignment="1" applyProtection="1">
      <alignment horizontal="right"/>
      <protection locked="0"/>
    </xf>
    <xf numFmtId="166" fontId="39" fillId="0" borderId="29" xfId="40" applyNumberFormat="1" applyFont="1" applyBorder="1" applyAlignment="1" applyProtection="1">
      <alignment horizontal="right"/>
      <protection/>
    </xf>
    <xf numFmtId="0" fontId="0" fillId="0" borderId="26" xfId="59" applyBorder="1" applyAlignment="1">
      <alignment horizontal="left"/>
      <protection/>
    </xf>
    <xf numFmtId="0" fontId="0" fillId="0" borderId="29" xfId="59" applyBorder="1" applyAlignment="1">
      <alignment horizontal="left"/>
      <protection/>
    </xf>
    <xf numFmtId="0" fontId="41" fillId="0" borderId="0" xfId="57" applyFont="1">
      <alignment/>
      <protection/>
    </xf>
    <xf numFmtId="0" fontId="41" fillId="0" borderId="0" xfId="57" applyFont="1">
      <alignment/>
      <protection/>
    </xf>
    <xf numFmtId="0" fontId="10" fillId="0" borderId="0" xfId="57" applyFont="1" applyProtection="1">
      <alignment/>
      <protection locked="0"/>
    </xf>
    <xf numFmtId="0" fontId="3" fillId="0" borderId="0" xfId="57" applyFont="1" applyBorder="1" applyAlignment="1" applyProtection="1">
      <alignment/>
      <protection/>
    </xf>
    <xf numFmtId="0" fontId="22" fillId="35" borderId="40" xfId="57" applyFont="1" applyFill="1" applyBorder="1" applyAlignment="1" applyProtection="1">
      <alignment horizontal="center"/>
      <protection locked="0"/>
    </xf>
    <xf numFmtId="0" fontId="28" fillId="35" borderId="40" xfId="57" applyFont="1" applyFill="1" applyBorder="1" applyAlignment="1" applyProtection="1">
      <alignment horizontal="center"/>
      <protection locked="0"/>
    </xf>
    <xf numFmtId="0" fontId="22" fillId="35" borderId="18" xfId="57" applyFont="1" applyFill="1" applyBorder="1" applyAlignment="1" applyProtection="1">
      <alignment horizontal="center"/>
      <protection locked="0"/>
    </xf>
    <xf numFmtId="3" fontId="19" fillId="35" borderId="42" xfId="57" applyNumberFormat="1" applyFont="1" applyFill="1" applyBorder="1" applyAlignment="1" applyProtection="1">
      <alignment horizontal="center"/>
      <protection/>
    </xf>
    <xf numFmtId="0" fontId="19" fillId="35" borderId="56" xfId="57" applyFont="1" applyFill="1" applyBorder="1" applyAlignment="1" applyProtection="1">
      <alignment horizontal="center"/>
      <protection/>
    </xf>
    <xf numFmtId="0" fontId="19" fillId="35" borderId="57" xfId="57" applyFont="1" applyFill="1" applyBorder="1" applyAlignment="1" applyProtection="1">
      <alignment horizontal="center"/>
      <protection/>
    </xf>
    <xf numFmtId="0" fontId="19" fillId="35" borderId="58" xfId="57" applyFont="1" applyFill="1" applyBorder="1" applyAlignment="1" applyProtection="1">
      <alignment horizontal="center"/>
      <protection/>
    </xf>
    <xf numFmtId="215" fontId="4" fillId="35" borderId="42" xfId="57" applyNumberFormat="1" applyFont="1" applyFill="1" applyBorder="1" applyAlignment="1" applyProtection="1">
      <alignment horizontal="center"/>
      <protection/>
    </xf>
    <xf numFmtId="167" fontId="42" fillId="0" borderId="0" xfId="57" applyNumberFormat="1" applyFont="1" applyProtection="1">
      <alignment/>
      <protection locked="0"/>
    </xf>
    <xf numFmtId="3" fontId="43" fillId="0" borderId="18" xfId="57" applyNumberFormat="1" applyFont="1" applyFill="1" applyBorder="1" applyAlignment="1" applyProtection="1">
      <alignment horizontal="right"/>
      <protection locked="0"/>
    </xf>
    <xf numFmtId="3" fontId="19" fillId="39" borderId="46" xfId="57" applyNumberFormat="1" applyFont="1" applyFill="1" applyBorder="1" applyAlignment="1" applyProtection="1">
      <alignment horizontal="right"/>
      <protection/>
    </xf>
    <xf numFmtId="3" fontId="19" fillId="39" borderId="40" xfId="57" applyNumberFormat="1" applyFont="1" applyFill="1" applyBorder="1" applyAlignment="1" applyProtection="1">
      <alignment horizontal="right"/>
      <protection/>
    </xf>
    <xf numFmtId="3" fontId="19" fillId="39" borderId="59" xfId="57" applyNumberFormat="1" applyFont="1" applyFill="1" applyBorder="1" applyAlignment="1" applyProtection="1">
      <alignment horizontal="right"/>
      <protection/>
    </xf>
    <xf numFmtId="3" fontId="19" fillId="39" borderId="60" xfId="57" applyNumberFormat="1" applyFont="1" applyFill="1" applyBorder="1" applyAlignment="1" applyProtection="1">
      <alignment horizontal="right"/>
      <protection/>
    </xf>
    <xf numFmtId="3" fontId="19" fillId="39" borderId="32" xfId="57" applyNumberFormat="1" applyFont="1" applyFill="1" applyBorder="1" applyAlignment="1" applyProtection="1">
      <alignment horizontal="right"/>
      <protection/>
    </xf>
    <xf numFmtId="3" fontId="10" fillId="0" borderId="32" xfId="57" applyNumberFormat="1" applyFont="1" applyFill="1" applyBorder="1" applyAlignment="1" applyProtection="1">
      <alignment horizontal="right"/>
      <protection/>
    </xf>
    <xf numFmtId="0" fontId="22" fillId="39" borderId="39" xfId="57" applyFont="1" applyFill="1" applyBorder="1" applyAlignment="1" applyProtection="1">
      <alignment horizontal="left"/>
      <protection locked="0"/>
    </xf>
    <xf numFmtId="0" fontId="4" fillId="39" borderId="26" xfId="57" applyFont="1" applyFill="1" applyBorder="1" applyAlignment="1" applyProtection="1">
      <alignment horizontal="left"/>
      <protection locked="0"/>
    </xf>
    <xf numFmtId="0" fontId="4" fillId="39" borderId="29" xfId="57" applyFont="1" applyFill="1" applyBorder="1" applyAlignment="1" applyProtection="1">
      <alignment horizontal="left"/>
      <protection locked="0"/>
    </xf>
    <xf numFmtId="167" fontId="44" fillId="0" borderId="0" xfId="57" applyNumberFormat="1" applyFont="1" applyProtection="1">
      <alignment/>
      <protection locked="0"/>
    </xf>
    <xf numFmtId="3" fontId="19" fillId="39" borderId="54" xfId="57" applyNumberFormat="1" applyFont="1" applyFill="1" applyBorder="1" applyAlignment="1" applyProtection="1">
      <alignment horizontal="right"/>
      <protection/>
    </xf>
    <xf numFmtId="3" fontId="18" fillId="39" borderId="54" xfId="57" applyNumberFormat="1" applyFont="1" applyFill="1" applyBorder="1" applyAlignment="1" applyProtection="1">
      <alignment horizontal="right"/>
      <protection/>
    </xf>
    <xf numFmtId="3" fontId="0" fillId="0" borderId="32" xfId="57" applyNumberFormat="1" applyFont="1" applyFill="1" applyBorder="1" applyAlignment="1" applyProtection="1">
      <alignment horizontal="right"/>
      <protection/>
    </xf>
    <xf numFmtId="0" fontId="0" fillId="0" borderId="28" xfId="57" applyFont="1" applyFill="1" applyBorder="1" applyAlignment="1" applyProtection="1">
      <alignment horizontal="right"/>
      <protection locked="0"/>
    </xf>
    <xf numFmtId="3" fontId="18" fillId="34" borderId="54" xfId="57" applyNumberFormat="1" applyFont="1" applyFill="1" applyBorder="1" applyAlignment="1" applyProtection="1">
      <alignment horizontal="right"/>
      <protection/>
    </xf>
    <xf numFmtId="3" fontId="0" fillId="0" borderId="40" xfId="57" applyNumberFormat="1" applyFont="1" applyFill="1" applyBorder="1" applyAlignment="1" applyProtection="1">
      <alignment horizontal="right"/>
      <protection locked="0"/>
    </xf>
    <xf numFmtId="3" fontId="10" fillId="39" borderId="32" xfId="57" applyNumberFormat="1" applyFont="1" applyFill="1" applyBorder="1" applyAlignment="1" applyProtection="1">
      <alignment horizontal="right"/>
      <protection/>
    </xf>
    <xf numFmtId="3" fontId="0" fillId="39" borderId="32" xfId="57" applyNumberFormat="1" applyFont="1" applyFill="1" applyBorder="1" applyAlignment="1" applyProtection="1">
      <alignment horizontal="right"/>
      <protection/>
    </xf>
    <xf numFmtId="0" fontId="0" fillId="40" borderId="33" xfId="57" applyFont="1" applyFill="1" applyBorder="1" applyAlignment="1" applyProtection="1">
      <alignment horizontal="right"/>
      <protection locked="0"/>
    </xf>
    <xf numFmtId="0" fontId="10" fillId="40" borderId="18" xfId="57" applyFont="1" applyFill="1" applyBorder="1" applyAlignment="1" applyProtection="1">
      <alignment horizontal="right"/>
      <protection locked="0"/>
    </xf>
    <xf numFmtId="0" fontId="22" fillId="39" borderId="31" xfId="57" applyFont="1" applyFill="1" applyBorder="1" applyProtection="1">
      <alignment/>
      <protection locked="0"/>
    </xf>
    <xf numFmtId="0" fontId="22" fillId="39" borderId="26" xfId="57" applyFont="1" applyFill="1" applyBorder="1" applyProtection="1">
      <alignment/>
      <protection locked="0"/>
    </xf>
    <xf numFmtId="0" fontId="22" fillId="39" borderId="29" xfId="57" applyFont="1" applyFill="1" applyBorder="1" applyProtection="1">
      <alignment/>
      <protection locked="0"/>
    </xf>
    <xf numFmtId="3" fontId="0" fillId="0" borderId="32" xfId="57" applyNumberFormat="1" applyFill="1" applyBorder="1" applyAlignment="1" applyProtection="1">
      <alignment horizontal="right"/>
      <protection/>
    </xf>
    <xf numFmtId="3" fontId="18" fillId="34" borderId="32" xfId="57" applyNumberFormat="1" applyFont="1" applyFill="1" applyBorder="1" applyAlignment="1" applyProtection="1">
      <alignment horizontal="right"/>
      <protection/>
    </xf>
    <xf numFmtId="0" fontId="10" fillId="39" borderId="32" xfId="57" applyFont="1" applyFill="1" applyBorder="1" applyAlignment="1" applyProtection="1">
      <alignment horizontal="right"/>
      <protection locked="0"/>
    </xf>
    <xf numFmtId="3" fontId="0" fillId="39" borderId="32" xfId="57" applyNumberFormat="1" applyFont="1" applyFill="1" applyBorder="1" applyAlignment="1" applyProtection="1">
      <alignment horizontal="right"/>
      <protection locked="0"/>
    </xf>
    <xf numFmtId="3" fontId="0" fillId="39" borderId="32" xfId="57" applyNumberFormat="1" applyFont="1" applyFill="1" applyBorder="1" applyAlignment="1" applyProtection="1">
      <alignment horizontal="right"/>
      <protection locked="0"/>
    </xf>
    <xf numFmtId="3" fontId="0" fillId="0" borderId="32" xfId="57" applyNumberFormat="1" applyFill="1" applyBorder="1" applyAlignment="1" applyProtection="1">
      <alignment horizontal="right"/>
      <protection locked="0"/>
    </xf>
    <xf numFmtId="3" fontId="0" fillId="0" borderId="32" xfId="57" applyNumberFormat="1" applyFont="1" applyFill="1" applyBorder="1" applyAlignment="1" applyProtection="1">
      <alignment horizontal="right"/>
      <protection/>
    </xf>
    <xf numFmtId="3" fontId="3" fillId="0" borderId="33" xfId="57" applyNumberFormat="1" applyFont="1" applyFill="1" applyBorder="1" applyAlignment="1" applyProtection="1">
      <alignment horizontal="right"/>
      <protection/>
    </xf>
    <xf numFmtId="0" fontId="3" fillId="0" borderId="33" xfId="57" applyFont="1" applyFill="1" applyBorder="1" applyAlignment="1" applyProtection="1">
      <alignment horizontal="right"/>
      <protection locked="0"/>
    </xf>
    <xf numFmtId="3" fontId="3" fillId="0" borderId="33" xfId="57" applyNumberFormat="1" applyFont="1" applyFill="1" applyBorder="1" applyAlignment="1" applyProtection="1">
      <alignment horizontal="right"/>
      <protection locked="0"/>
    </xf>
    <xf numFmtId="3" fontId="5" fillId="0" borderId="23" xfId="57" applyNumberFormat="1" applyFont="1" applyBorder="1" applyAlignment="1" applyProtection="1">
      <alignment horizontal="left"/>
      <protection locked="0"/>
    </xf>
    <xf numFmtId="0" fontId="5" fillId="0" borderId="0" xfId="59" applyFont="1" applyBorder="1" applyAlignment="1">
      <alignment horizontal="left"/>
      <protection/>
    </xf>
    <xf numFmtId="0" fontId="5" fillId="0" borderId="24" xfId="59" applyFont="1" applyBorder="1" applyAlignment="1">
      <alignment horizontal="left"/>
      <protection/>
    </xf>
    <xf numFmtId="3" fontId="3" fillId="0" borderId="18" xfId="57" applyNumberFormat="1" applyFont="1" applyFill="1" applyBorder="1" applyAlignment="1" applyProtection="1">
      <alignment horizontal="right"/>
      <protection/>
    </xf>
    <xf numFmtId="0" fontId="5" fillId="0" borderId="18" xfId="57" applyFont="1" applyBorder="1" applyProtection="1">
      <alignment/>
      <protection locked="0"/>
    </xf>
    <xf numFmtId="3" fontId="3" fillId="0" borderId="18" xfId="57" applyNumberFormat="1" applyFont="1" applyFill="1" applyBorder="1" applyAlignment="1" applyProtection="1">
      <alignment horizontal="right"/>
      <protection locked="0"/>
    </xf>
    <xf numFmtId="0" fontId="5" fillId="0" borderId="23" xfId="60" applyFont="1" applyBorder="1">
      <alignment/>
      <protection/>
    </xf>
    <xf numFmtId="0" fontId="5" fillId="0" borderId="0" xfId="60" applyFont="1" applyBorder="1">
      <alignment/>
      <protection/>
    </xf>
    <xf numFmtId="0" fontId="5" fillId="0" borderId="24" xfId="57" applyFont="1" applyBorder="1" applyProtection="1">
      <alignment/>
      <protection locked="0"/>
    </xf>
    <xf numFmtId="0" fontId="3" fillId="0" borderId="18" xfId="57" applyFont="1" applyFill="1" applyBorder="1" applyAlignment="1" applyProtection="1">
      <alignment horizontal="right"/>
      <protection locked="0"/>
    </xf>
    <xf numFmtId="0" fontId="3" fillId="0" borderId="18" xfId="57" applyFont="1" applyBorder="1" applyProtection="1">
      <alignment/>
      <protection locked="0"/>
    </xf>
    <xf numFmtId="3" fontId="3" fillId="0" borderId="28" xfId="57" applyNumberFormat="1" applyFont="1" applyFill="1" applyBorder="1" applyAlignment="1" applyProtection="1">
      <alignment horizontal="right"/>
      <protection/>
    </xf>
    <xf numFmtId="0" fontId="3" fillId="0" borderId="28" xfId="57" applyFont="1" applyFill="1" applyBorder="1" applyAlignment="1" applyProtection="1">
      <alignment horizontal="right"/>
      <protection locked="0"/>
    </xf>
    <xf numFmtId="0" fontId="6" fillId="34" borderId="31" xfId="57" applyFont="1" applyFill="1" applyBorder="1" applyAlignment="1">
      <alignment horizontal="left"/>
      <protection/>
    </xf>
    <xf numFmtId="0" fontId="0" fillId="34" borderId="26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5" fillId="0" borderId="31" xfId="57" applyFont="1" applyBorder="1" applyAlignment="1">
      <alignment/>
      <protection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6" fillId="35" borderId="31" xfId="57" applyFont="1" applyFill="1" applyBorder="1" applyAlignment="1">
      <alignment horizontal="left"/>
      <protection/>
    </xf>
    <xf numFmtId="0" fontId="0" fillId="35" borderId="26" xfId="0" applyFill="1" applyBorder="1" applyAlignment="1">
      <alignment horizontal="left"/>
    </xf>
    <xf numFmtId="0" fontId="0" fillId="35" borderId="29" xfId="0" applyFill="1" applyBorder="1" applyAlignment="1">
      <alignment horizontal="left"/>
    </xf>
    <xf numFmtId="0" fontId="6" fillId="0" borderId="31" xfId="57" applyFont="1" applyBorder="1" applyAlignment="1">
      <alignment horizontal="left"/>
      <protection/>
    </xf>
    <xf numFmtId="0" fontId="0" fillId="0" borderId="2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6" fillId="35" borderId="32" xfId="57" applyFont="1" applyFill="1" applyBorder="1" applyAlignment="1">
      <alignment horizontal="left"/>
      <protection/>
    </xf>
    <xf numFmtId="0" fontId="0" fillId="35" borderId="32" xfId="57" applyFont="1" applyFill="1" applyBorder="1" applyAlignment="1">
      <alignment horizontal="left"/>
      <protection/>
    </xf>
    <xf numFmtId="0" fontId="5" fillId="0" borderId="33" xfId="57" applyFont="1" applyBorder="1" applyAlignment="1">
      <alignment/>
      <protection/>
    </xf>
    <xf numFmtId="0" fontId="6" fillId="33" borderId="32" xfId="57" applyFont="1" applyFill="1" applyBorder="1" applyAlignment="1">
      <alignment horizontal="left"/>
      <protection/>
    </xf>
    <xf numFmtId="0" fontId="0" fillId="33" borderId="32" xfId="57" applyFont="1" applyFill="1" applyBorder="1" applyAlignment="1">
      <alignment horizontal="left"/>
      <protection/>
    </xf>
    <xf numFmtId="0" fontId="6" fillId="33" borderId="31" xfId="57" applyFont="1" applyFill="1" applyBorder="1" applyAlignment="1">
      <alignment horizontal="left"/>
      <protection/>
    </xf>
    <xf numFmtId="0" fontId="0" fillId="33" borderId="26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6" fillId="0" borderId="32" xfId="57" applyFont="1" applyBorder="1" applyAlignment="1">
      <alignment horizontal="left"/>
      <protection/>
    </xf>
    <xf numFmtId="0" fontId="0" fillId="0" borderId="32" xfId="57" applyFont="1" applyBorder="1" applyAlignment="1">
      <alignment horizontal="left"/>
      <protection/>
    </xf>
    <xf numFmtId="0" fontId="5" fillId="0" borderId="33" xfId="57" applyFont="1" applyBorder="1" applyAlignment="1">
      <alignment horizontal="left"/>
      <protection/>
    </xf>
    <xf numFmtId="0" fontId="0" fillId="0" borderId="26" xfId="57" applyFont="1" applyBorder="1" applyAlignment="1">
      <alignment horizontal="left"/>
      <protection/>
    </xf>
    <xf numFmtId="0" fontId="0" fillId="0" borderId="29" xfId="57" applyFont="1" applyBorder="1" applyAlignment="1">
      <alignment horizontal="left"/>
      <protection/>
    </xf>
    <xf numFmtId="0" fontId="5" fillId="0" borderId="26" xfId="57" applyFont="1" applyBorder="1" applyAlignment="1">
      <alignment/>
      <protection/>
    </xf>
    <xf numFmtId="0" fontId="5" fillId="0" borderId="37" xfId="57" applyFont="1" applyBorder="1" applyAlignment="1">
      <alignment horizontal="left"/>
      <protection/>
    </xf>
    <xf numFmtId="0" fontId="5" fillId="0" borderId="38" xfId="57" applyFont="1" applyBorder="1" applyAlignment="1">
      <alignment horizontal="left"/>
      <protection/>
    </xf>
    <xf numFmtId="0" fontId="6" fillId="0" borderId="31" xfId="57" applyFont="1" applyBorder="1" applyAlignment="1">
      <alignment/>
      <protection/>
    </xf>
    <xf numFmtId="0" fontId="6" fillId="0" borderId="37" xfId="57" applyFont="1" applyBorder="1" applyAlignment="1">
      <alignment/>
      <protection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0" fontId="6" fillId="34" borderId="35" xfId="57" applyFont="1" applyFill="1" applyBorder="1" applyAlignment="1">
      <alignment horizontal="left"/>
      <protection/>
    </xf>
    <xf numFmtId="0" fontId="0" fillId="34" borderId="36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5" fillId="0" borderId="18" xfId="57" applyFont="1" applyBorder="1" applyAlignment="1">
      <alignment horizontal="left"/>
      <protection/>
    </xf>
    <xf numFmtId="0" fontId="18" fillId="0" borderId="26" xfId="57" applyFont="1" applyBorder="1" applyAlignment="1">
      <alignment horizontal="left"/>
      <protection/>
    </xf>
    <xf numFmtId="0" fontId="18" fillId="0" borderId="29" xfId="57" applyFont="1" applyBorder="1" applyAlignment="1">
      <alignment horizontal="left"/>
      <protection/>
    </xf>
    <xf numFmtId="0" fontId="5" fillId="0" borderId="26" xfId="57" applyFont="1" applyBorder="1" applyAlignment="1">
      <alignment horizontal="left"/>
      <protection/>
    </xf>
    <xf numFmtId="0" fontId="5" fillId="0" borderId="29" xfId="57" applyFont="1" applyBorder="1" applyAlignment="1">
      <alignment horizontal="left"/>
      <protection/>
    </xf>
    <xf numFmtId="0" fontId="5" fillId="0" borderId="27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0" fontId="5" fillId="0" borderId="27" xfId="57" applyFont="1" applyBorder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24" xfId="57" applyFont="1" applyBorder="1" applyAlignment="1">
      <alignment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6" fillId="35" borderId="69" xfId="57" applyFont="1" applyFill="1" applyBorder="1" applyAlignment="1">
      <alignment horizontal="left"/>
      <protection/>
    </xf>
    <xf numFmtId="0" fontId="0" fillId="35" borderId="54" xfId="57" applyFont="1" applyFill="1" applyBorder="1" applyAlignment="1">
      <alignment horizontal="left"/>
      <protection/>
    </xf>
    <xf numFmtId="0" fontId="5" fillId="0" borderId="32" xfId="57" applyFont="1" applyBorder="1" applyAlignment="1">
      <alignment horizontal="left"/>
      <protection/>
    </xf>
    <xf numFmtId="0" fontId="6" fillId="34" borderId="31" xfId="57" applyFont="1" applyFill="1" applyBorder="1" applyAlignment="1">
      <alignment/>
      <protection/>
    </xf>
    <xf numFmtId="0" fontId="0" fillId="34" borderId="26" xfId="0" applyFill="1" applyBorder="1" applyAlignment="1">
      <alignment/>
    </xf>
    <xf numFmtId="0" fontId="0" fillId="34" borderId="29" xfId="0" applyFill="1" applyBorder="1" applyAlignment="1">
      <alignment/>
    </xf>
    <xf numFmtId="0" fontId="5" fillId="0" borderId="35" xfId="57" applyFont="1" applyBorder="1" applyAlignment="1">
      <alignment horizontal="left"/>
      <protection/>
    </xf>
    <xf numFmtId="0" fontId="0" fillId="0" borderId="36" xfId="0" applyBorder="1" applyAlignment="1">
      <alignment horizontal="left"/>
    </xf>
    <xf numFmtId="0" fontId="0" fillId="0" borderId="30" xfId="0" applyBorder="1" applyAlignment="1">
      <alignment horizontal="left"/>
    </xf>
    <xf numFmtId="0" fontId="6" fillId="34" borderId="32" xfId="57" applyFont="1" applyFill="1" applyBorder="1" applyAlignment="1">
      <alignment horizontal="left"/>
      <protection/>
    </xf>
    <xf numFmtId="0" fontId="5" fillId="34" borderId="32" xfId="57" applyFont="1" applyFill="1" applyBorder="1" applyAlignment="1">
      <alignment horizontal="left"/>
      <protection/>
    </xf>
    <xf numFmtId="0" fontId="6" fillId="0" borderId="32" xfId="57" applyFont="1" applyBorder="1" applyAlignment="1">
      <alignment/>
      <protection/>
    </xf>
    <xf numFmtId="0" fontId="5" fillId="0" borderId="32" xfId="57" applyFont="1" applyBorder="1" applyAlignment="1">
      <alignment/>
      <protection/>
    </xf>
    <xf numFmtId="0" fontId="0" fillId="0" borderId="32" xfId="57" applyFont="1" applyBorder="1" applyAlignment="1">
      <alignment/>
      <protection/>
    </xf>
    <xf numFmtId="0" fontId="5" fillId="0" borderId="18" xfId="57" applyFont="1" applyBorder="1" applyAlignment="1">
      <alignment/>
      <protection/>
    </xf>
    <xf numFmtId="0" fontId="0" fillId="0" borderId="18" xfId="57" applyFont="1" applyBorder="1" applyAlignment="1">
      <alignment/>
      <protection/>
    </xf>
    <xf numFmtId="0" fontId="5" fillId="0" borderId="28" xfId="57" applyFont="1" applyBorder="1" applyAlignment="1">
      <alignment/>
      <protection/>
    </xf>
    <xf numFmtId="0" fontId="0" fillId="0" borderId="28" xfId="57" applyFont="1" applyBorder="1" applyAlignment="1">
      <alignment/>
      <protection/>
    </xf>
    <xf numFmtId="0" fontId="6" fillId="0" borderId="26" xfId="57" applyFont="1" applyBorder="1" applyAlignment="1">
      <alignment/>
      <protection/>
    </xf>
    <xf numFmtId="0" fontId="5" fillId="0" borderId="37" xfId="57" applyFont="1" applyBorder="1" applyAlignment="1">
      <alignment/>
      <protection/>
    </xf>
    <xf numFmtId="0" fontId="5" fillId="0" borderId="38" xfId="57" applyFont="1" applyBorder="1" applyAlignment="1">
      <alignment/>
      <protection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5" fillId="0" borderId="36" xfId="57" applyFont="1" applyBorder="1" applyAlignment="1">
      <alignment horizontal="left"/>
      <protection/>
    </xf>
    <xf numFmtId="0" fontId="6" fillId="33" borderId="33" xfId="57" applyFont="1" applyFill="1" applyBorder="1" applyAlignment="1">
      <alignment horizontal="center"/>
      <protection/>
    </xf>
    <xf numFmtId="0" fontId="6" fillId="35" borderId="54" xfId="57" applyFont="1" applyFill="1" applyBorder="1" applyAlignment="1">
      <alignment horizontal="left"/>
      <protection/>
    </xf>
    <xf numFmtId="0" fontId="6" fillId="34" borderId="36" xfId="57" applyFont="1" applyFill="1" applyBorder="1" applyAlignment="1">
      <alignment horizontal="left"/>
      <protection/>
    </xf>
    <xf numFmtId="0" fontId="6" fillId="34" borderId="30" xfId="57" applyFont="1" applyFill="1" applyBorder="1" applyAlignment="1">
      <alignment horizontal="left"/>
      <protection/>
    </xf>
    <xf numFmtId="0" fontId="4" fillId="0" borderId="23" xfId="57" applyFont="1" applyBorder="1" applyAlignment="1" applyProtection="1">
      <alignment horizontal="left"/>
      <protection locked="0"/>
    </xf>
    <xf numFmtId="0" fontId="4" fillId="0" borderId="0" xfId="57" applyFont="1" applyBorder="1" applyAlignment="1" applyProtection="1">
      <alignment horizontal="left"/>
      <protection locked="0"/>
    </xf>
    <xf numFmtId="0" fontId="4" fillId="0" borderId="24" xfId="57" applyFont="1" applyBorder="1" applyAlignment="1" applyProtection="1">
      <alignment horizontal="left"/>
      <protection locked="0"/>
    </xf>
    <xf numFmtId="0" fontId="22" fillId="35" borderId="76" xfId="57" applyFont="1" applyFill="1" applyBorder="1" applyAlignment="1" applyProtection="1">
      <alignment horizontal="left"/>
      <protection locked="0"/>
    </xf>
    <xf numFmtId="0" fontId="22" fillId="35" borderId="32" xfId="57" applyFont="1" applyFill="1" applyBorder="1" applyAlignment="1" applyProtection="1">
      <alignment horizontal="left"/>
      <protection locked="0"/>
    </xf>
    <xf numFmtId="0" fontId="22" fillId="35" borderId="39" xfId="57" applyFont="1" applyFill="1" applyBorder="1" applyAlignment="1" applyProtection="1">
      <alignment horizontal="left"/>
      <protection locked="0"/>
    </xf>
    <xf numFmtId="0" fontId="22" fillId="35" borderId="26" xfId="57" applyFont="1" applyFill="1" applyBorder="1" applyAlignment="1" applyProtection="1">
      <alignment horizontal="left"/>
      <protection locked="0"/>
    </xf>
    <xf numFmtId="0" fontId="22" fillId="35" borderId="29" xfId="57" applyFont="1" applyFill="1" applyBorder="1" applyAlignment="1" applyProtection="1">
      <alignment horizontal="left"/>
      <protection locked="0"/>
    </xf>
    <xf numFmtId="0" fontId="22" fillId="33" borderId="77" xfId="57" applyFont="1" applyFill="1" applyBorder="1" applyAlignment="1" applyProtection="1">
      <alignment horizontal="center"/>
      <protection locked="0"/>
    </xf>
    <xf numFmtId="0" fontId="22" fillId="33" borderId="74" xfId="57" applyFont="1" applyFill="1" applyBorder="1" applyAlignment="1" applyProtection="1">
      <alignment horizontal="center"/>
      <protection locked="0"/>
    </xf>
    <xf numFmtId="0" fontId="22" fillId="33" borderId="68" xfId="57" applyFont="1" applyFill="1" applyBorder="1" applyAlignment="1" applyProtection="1">
      <alignment horizontal="center"/>
      <protection locked="0"/>
    </xf>
    <xf numFmtId="0" fontId="4" fillId="0" borderId="39" xfId="57" applyFont="1" applyBorder="1" applyAlignment="1" applyProtection="1">
      <alignment horizontal="left"/>
      <protection locked="0"/>
    </xf>
    <xf numFmtId="0" fontId="4" fillId="0" borderId="26" xfId="57" applyFont="1" applyBorder="1" applyAlignment="1" applyProtection="1">
      <alignment horizontal="left"/>
      <protection locked="0"/>
    </xf>
    <xf numFmtId="0" fontId="4" fillId="0" borderId="29" xfId="57" applyFont="1" applyBorder="1" applyAlignment="1" applyProtection="1">
      <alignment horizontal="left"/>
      <protection locked="0"/>
    </xf>
    <xf numFmtId="0" fontId="22" fillId="33" borderId="39" xfId="57" applyFont="1" applyFill="1" applyBorder="1" applyAlignment="1" applyProtection="1">
      <alignment horizontal="center"/>
      <protection locked="0"/>
    </xf>
    <xf numFmtId="0" fontId="22" fillId="33" borderId="26" xfId="57" applyFont="1" applyFill="1" applyBorder="1" applyAlignment="1" applyProtection="1">
      <alignment horizontal="center"/>
      <protection locked="0"/>
    </xf>
    <xf numFmtId="0" fontId="22" fillId="33" borderId="29" xfId="57" applyFont="1" applyFill="1" applyBorder="1" applyAlignment="1" applyProtection="1">
      <alignment horizontal="center"/>
      <protection locked="0"/>
    </xf>
    <xf numFmtId="0" fontId="22" fillId="33" borderId="39" xfId="57" applyFont="1" applyFill="1" applyBorder="1" applyAlignment="1" applyProtection="1">
      <alignment horizontal="left"/>
      <protection locked="0"/>
    </xf>
    <xf numFmtId="0" fontId="22" fillId="33" borderId="26" xfId="57" applyFont="1" applyFill="1" applyBorder="1" applyAlignment="1" applyProtection="1">
      <alignment horizontal="left"/>
      <protection locked="0"/>
    </xf>
    <xf numFmtId="0" fontId="22" fillId="33" borderId="29" xfId="57" applyFont="1" applyFill="1" applyBorder="1" applyAlignment="1" applyProtection="1">
      <alignment horizontal="left"/>
      <protection locked="0"/>
    </xf>
    <xf numFmtId="0" fontId="22" fillId="0" borderId="39" xfId="57" applyFont="1" applyBorder="1" applyAlignment="1" applyProtection="1">
      <alignment horizontal="left"/>
      <protection locked="0"/>
    </xf>
    <xf numFmtId="0" fontId="22" fillId="0" borderId="26" xfId="57" applyFont="1" applyBorder="1" applyAlignment="1" applyProtection="1">
      <alignment horizontal="left"/>
      <protection locked="0"/>
    </xf>
    <xf numFmtId="0" fontId="22" fillId="0" borderId="29" xfId="57" applyFont="1" applyBorder="1" applyAlignment="1" applyProtection="1">
      <alignment horizontal="left"/>
      <protection locked="0"/>
    </xf>
    <xf numFmtId="0" fontId="22" fillId="33" borderId="70" xfId="57" applyFont="1" applyFill="1" applyBorder="1" applyAlignment="1" applyProtection="1">
      <alignment horizontal="left"/>
      <protection locked="0"/>
    </xf>
    <xf numFmtId="0" fontId="22" fillId="33" borderId="72" xfId="57" applyFont="1" applyFill="1" applyBorder="1" applyAlignment="1" applyProtection="1">
      <alignment horizontal="left"/>
      <protection locked="0"/>
    </xf>
    <xf numFmtId="0" fontId="22" fillId="33" borderId="73" xfId="57" applyFont="1" applyFill="1" applyBorder="1" applyAlignment="1" applyProtection="1">
      <alignment horizontal="left"/>
      <protection locked="0"/>
    </xf>
    <xf numFmtId="0" fontId="4" fillId="0" borderId="23" xfId="57" applyFont="1" applyFill="1" applyBorder="1" applyAlignment="1" applyProtection="1">
      <alignment horizontal="left"/>
      <protection locked="0"/>
    </xf>
    <xf numFmtId="0" fontId="4" fillId="0" borderId="0" xfId="57" applyFont="1" applyFill="1" applyBorder="1" applyAlignment="1" applyProtection="1">
      <alignment horizontal="left"/>
      <protection locked="0"/>
    </xf>
    <xf numFmtId="0" fontId="4" fillId="0" borderId="24" xfId="57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4" fillId="0" borderId="45" xfId="57" applyFont="1" applyBorder="1" applyAlignment="1" applyProtection="1">
      <alignment horizontal="left"/>
      <protection locked="0"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0" fontId="22" fillId="35" borderId="78" xfId="57" applyFont="1" applyFill="1" applyBorder="1" applyAlignment="1" applyProtection="1">
      <alignment horizontal="left"/>
      <protection locked="0"/>
    </xf>
    <xf numFmtId="0" fontId="22" fillId="35" borderId="59" xfId="57" applyFont="1" applyFill="1" applyBorder="1" applyAlignment="1" applyProtection="1">
      <alignment horizontal="left"/>
      <protection locked="0"/>
    </xf>
    <xf numFmtId="0" fontId="3" fillId="0" borderId="57" xfId="57" applyFont="1" applyBorder="1" applyAlignment="1" applyProtection="1">
      <alignment/>
      <protection/>
    </xf>
    <xf numFmtId="0" fontId="5" fillId="0" borderId="57" xfId="0" applyFont="1" applyBorder="1" applyAlignment="1">
      <alignment/>
    </xf>
    <xf numFmtId="0" fontId="22" fillId="33" borderId="27" xfId="57" applyFont="1" applyFill="1" applyBorder="1" applyAlignment="1" applyProtection="1">
      <alignment horizontal="center"/>
      <protection locked="0"/>
    </xf>
    <xf numFmtId="0" fontId="22" fillId="33" borderId="0" xfId="57" applyFont="1" applyFill="1" applyBorder="1" applyAlignment="1" applyProtection="1">
      <alignment horizontal="center"/>
      <protection locked="0"/>
    </xf>
    <xf numFmtId="0" fontId="22" fillId="33" borderId="24" xfId="57" applyFont="1" applyFill="1" applyBorder="1" applyAlignment="1" applyProtection="1">
      <alignment horizontal="center"/>
      <protection locked="0"/>
    </xf>
    <xf numFmtId="0" fontId="4" fillId="0" borderId="79" xfId="57" applyFont="1" applyBorder="1" applyAlignment="1" applyProtection="1">
      <alignment horizontal="left"/>
      <protection locked="0"/>
    </xf>
    <xf numFmtId="0" fontId="4" fillId="0" borderId="80" xfId="57" applyFont="1" applyBorder="1" applyAlignment="1" applyProtection="1">
      <alignment horizontal="left"/>
      <protection locked="0"/>
    </xf>
    <xf numFmtId="0" fontId="4" fillId="0" borderId="81" xfId="57" applyFont="1" applyBorder="1" applyAlignment="1" applyProtection="1">
      <alignment horizontal="left"/>
      <protection locked="0"/>
    </xf>
    <xf numFmtId="0" fontId="4" fillId="0" borderId="76" xfId="57" applyFont="1" applyBorder="1" applyAlignment="1" applyProtection="1">
      <alignment horizontal="left"/>
      <protection locked="0"/>
    </xf>
    <xf numFmtId="0" fontId="4" fillId="0" borderId="32" xfId="57" applyFont="1" applyBorder="1" applyAlignment="1" applyProtection="1">
      <alignment horizontal="left"/>
      <protection locked="0"/>
    </xf>
    <xf numFmtId="0" fontId="0" fillId="33" borderId="74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22" fillId="35" borderId="82" xfId="57" applyFont="1" applyFill="1" applyBorder="1" applyAlignment="1" applyProtection="1">
      <alignment horizontal="left"/>
      <protection locked="0"/>
    </xf>
    <xf numFmtId="0" fontId="22" fillId="35" borderId="40" xfId="57" applyFont="1" applyFill="1" applyBorder="1" applyAlignment="1" applyProtection="1">
      <alignment horizontal="left"/>
      <protection locked="0"/>
    </xf>
    <xf numFmtId="0" fontId="4" fillId="0" borderId="38" xfId="57" applyFont="1" applyBorder="1" applyAlignment="1" applyProtection="1">
      <alignment horizontal="left"/>
      <protection locked="0"/>
    </xf>
    <xf numFmtId="0" fontId="4" fillId="0" borderId="34" xfId="57" applyFont="1" applyBorder="1" applyAlignment="1" applyProtection="1">
      <alignment horizontal="left"/>
      <protection locked="0"/>
    </xf>
    <xf numFmtId="0" fontId="18" fillId="33" borderId="26" xfId="0" applyFont="1" applyFill="1" applyBorder="1" applyAlignment="1">
      <alignment horizontal="left"/>
    </xf>
    <xf numFmtId="0" fontId="18" fillId="33" borderId="29" xfId="0" applyFont="1" applyFill="1" applyBorder="1" applyAlignment="1">
      <alignment horizontal="left"/>
    </xf>
    <xf numFmtId="0" fontId="5" fillId="0" borderId="43" xfId="60" applyFont="1" applyBorder="1" applyAlignment="1">
      <alignment/>
      <protection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5" fillId="0" borderId="23" xfId="60" applyFont="1" applyBorder="1" applyAlignment="1">
      <alignment/>
      <protection/>
    </xf>
    <xf numFmtId="0" fontId="0" fillId="0" borderId="0" xfId="0" applyBorder="1" applyAlignment="1">
      <alignment/>
    </xf>
    <xf numFmtId="3" fontId="6" fillId="33" borderId="69" xfId="57" applyNumberFormat="1" applyFont="1" applyFill="1" applyBorder="1" applyAlignment="1" applyProtection="1">
      <alignment horizontal="left"/>
      <protection locked="0"/>
    </xf>
    <xf numFmtId="0" fontId="6" fillId="33" borderId="54" xfId="0" applyFont="1" applyFill="1" applyBorder="1" applyAlignment="1">
      <alignment horizontal="left"/>
    </xf>
    <xf numFmtId="0" fontId="3" fillId="35" borderId="39" xfId="60" applyFont="1" applyFill="1" applyBorder="1" applyAlignment="1">
      <alignment/>
      <protection/>
    </xf>
    <xf numFmtId="0" fontId="10" fillId="35" borderId="26" xfId="0" applyFont="1" applyFill="1" applyBorder="1" applyAlignment="1">
      <alignment/>
    </xf>
    <xf numFmtId="0" fontId="4" fillId="0" borderId="8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7" xfId="0" applyBorder="1" applyAlignment="1">
      <alignment/>
    </xf>
    <xf numFmtId="0" fontId="28" fillId="0" borderId="45" xfId="0" applyFont="1" applyBorder="1" applyAlignment="1">
      <alignment/>
    </xf>
    <xf numFmtId="0" fontId="28" fillId="0" borderId="34" xfId="0" applyFont="1" applyBorder="1" applyAlignment="1">
      <alignment/>
    </xf>
    <xf numFmtId="0" fontId="3" fillId="0" borderId="23" xfId="60" applyFont="1" applyBorder="1" applyAlignment="1">
      <alignment/>
      <protection/>
    </xf>
    <xf numFmtId="0" fontId="16" fillId="33" borderId="70" xfId="60" applyFont="1" applyFill="1" applyBorder="1" applyAlignment="1">
      <alignment/>
      <protection/>
    </xf>
    <xf numFmtId="0" fontId="16" fillId="33" borderId="55" xfId="60" applyFont="1" applyFill="1" applyBorder="1" applyAlignment="1">
      <alignment/>
      <protection/>
    </xf>
    <xf numFmtId="0" fontId="0" fillId="34" borderId="32" xfId="0" applyFill="1" applyBorder="1" applyAlignment="1">
      <alignment horizontal="center"/>
    </xf>
    <xf numFmtId="0" fontId="23" fillId="34" borderId="33" xfId="6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24" fillId="34" borderId="37" xfId="0" applyFont="1" applyFill="1" applyBorder="1" applyAlignment="1">
      <alignment horizontal="center"/>
    </xf>
    <xf numFmtId="0" fontId="24" fillId="34" borderId="38" xfId="0" applyFont="1" applyFill="1" applyBorder="1" applyAlignment="1">
      <alignment horizontal="center"/>
    </xf>
    <xf numFmtId="0" fontId="24" fillId="34" borderId="3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4" fillId="34" borderId="37" xfId="57" applyFont="1" applyFill="1" applyBorder="1" applyAlignment="1">
      <alignment horizontal="center"/>
      <protection/>
    </xf>
    <xf numFmtId="0" fontId="24" fillId="34" borderId="38" xfId="57" applyFont="1" applyFill="1" applyBorder="1" applyAlignment="1">
      <alignment horizontal="center"/>
      <protection/>
    </xf>
    <xf numFmtId="0" fontId="24" fillId="34" borderId="34" xfId="57" applyFont="1" applyFill="1" applyBorder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23" fillId="0" borderId="0" xfId="58" applyAlignment="1">
      <alignment horizontal="left"/>
      <protection/>
    </xf>
    <xf numFmtId="0" fontId="0" fillId="0" borderId="36" xfId="59" applyBorder="1" applyAlignment="1">
      <alignment horizontal="left"/>
      <protection/>
    </xf>
    <xf numFmtId="0" fontId="0" fillId="0" borderId="30" xfId="59" applyBorder="1" applyAlignment="1">
      <alignment horizontal="left"/>
      <protection/>
    </xf>
    <xf numFmtId="0" fontId="6" fillId="39" borderId="31" xfId="57" applyFont="1" applyFill="1" applyBorder="1" applyAlignment="1">
      <alignment horizontal="left"/>
      <protection/>
    </xf>
    <xf numFmtId="0" fontId="0" fillId="39" borderId="26" xfId="59" applyFill="1" applyBorder="1" applyAlignment="1">
      <alignment horizontal="left"/>
      <protection/>
    </xf>
    <xf numFmtId="0" fontId="0" fillId="39" borderId="29" xfId="59" applyFill="1" applyBorder="1" applyAlignment="1">
      <alignment horizontal="left"/>
      <protection/>
    </xf>
    <xf numFmtId="0" fontId="0" fillId="0" borderId="26" xfId="59" applyFont="1" applyBorder="1" applyAlignment="1">
      <alignment horizontal="left"/>
      <protection/>
    </xf>
    <xf numFmtId="0" fontId="0" fillId="0" borderId="29" xfId="59" applyFont="1" applyBorder="1" applyAlignment="1">
      <alignment horizontal="left"/>
      <protection/>
    </xf>
    <xf numFmtId="0" fontId="0" fillId="0" borderId="26" xfId="59" applyBorder="1" applyAlignment="1">
      <alignment/>
      <protection/>
    </xf>
    <xf numFmtId="0" fontId="0" fillId="0" borderId="29" xfId="59" applyBorder="1" applyAlignment="1">
      <alignment/>
      <protection/>
    </xf>
    <xf numFmtId="0" fontId="0" fillId="34" borderId="26" xfId="59" applyFill="1" applyBorder="1" applyAlignment="1">
      <alignment horizontal="left"/>
      <protection/>
    </xf>
    <xf numFmtId="0" fontId="0" fillId="34" borderId="29" xfId="59" applyFill="1" applyBorder="1" applyAlignment="1">
      <alignment horizontal="left"/>
      <protection/>
    </xf>
    <xf numFmtId="0" fontId="0" fillId="34" borderId="32" xfId="57" applyFont="1" applyFill="1" applyBorder="1" applyAlignment="1">
      <alignment horizontal="left"/>
      <protection/>
    </xf>
    <xf numFmtId="0" fontId="5" fillId="0" borderId="18" xfId="57" applyFont="1" applyFill="1" applyBorder="1" applyAlignment="1">
      <alignment horizontal="left"/>
      <protection/>
    </xf>
    <xf numFmtId="0" fontId="0" fillId="0" borderId="26" xfId="59" applyBorder="1" applyAlignment="1">
      <alignment horizontal="left"/>
      <protection/>
    </xf>
    <xf numFmtId="0" fontId="0" fillId="0" borderId="29" xfId="59" applyBorder="1" applyAlignment="1">
      <alignment horizontal="left"/>
      <protection/>
    </xf>
    <xf numFmtId="0" fontId="6" fillId="39" borderId="31" xfId="57" applyFont="1" applyFill="1" applyBorder="1" applyAlignment="1">
      <alignment/>
      <protection/>
    </xf>
    <xf numFmtId="0" fontId="0" fillId="39" borderId="26" xfId="59" applyFill="1" applyBorder="1" applyAlignment="1">
      <alignment/>
      <protection/>
    </xf>
    <xf numFmtId="0" fontId="0" fillId="39" borderId="29" xfId="59" applyFill="1" applyBorder="1" applyAlignment="1">
      <alignment/>
      <protection/>
    </xf>
    <xf numFmtId="0" fontId="0" fillId="0" borderId="0" xfId="59" applyAlignment="1">
      <alignment/>
      <protection/>
    </xf>
    <xf numFmtId="0" fontId="0" fillId="0" borderId="24" xfId="59" applyBorder="1" applyAlignment="1">
      <alignment/>
      <protection/>
    </xf>
    <xf numFmtId="0" fontId="5" fillId="0" borderId="28" xfId="57" applyFont="1" applyBorder="1" applyAlignment="1">
      <alignment horizontal="left"/>
      <protection/>
    </xf>
    <xf numFmtId="0" fontId="6" fillId="39" borderId="32" xfId="57" applyFont="1" applyFill="1" applyBorder="1" applyAlignment="1">
      <alignment horizontal="left"/>
      <protection/>
    </xf>
    <xf numFmtId="0" fontId="5" fillId="39" borderId="32" xfId="57" applyFont="1" applyFill="1" applyBorder="1" applyAlignment="1">
      <alignment horizontal="left"/>
      <protection/>
    </xf>
    <xf numFmtId="0" fontId="6" fillId="35" borderId="33" xfId="57" applyFont="1" applyFill="1" applyBorder="1" applyAlignment="1">
      <alignment horizontal="center"/>
      <protection/>
    </xf>
    <xf numFmtId="0" fontId="6" fillId="34" borderId="69" xfId="57" applyFont="1" applyFill="1" applyBorder="1" applyAlignment="1">
      <alignment horizontal="left"/>
      <protection/>
    </xf>
    <xf numFmtId="0" fontId="6" fillId="34" borderId="54" xfId="57" applyFont="1" applyFill="1" applyBorder="1" applyAlignment="1">
      <alignment horizontal="left"/>
      <protection/>
    </xf>
    <xf numFmtId="0" fontId="6" fillId="39" borderId="35" xfId="57" applyFont="1" applyFill="1" applyBorder="1" applyAlignment="1">
      <alignment horizontal="left"/>
      <protection/>
    </xf>
    <xf numFmtId="0" fontId="6" fillId="39" borderId="36" xfId="57" applyFont="1" applyFill="1" applyBorder="1" applyAlignment="1">
      <alignment horizontal="left"/>
      <protection/>
    </xf>
    <xf numFmtId="0" fontId="6" fillId="39" borderId="30" xfId="57" applyFont="1" applyFill="1" applyBorder="1" applyAlignment="1">
      <alignment horizontal="left"/>
      <protection/>
    </xf>
    <xf numFmtId="0" fontId="0" fillId="0" borderId="38" xfId="59" applyBorder="1" applyAlignment="1">
      <alignment/>
      <protection/>
    </xf>
    <xf numFmtId="0" fontId="0" fillId="0" borderId="34" xfId="59" applyBorder="1" applyAlignment="1">
      <alignment/>
      <protection/>
    </xf>
    <xf numFmtId="0" fontId="0" fillId="39" borderId="36" xfId="59" applyFill="1" applyBorder="1" applyAlignment="1">
      <alignment horizontal="left"/>
      <protection/>
    </xf>
    <xf numFmtId="0" fontId="0" fillId="39" borderId="30" xfId="59" applyFill="1" applyBorder="1" applyAlignment="1">
      <alignment horizontal="left"/>
      <protection/>
    </xf>
    <xf numFmtId="0" fontId="0" fillId="34" borderId="54" xfId="57" applyFont="1" applyFill="1" applyBorder="1" applyAlignment="1">
      <alignment horizontal="left"/>
      <protection/>
    </xf>
    <xf numFmtId="0" fontId="5" fillId="0" borderId="27" xfId="57" applyFont="1" applyFill="1" applyBorder="1" applyAlignment="1">
      <alignment horizontal="left"/>
      <protection/>
    </xf>
    <xf numFmtId="0" fontId="0" fillId="0" borderId="0" xfId="59" applyFill="1" applyBorder="1" applyAlignment="1">
      <alignment horizontal="left"/>
      <protection/>
    </xf>
    <xf numFmtId="0" fontId="0" fillId="0" borderId="24" xfId="59" applyFill="1" applyBorder="1" applyAlignment="1">
      <alignment horizontal="left"/>
      <protection/>
    </xf>
    <xf numFmtId="0" fontId="0" fillId="0" borderId="0" xfId="59" applyBorder="1" applyAlignment="1">
      <alignment horizontal="left"/>
      <protection/>
    </xf>
    <xf numFmtId="0" fontId="0" fillId="0" borderId="24" xfId="59" applyBorder="1" applyAlignment="1">
      <alignment horizontal="left"/>
      <protection/>
    </xf>
    <xf numFmtId="0" fontId="22" fillId="35" borderId="77" xfId="57" applyFont="1" applyFill="1" applyBorder="1" applyAlignment="1" applyProtection="1">
      <alignment horizontal="center"/>
      <protection locked="0"/>
    </xf>
    <xf numFmtId="0" fontId="22" fillId="35" borderId="74" xfId="57" applyFont="1" applyFill="1" applyBorder="1" applyAlignment="1" applyProtection="1">
      <alignment horizontal="center"/>
      <protection locked="0"/>
    </xf>
    <xf numFmtId="0" fontId="22" fillId="35" borderId="68" xfId="57" applyFont="1" applyFill="1" applyBorder="1" applyAlignment="1" applyProtection="1">
      <alignment horizontal="center"/>
      <protection locked="0"/>
    </xf>
    <xf numFmtId="0" fontId="22" fillId="35" borderId="27" xfId="57" applyFont="1" applyFill="1" applyBorder="1" applyAlignment="1" applyProtection="1">
      <alignment horizontal="center"/>
      <protection locked="0"/>
    </xf>
    <xf numFmtId="0" fontId="22" fillId="35" borderId="0" xfId="57" applyFont="1" applyFill="1" applyBorder="1" applyAlignment="1" applyProtection="1">
      <alignment horizontal="center"/>
      <protection locked="0"/>
    </xf>
    <xf numFmtId="0" fontId="22" fillId="35" borderId="24" xfId="57" applyFont="1" applyFill="1" applyBorder="1" applyAlignment="1" applyProtection="1">
      <alignment horizontal="center"/>
      <protection locked="0"/>
    </xf>
    <xf numFmtId="0" fontId="22" fillId="39" borderId="69" xfId="57" applyFont="1" applyFill="1" applyBorder="1" applyAlignment="1" applyProtection="1">
      <alignment horizontal="left"/>
      <protection locked="0"/>
    </xf>
    <xf numFmtId="0" fontId="22" fillId="39" borderId="54" xfId="57" applyFont="1" applyFill="1" applyBorder="1" applyAlignment="1" applyProtection="1">
      <alignment horizontal="left"/>
      <protection locked="0"/>
    </xf>
    <xf numFmtId="0" fontId="22" fillId="34" borderId="39" xfId="57" applyFont="1" applyFill="1" applyBorder="1" applyAlignment="1" applyProtection="1">
      <alignment horizontal="left"/>
      <protection locked="0"/>
    </xf>
    <xf numFmtId="0" fontId="22" fillId="34" borderId="26" xfId="57" applyFont="1" applyFill="1" applyBorder="1" applyAlignment="1" applyProtection="1">
      <alignment horizontal="left"/>
      <protection locked="0"/>
    </xf>
    <xf numFmtId="0" fontId="22" fillId="34" borderId="29" xfId="57" applyFont="1" applyFill="1" applyBorder="1" applyAlignment="1" applyProtection="1">
      <alignment horizontal="left"/>
      <protection locked="0"/>
    </xf>
    <xf numFmtId="0" fontId="4" fillId="39" borderId="39" xfId="57" applyFont="1" applyFill="1" applyBorder="1" applyAlignment="1" applyProtection="1">
      <alignment horizontal="left"/>
      <protection locked="0"/>
    </xf>
    <xf numFmtId="0" fontId="4" fillId="39" borderId="26" xfId="57" applyFont="1" applyFill="1" applyBorder="1" applyAlignment="1" applyProtection="1">
      <alignment horizontal="left"/>
      <protection locked="0"/>
    </xf>
    <xf numFmtId="0" fontId="4" fillId="39" borderId="29" xfId="57" applyFont="1" applyFill="1" applyBorder="1" applyAlignment="1" applyProtection="1">
      <alignment horizontal="left"/>
      <protection locked="0"/>
    </xf>
    <xf numFmtId="0" fontId="22" fillId="39" borderId="39" xfId="57" applyFont="1" applyFill="1" applyBorder="1" applyAlignment="1" applyProtection="1">
      <alignment horizontal="left"/>
      <protection locked="0"/>
    </xf>
    <xf numFmtId="0" fontId="22" fillId="39" borderId="26" xfId="57" applyFont="1" applyFill="1" applyBorder="1" applyAlignment="1" applyProtection="1">
      <alignment horizontal="left"/>
      <protection locked="0"/>
    </xf>
    <xf numFmtId="0" fontId="22" fillId="39" borderId="29" xfId="57" applyFont="1" applyFill="1" applyBorder="1" applyAlignment="1" applyProtection="1">
      <alignment horizontal="left"/>
      <protection locked="0"/>
    </xf>
    <xf numFmtId="3" fontId="3" fillId="0" borderId="43" xfId="57" applyNumberFormat="1" applyFont="1" applyBorder="1" applyAlignment="1" applyProtection="1">
      <alignment horizontal="left"/>
      <protection locked="0"/>
    </xf>
    <xf numFmtId="0" fontId="3" fillId="0" borderId="36" xfId="59" applyFont="1" applyBorder="1" applyAlignment="1">
      <alignment horizontal="left"/>
      <protection/>
    </xf>
    <xf numFmtId="0" fontId="3" fillId="0" borderId="30" xfId="59" applyFont="1" applyBorder="1" applyAlignment="1">
      <alignment horizontal="left"/>
      <protection/>
    </xf>
    <xf numFmtId="0" fontId="22" fillId="0" borderId="39" xfId="57" applyFont="1" applyBorder="1" applyAlignment="1" applyProtection="1">
      <alignment horizontal="center"/>
      <protection locked="0"/>
    </xf>
    <xf numFmtId="0" fontId="22" fillId="0" borderId="26" xfId="57" applyFont="1" applyBorder="1" applyAlignment="1" applyProtection="1">
      <alignment horizontal="center"/>
      <protection locked="0"/>
    </xf>
    <xf numFmtId="0" fontId="22" fillId="0" borderId="29" xfId="57" applyFont="1" applyBorder="1" applyAlignment="1" applyProtection="1">
      <alignment horizontal="center"/>
      <protection locked="0"/>
    </xf>
    <xf numFmtId="0" fontId="22" fillId="34" borderId="70" xfId="57" applyFont="1" applyFill="1" applyBorder="1" applyAlignment="1" applyProtection="1">
      <alignment horizontal="left"/>
      <protection locked="0"/>
    </xf>
    <xf numFmtId="0" fontId="22" fillId="34" borderId="72" xfId="57" applyFont="1" applyFill="1" applyBorder="1" applyAlignment="1" applyProtection="1">
      <alignment horizontal="left"/>
      <protection locked="0"/>
    </xf>
    <xf numFmtId="0" fontId="22" fillId="34" borderId="73" xfId="57" applyFont="1" applyFill="1" applyBorder="1" applyAlignment="1" applyProtection="1">
      <alignment horizontal="left"/>
      <protection locked="0"/>
    </xf>
    <xf numFmtId="0" fontId="0" fillId="0" borderId="0" xfId="59" applyAlignment="1">
      <alignment horizontal="left"/>
      <protection/>
    </xf>
    <xf numFmtId="0" fontId="4" fillId="0" borderId="84" xfId="57" applyFont="1" applyBorder="1" applyAlignment="1" applyProtection="1">
      <alignment horizontal="left"/>
      <protection locked="0"/>
    </xf>
    <xf numFmtId="0" fontId="4" fillId="0" borderId="18" xfId="57" applyFont="1" applyBorder="1" applyAlignment="1" applyProtection="1">
      <alignment horizontal="left"/>
      <protection locked="0"/>
    </xf>
    <xf numFmtId="0" fontId="23" fillId="0" borderId="24" xfId="58" applyBorder="1" applyAlignment="1">
      <alignment horizontal="left"/>
      <protection/>
    </xf>
    <xf numFmtId="0" fontId="22" fillId="39" borderId="76" xfId="57" applyFont="1" applyFill="1" applyBorder="1" applyAlignment="1" applyProtection="1">
      <alignment horizontal="left"/>
      <protection locked="0"/>
    </xf>
    <xf numFmtId="0" fontId="22" fillId="39" borderId="32" xfId="57" applyFont="1" applyFill="1" applyBorder="1" applyAlignment="1" applyProtection="1">
      <alignment horizontal="left"/>
      <protection locked="0"/>
    </xf>
    <xf numFmtId="0" fontId="22" fillId="0" borderId="76" xfId="57" applyFont="1" applyBorder="1" applyAlignment="1" applyProtection="1">
      <alignment horizontal="left"/>
      <protection locked="0"/>
    </xf>
    <xf numFmtId="0" fontId="22" fillId="0" borderId="32" xfId="57" applyFont="1" applyBorder="1" applyAlignment="1" applyProtection="1">
      <alignment horizontal="left"/>
      <protection locked="0"/>
    </xf>
    <xf numFmtId="0" fontId="5" fillId="0" borderId="57" xfId="59" applyFont="1" applyBorder="1" applyAlignment="1">
      <alignment/>
      <protection/>
    </xf>
    <xf numFmtId="0" fontId="0" fillId="35" borderId="74" xfId="59" applyFill="1" applyBorder="1" applyAlignment="1">
      <alignment horizontal="center"/>
      <protection/>
    </xf>
    <xf numFmtId="0" fontId="0" fillId="35" borderId="68" xfId="59" applyFill="1" applyBorder="1" applyAlignment="1">
      <alignment horizontal="center"/>
      <protection/>
    </xf>
    <xf numFmtId="0" fontId="0" fillId="35" borderId="27" xfId="59" applyFill="1" applyBorder="1" applyAlignment="1">
      <alignment horizontal="center"/>
      <protection/>
    </xf>
    <xf numFmtId="0" fontId="0" fillId="35" borderId="0" xfId="59" applyFill="1" applyAlignment="1">
      <alignment horizontal="center"/>
      <protection/>
    </xf>
    <xf numFmtId="0" fontId="0" fillId="35" borderId="24" xfId="59" applyFill="1" applyBorder="1" applyAlignment="1">
      <alignment horizontal="center"/>
      <protection/>
    </xf>
    <xf numFmtId="0" fontId="0" fillId="35" borderId="56" xfId="59" applyFill="1" applyBorder="1" applyAlignment="1">
      <alignment horizontal="center"/>
      <protection/>
    </xf>
    <xf numFmtId="0" fontId="0" fillId="35" borderId="57" xfId="59" applyFill="1" applyBorder="1" applyAlignment="1">
      <alignment horizontal="center"/>
      <protection/>
    </xf>
    <xf numFmtId="0" fontId="0" fillId="35" borderId="58" xfId="59" applyFill="1" applyBorder="1" applyAlignment="1">
      <alignment horizontal="center"/>
      <protection/>
    </xf>
    <xf numFmtId="0" fontId="22" fillId="35" borderId="39" xfId="57" applyFont="1" applyFill="1" applyBorder="1" applyAlignment="1" applyProtection="1">
      <alignment horizontal="center"/>
      <protection locked="0"/>
    </xf>
    <xf numFmtId="0" fontId="22" fillId="35" borderId="26" xfId="57" applyFont="1" applyFill="1" applyBorder="1" applyAlignment="1" applyProtection="1">
      <alignment horizontal="center"/>
      <protection locked="0"/>
    </xf>
    <xf numFmtId="0" fontId="22" fillId="35" borderId="29" xfId="57" applyFont="1" applyFill="1" applyBorder="1" applyAlignment="1" applyProtection="1">
      <alignment horizontal="center"/>
      <protection locked="0"/>
    </xf>
    <xf numFmtId="3" fontId="3" fillId="0" borderId="23" xfId="57" applyNumberFormat="1" applyFont="1" applyBorder="1" applyAlignment="1" applyProtection="1">
      <alignment horizontal="left"/>
      <protection locked="0"/>
    </xf>
    <xf numFmtId="0" fontId="3" fillId="0" borderId="0" xfId="59" applyFont="1" applyBorder="1" applyAlignment="1">
      <alignment horizontal="left"/>
      <protection/>
    </xf>
    <xf numFmtId="0" fontId="3" fillId="0" borderId="24" xfId="59" applyFont="1" applyBorder="1" applyAlignment="1">
      <alignment horizontal="left"/>
      <protection/>
    </xf>
    <xf numFmtId="0" fontId="22" fillId="39" borderId="82" xfId="57" applyFont="1" applyFill="1" applyBorder="1" applyAlignment="1" applyProtection="1">
      <alignment horizontal="left"/>
      <protection locked="0"/>
    </xf>
    <xf numFmtId="0" fontId="22" fillId="39" borderId="40" xfId="57" applyFont="1" applyFill="1" applyBorder="1" applyAlignment="1" applyProtection="1">
      <alignment horizontal="left"/>
      <protection locked="0"/>
    </xf>
    <xf numFmtId="0" fontId="22" fillId="39" borderId="78" xfId="57" applyFont="1" applyFill="1" applyBorder="1" applyAlignment="1" applyProtection="1">
      <alignment horizontal="left"/>
      <protection locked="0"/>
    </xf>
    <xf numFmtId="0" fontId="22" fillId="39" borderId="59" xfId="57" applyFont="1" applyFill="1" applyBorder="1" applyAlignment="1" applyProtection="1">
      <alignment horizontal="left"/>
      <protection locked="0"/>
    </xf>
    <xf numFmtId="0" fontId="0" fillId="0" borderId="38" xfId="59" applyBorder="1">
      <alignment/>
      <protection/>
    </xf>
    <xf numFmtId="0" fontId="0" fillId="0" borderId="34" xfId="59" applyBorder="1">
      <alignment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7.áhj" xfId="56"/>
    <cellStyle name="Normál_2007.költségv.táblák" xfId="57"/>
    <cellStyle name="Normál_2011.IV.n.évi táblák utolsó ei mód" xfId="58"/>
    <cellStyle name="Normál_2011.költségvet.táblák" xfId="59"/>
    <cellStyle name="Normál_2-1, 2-2 melléklet 2006" xfId="60"/>
    <cellStyle name="Normál_6.MELL.szoc.tábla" xfId="61"/>
    <cellStyle name="Normál_97ûrlap" xfId="62"/>
    <cellStyle name="Normál_Felhalmozás 2010.évi 2.b. tábla" xfId="63"/>
    <cellStyle name="Normál_Felújítás 2010. év 2.a tábla" xfId="64"/>
    <cellStyle name="Normál_zárszámadás táblák előrend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4.7109375" style="49" customWidth="1"/>
    <col min="2" max="4" width="9.140625" style="49" customWidth="1"/>
    <col min="5" max="5" width="25.28125" style="49" customWidth="1"/>
    <col min="6" max="6" width="23.8515625" style="49" customWidth="1"/>
    <col min="7" max="16384" width="9.140625" style="49" customWidth="1"/>
  </cols>
  <sheetData>
    <row r="1" spans="2:6" ht="18">
      <c r="B1" s="50"/>
      <c r="C1" s="50"/>
      <c r="D1" s="50"/>
      <c r="E1" s="51" t="s">
        <v>423</v>
      </c>
      <c r="F1" s="51"/>
    </row>
    <row r="2" spans="2:7" ht="18.75">
      <c r="B2" s="52"/>
      <c r="C2" s="53"/>
      <c r="D2" s="53"/>
      <c r="E2" s="54" t="s">
        <v>183</v>
      </c>
      <c r="F2" s="54"/>
      <c r="G2" s="55" t="s">
        <v>824</v>
      </c>
    </row>
    <row r="3" spans="2:7" ht="15.75">
      <c r="B3" s="56"/>
      <c r="C3" s="56"/>
      <c r="D3" s="56"/>
      <c r="E3" s="57" t="s">
        <v>184</v>
      </c>
      <c r="G3" s="4" t="s">
        <v>988</v>
      </c>
    </row>
    <row r="4" spans="2:7" ht="15.75">
      <c r="B4" s="56"/>
      <c r="C4" s="56"/>
      <c r="D4" s="56"/>
      <c r="E4" s="57"/>
      <c r="G4" s="58" t="s">
        <v>185</v>
      </c>
    </row>
    <row r="5" spans="2:12" ht="12.75">
      <c r="B5" s="754" t="s">
        <v>186</v>
      </c>
      <c r="C5" s="737"/>
      <c r="D5" s="737"/>
      <c r="E5" s="737"/>
      <c r="F5" s="59" t="s">
        <v>187</v>
      </c>
      <c r="G5" s="59"/>
      <c r="H5" s="58"/>
      <c r="I5" s="60"/>
      <c r="J5" s="60"/>
      <c r="K5" s="60"/>
      <c r="L5" s="60"/>
    </row>
    <row r="6" spans="1:6" ht="24.75" customHeight="1" thickBot="1">
      <c r="A6">
        <v>1</v>
      </c>
      <c r="B6" s="755" t="s">
        <v>188</v>
      </c>
      <c r="C6" s="755"/>
      <c r="D6" s="755"/>
      <c r="E6" s="755"/>
      <c r="F6" s="289" t="s">
        <v>424</v>
      </c>
    </row>
    <row r="7" spans="1:6" ht="16.5" thickBot="1">
      <c r="A7">
        <v>2</v>
      </c>
      <c r="B7" s="730" t="s">
        <v>189</v>
      </c>
      <c r="C7" s="756"/>
      <c r="D7" s="756"/>
      <c r="E7" s="756"/>
      <c r="F7" s="261">
        <f>F8+F10+F23+F38+F53</f>
        <v>794281</v>
      </c>
    </row>
    <row r="8" spans="1:6" ht="15.75">
      <c r="A8">
        <v>3</v>
      </c>
      <c r="B8" s="522" t="s">
        <v>69</v>
      </c>
      <c r="C8" s="522"/>
      <c r="D8" s="522"/>
      <c r="E8" s="523"/>
      <c r="F8" s="524">
        <f>F9</f>
        <v>100</v>
      </c>
    </row>
    <row r="9" spans="1:6" ht="15.75">
      <c r="A9">
        <v>4</v>
      </c>
      <c r="B9" s="746" t="s">
        <v>77</v>
      </c>
      <c r="C9" s="746"/>
      <c r="D9" s="746"/>
      <c r="E9" s="746"/>
      <c r="F9" s="66">
        <v>100</v>
      </c>
    </row>
    <row r="10" spans="1:6" ht="15.75">
      <c r="A10">
        <v>5</v>
      </c>
      <c r="B10" s="714" t="s">
        <v>70</v>
      </c>
      <c r="C10" s="757"/>
      <c r="D10" s="757"/>
      <c r="E10" s="758"/>
      <c r="F10" s="262">
        <f>SUM(F11:F22)</f>
        <v>91037</v>
      </c>
    </row>
    <row r="11" spans="1:6" ht="15.75">
      <c r="A11">
        <v>6</v>
      </c>
      <c r="B11" s="722" t="s">
        <v>190</v>
      </c>
      <c r="C11" s="723"/>
      <c r="D11" s="723"/>
      <c r="E11" s="724"/>
      <c r="F11" s="65">
        <v>4713</v>
      </c>
    </row>
    <row r="12" spans="1:6" ht="15.75">
      <c r="A12">
        <v>7</v>
      </c>
      <c r="B12" s="722" t="s">
        <v>191</v>
      </c>
      <c r="C12" s="723"/>
      <c r="D12" s="723"/>
      <c r="E12" s="724"/>
      <c r="F12" s="65">
        <v>823</v>
      </c>
    </row>
    <row r="13" spans="1:6" ht="15.75">
      <c r="A13">
        <v>8</v>
      </c>
      <c r="B13" s="722" t="s">
        <v>192</v>
      </c>
      <c r="C13" s="723"/>
      <c r="D13" s="723"/>
      <c r="E13" s="724"/>
      <c r="F13" s="65">
        <v>787</v>
      </c>
    </row>
    <row r="14" spans="1:6" ht="15.75">
      <c r="A14">
        <v>9</v>
      </c>
      <c r="B14" s="722" t="s">
        <v>193</v>
      </c>
      <c r="C14" s="723"/>
      <c r="D14" s="723"/>
      <c r="E14" s="724"/>
      <c r="F14" s="65">
        <v>1030</v>
      </c>
    </row>
    <row r="15" spans="1:6" ht="15.75">
      <c r="A15">
        <v>10</v>
      </c>
      <c r="B15" s="722" t="s">
        <v>194</v>
      </c>
      <c r="C15" s="723"/>
      <c r="D15" s="723"/>
      <c r="E15" s="724"/>
      <c r="F15" s="65">
        <v>8792</v>
      </c>
    </row>
    <row r="16" spans="1:6" ht="15.75">
      <c r="A16">
        <v>11</v>
      </c>
      <c r="B16" s="722" t="s">
        <v>195</v>
      </c>
      <c r="C16" s="723"/>
      <c r="D16" s="723"/>
      <c r="E16" s="724"/>
      <c r="F16" s="65">
        <v>8000</v>
      </c>
    </row>
    <row r="17" spans="1:6" ht="15.75">
      <c r="A17">
        <v>12</v>
      </c>
      <c r="B17" s="62" t="s">
        <v>196</v>
      </c>
      <c r="C17" s="63"/>
      <c r="D17" s="63"/>
      <c r="E17" s="64"/>
      <c r="F17" s="65">
        <v>1878</v>
      </c>
    </row>
    <row r="18" spans="1:6" ht="15.75">
      <c r="A18">
        <v>13</v>
      </c>
      <c r="B18" s="722" t="s">
        <v>197</v>
      </c>
      <c r="C18" s="723"/>
      <c r="D18" s="723"/>
      <c r="E18" s="724"/>
      <c r="F18" s="65">
        <v>140</v>
      </c>
    </row>
    <row r="19" spans="1:6" ht="15.75">
      <c r="A19">
        <v>14</v>
      </c>
      <c r="B19" s="722" t="s">
        <v>198</v>
      </c>
      <c r="C19" s="723"/>
      <c r="D19" s="723"/>
      <c r="E19" s="724"/>
      <c r="F19" s="65"/>
    </row>
    <row r="20" spans="1:6" ht="15.75">
      <c r="A20">
        <v>15</v>
      </c>
      <c r="B20" s="722" t="s">
        <v>199</v>
      </c>
      <c r="C20" s="723"/>
      <c r="D20" s="723"/>
      <c r="E20" s="724"/>
      <c r="F20" s="65">
        <v>7000</v>
      </c>
    </row>
    <row r="21" spans="1:6" ht="15.75">
      <c r="A21">
        <v>16</v>
      </c>
      <c r="B21" s="722" t="s">
        <v>200</v>
      </c>
      <c r="C21" s="723"/>
      <c r="D21" s="723"/>
      <c r="E21" s="724"/>
      <c r="F21" s="65">
        <v>40424</v>
      </c>
    </row>
    <row r="22" spans="1:6" ht="15.75">
      <c r="A22">
        <v>17</v>
      </c>
      <c r="B22" s="722" t="s">
        <v>201</v>
      </c>
      <c r="C22" s="723"/>
      <c r="D22" s="723"/>
      <c r="E22" s="724"/>
      <c r="F22" s="65">
        <v>17450</v>
      </c>
    </row>
    <row r="23" spans="1:6" ht="15.75">
      <c r="A23">
        <v>18</v>
      </c>
      <c r="B23" s="739" t="s">
        <v>71</v>
      </c>
      <c r="C23" s="739"/>
      <c r="D23" s="739"/>
      <c r="E23" s="739"/>
      <c r="F23" s="258">
        <f>SUM(F24+F25+F29+F33+F37)</f>
        <v>357057</v>
      </c>
    </row>
    <row r="24" spans="1:6" ht="15.75">
      <c r="A24">
        <v>19</v>
      </c>
      <c r="B24" s="691" t="s">
        <v>72</v>
      </c>
      <c r="C24" s="705"/>
      <c r="D24" s="705"/>
      <c r="E24" s="706"/>
      <c r="F24" s="69"/>
    </row>
    <row r="25" spans="1:6" ht="15.75">
      <c r="A25">
        <v>20</v>
      </c>
      <c r="B25" s="710" t="s">
        <v>73</v>
      </c>
      <c r="C25" s="748"/>
      <c r="D25" s="748"/>
      <c r="E25" s="748"/>
      <c r="F25" s="70">
        <f>SUM(F26:F28)</f>
        <v>185700</v>
      </c>
    </row>
    <row r="26" spans="1:6" ht="15.75">
      <c r="A26">
        <v>21</v>
      </c>
      <c r="B26" s="749" t="s">
        <v>202</v>
      </c>
      <c r="C26" s="750"/>
      <c r="D26" s="750"/>
      <c r="E26" s="750"/>
      <c r="F26" s="71">
        <v>69400</v>
      </c>
    </row>
    <row r="27" spans="1:6" ht="15.75">
      <c r="A27">
        <v>22</v>
      </c>
      <c r="B27" s="725" t="s">
        <v>203</v>
      </c>
      <c r="C27" s="726"/>
      <c r="D27" s="726"/>
      <c r="E27" s="726"/>
      <c r="F27" s="74">
        <v>12300</v>
      </c>
    </row>
    <row r="28" spans="1:6" ht="15.75">
      <c r="A28">
        <v>23</v>
      </c>
      <c r="B28" s="725" t="s">
        <v>204</v>
      </c>
      <c r="C28" s="726"/>
      <c r="D28" s="726"/>
      <c r="E28" s="726"/>
      <c r="F28" s="75">
        <v>104000</v>
      </c>
    </row>
    <row r="29" spans="1:6" ht="15.75">
      <c r="A29">
        <v>24</v>
      </c>
      <c r="B29" s="741" t="s">
        <v>74</v>
      </c>
      <c r="C29" s="743"/>
      <c r="D29" s="743"/>
      <c r="E29" s="743"/>
      <c r="F29" s="67">
        <f>SUM(F30:F32)</f>
        <v>65004</v>
      </c>
    </row>
    <row r="30" spans="1:6" ht="15.75">
      <c r="A30">
        <v>25</v>
      </c>
      <c r="B30" s="76" t="s">
        <v>205</v>
      </c>
      <c r="C30" s="76"/>
      <c r="D30" s="76"/>
      <c r="E30" s="76"/>
      <c r="F30" s="77">
        <v>37504</v>
      </c>
    </row>
    <row r="31" spans="1:6" ht="15.75">
      <c r="A31">
        <v>26</v>
      </c>
      <c r="B31" s="744" t="s">
        <v>847</v>
      </c>
      <c r="C31" s="745"/>
      <c r="D31" s="745"/>
      <c r="E31" s="745"/>
      <c r="F31" s="65">
        <v>27500</v>
      </c>
    </row>
    <row r="32" spans="1:6" ht="15.75">
      <c r="A32">
        <v>27</v>
      </c>
      <c r="B32" s="746" t="s">
        <v>848</v>
      </c>
      <c r="C32" s="747"/>
      <c r="D32" s="747"/>
      <c r="E32" s="747"/>
      <c r="F32" s="78"/>
    </row>
    <row r="33" spans="1:6" ht="15.75">
      <c r="A33">
        <v>28</v>
      </c>
      <c r="B33" s="79" t="s">
        <v>75</v>
      </c>
      <c r="C33" s="80"/>
      <c r="D33" s="80"/>
      <c r="E33" s="81"/>
      <c r="F33" s="61">
        <f>SUM(F34:F36)</f>
        <v>1100</v>
      </c>
    </row>
    <row r="34" spans="1:6" ht="15.75">
      <c r="A34">
        <v>29</v>
      </c>
      <c r="B34" s="82" t="s">
        <v>206</v>
      </c>
      <c r="C34" s="83"/>
      <c r="D34" s="83"/>
      <c r="E34" s="84"/>
      <c r="F34" s="77">
        <v>500</v>
      </c>
    </row>
    <row r="35" spans="1:6" ht="15.75">
      <c r="A35">
        <v>30</v>
      </c>
      <c r="B35" s="722" t="s">
        <v>207</v>
      </c>
      <c r="C35" s="723"/>
      <c r="D35" s="723"/>
      <c r="E35" s="724"/>
      <c r="F35" s="65">
        <v>300</v>
      </c>
    </row>
    <row r="36" spans="1:6" ht="15.75">
      <c r="A36">
        <v>31</v>
      </c>
      <c r="B36" s="586" t="s">
        <v>241</v>
      </c>
      <c r="C36" s="58"/>
      <c r="D36" s="58"/>
      <c r="E36" s="232"/>
      <c r="F36" s="85">
        <v>300</v>
      </c>
    </row>
    <row r="37" spans="1:6" ht="15.75">
      <c r="A37">
        <v>32</v>
      </c>
      <c r="B37" s="741" t="s">
        <v>846</v>
      </c>
      <c r="C37" s="742"/>
      <c r="D37" s="742"/>
      <c r="E37" s="742"/>
      <c r="F37" s="65">
        <v>105253</v>
      </c>
    </row>
    <row r="38" spans="1:6" ht="15.75">
      <c r="A38">
        <v>33</v>
      </c>
      <c r="B38" s="739" t="s">
        <v>76</v>
      </c>
      <c r="C38" s="740"/>
      <c r="D38" s="740"/>
      <c r="E38" s="740"/>
      <c r="F38" s="259">
        <f>F39+F40+F42+F43+F44</f>
        <v>247308</v>
      </c>
    </row>
    <row r="39" spans="1:6" ht="15.75">
      <c r="A39">
        <v>34</v>
      </c>
      <c r="B39" s="702" t="s">
        <v>78</v>
      </c>
      <c r="C39" s="732"/>
      <c r="D39" s="732"/>
      <c r="E39" s="732"/>
      <c r="F39" s="69">
        <v>219615</v>
      </c>
    </row>
    <row r="40" spans="1:6" ht="15.75">
      <c r="A40">
        <v>35</v>
      </c>
      <c r="B40" s="702" t="s">
        <v>79</v>
      </c>
      <c r="C40" s="702"/>
      <c r="D40" s="702"/>
      <c r="E40" s="702"/>
      <c r="F40" s="88">
        <f>SUM(F41:F41)</f>
        <v>0</v>
      </c>
    </row>
    <row r="41" spans="1:6" ht="15.75">
      <c r="A41">
        <v>36</v>
      </c>
      <c r="B41" s="717" t="s">
        <v>208</v>
      </c>
      <c r="C41" s="717"/>
      <c r="D41" s="717"/>
      <c r="E41" s="717"/>
      <c r="F41" s="89"/>
    </row>
    <row r="42" spans="1:6" ht="15.75">
      <c r="A42">
        <v>37</v>
      </c>
      <c r="B42" s="68" t="s">
        <v>80</v>
      </c>
      <c r="C42" s="90"/>
      <c r="D42" s="90"/>
      <c r="E42" s="91"/>
      <c r="F42" s="89"/>
    </row>
    <row r="43" spans="1:6" ht="15.75">
      <c r="A43">
        <v>38</v>
      </c>
      <c r="B43" s="92" t="s">
        <v>81</v>
      </c>
      <c r="C43" s="63"/>
      <c r="D43" s="63"/>
      <c r="E43" s="64"/>
      <c r="F43" s="89"/>
    </row>
    <row r="44" spans="1:6" ht="15.75">
      <c r="A44">
        <v>39</v>
      </c>
      <c r="B44" s="691" t="s">
        <v>82</v>
      </c>
      <c r="C44" s="720"/>
      <c r="D44" s="720"/>
      <c r="E44" s="721"/>
      <c r="F44" s="67">
        <f>SUM(F45:F52)</f>
        <v>27693</v>
      </c>
    </row>
    <row r="45" spans="1:6" ht="15.75">
      <c r="A45">
        <v>40</v>
      </c>
      <c r="B45" s="725" t="s">
        <v>242</v>
      </c>
      <c r="C45" s="726"/>
      <c r="D45" s="726"/>
      <c r="E45" s="727"/>
      <c r="F45" s="94">
        <v>11</v>
      </c>
    </row>
    <row r="46" spans="1:6" ht="15.75">
      <c r="A46">
        <v>41</v>
      </c>
      <c r="B46" s="722" t="s">
        <v>209</v>
      </c>
      <c r="C46" s="723"/>
      <c r="D46" s="723"/>
      <c r="E46" s="724"/>
      <c r="F46" s="65">
        <v>27682</v>
      </c>
    </row>
    <row r="47" spans="1:6" ht="15.75">
      <c r="A47">
        <v>42</v>
      </c>
      <c r="B47" s="722" t="s">
        <v>210</v>
      </c>
      <c r="C47" s="723"/>
      <c r="D47" s="723"/>
      <c r="E47" s="724"/>
      <c r="F47" s="65"/>
    </row>
    <row r="48" spans="1:6" ht="15.75">
      <c r="A48">
        <v>43</v>
      </c>
      <c r="B48" s="72" t="s">
        <v>211</v>
      </c>
      <c r="C48" s="73"/>
      <c r="D48" s="73"/>
      <c r="E48" s="93"/>
      <c r="F48" s="65"/>
    </row>
    <row r="49" spans="1:6" ht="15.75">
      <c r="A49">
        <v>44</v>
      </c>
      <c r="B49" s="725" t="s">
        <v>212</v>
      </c>
      <c r="C49" s="726"/>
      <c r="D49" s="726"/>
      <c r="E49" s="727"/>
      <c r="F49" s="65"/>
    </row>
    <row r="50" spans="1:6" ht="15.75">
      <c r="A50">
        <v>45</v>
      </c>
      <c r="B50" s="725" t="s">
        <v>213</v>
      </c>
      <c r="C50" s="726"/>
      <c r="D50" s="726"/>
      <c r="E50" s="727"/>
      <c r="F50" s="95"/>
    </row>
    <row r="51" spans="1:6" ht="15.75">
      <c r="A51">
        <v>46</v>
      </c>
      <c r="B51" s="725" t="s">
        <v>214</v>
      </c>
      <c r="C51" s="728"/>
      <c r="D51" s="728"/>
      <c r="E51" s="729"/>
      <c r="F51" s="95"/>
    </row>
    <row r="52" spans="1:6" ht="15.75">
      <c r="A52">
        <v>47</v>
      </c>
      <c r="B52" s="725" t="s">
        <v>353</v>
      </c>
      <c r="C52" s="728"/>
      <c r="D52" s="728"/>
      <c r="E52" s="729"/>
      <c r="F52" s="95"/>
    </row>
    <row r="53" spans="1:6" ht="15.75">
      <c r="A53">
        <v>48</v>
      </c>
      <c r="B53" s="733" t="s">
        <v>83</v>
      </c>
      <c r="C53" s="734"/>
      <c r="D53" s="734"/>
      <c r="E53" s="735"/>
      <c r="F53" s="260">
        <f>F54+F71+F75+F76</f>
        <v>98779</v>
      </c>
    </row>
    <row r="54" spans="1:6" ht="15.75">
      <c r="A54">
        <v>49</v>
      </c>
      <c r="B54" s="691" t="s">
        <v>84</v>
      </c>
      <c r="C54" s="720"/>
      <c r="D54" s="720"/>
      <c r="E54" s="721"/>
      <c r="F54" s="67">
        <f>SUM(F55:F70)</f>
        <v>98709</v>
      </c>
    </row>
    <row r="55" spans="1:6" ht="15.75">
      <c r="A55">
        <v>50</v>
      </c>
      <c r="B55" s="82" t="s">
        <v>215</v>
      </c>
      <c r="C55" s="83"/>
      <c r="D55" s="83"/>
      <c r="E55" s="84"/>
      <c r="F55" s="77">
        <v>9868</v>
      </c>
    </row>
    <row r="56" spans="1:6" ht="15.75">
      <c r="A56">
        <v>51</v>
      </c>
      <c r="B56" s="62" t="s">
        <v>365</v>
      </c>
      <c r="C56" s="63"/>
      <c r="D56" s="63"/>
      <c r="E56" s="64"/>
      <c r="F56" s="96">
        <v>1075</v>
      </c>
    </row>
    <row r="57" spans="1:6" ht="15.75">
      <c r="A57">
        <v>52</v>
      </c>
      <c r="B57" s="62" t="s">
        <v>216</v>
      </c>
      <c r="C57" s="63"/>
      <c r="D57" s="63"/>
      <c r="E57" s="64"/>
      <c r="F57" s="65"/>
    </row>
    <row r="58" spans="1:6" ht="15.75">
      <c r="A58">
        <v>53</v>
      </c>
      <c r="B58" s="62" t="s">
        <v>217</v>
      </c>
      <c r="C58" s="63"/>
      <c r="D58" s="63"/>
      <c r="E58" s="64"/>
      <c r="F58" s="65">
        <v>7807</v>
      </c>
    </row>
    <row r="59" spans="1:6" ht="15.75">
      <c r="A59">
        <v>54</v>
      </c>
      <c r="B59" s="62" t="s">
        <v>218</v>
      </c>
      <c r="C59" s="63"/>
      <c r="D59" s="63"/>
      <c r="E59" s="64"/>
      <c r="F59" s="65"/>
    </row>
    <row r="60" spans="1:6" ht="15.75">
      <c r="A60">
        <v>55</v>
      </c>
      <c r="B60" s="62" t="s">
        <v>219</v>
      </c>
      <c r="C60" s="63"/>
      <c r="D60" s="63"/>
      <c r="E60" s="64"/>
      <c r="F60" s="65">
        <v>3500</v>
      </c>
    </row>
    <row r="61" spans="1:6" ht="15.75">
      <c r="A61">
        <v>56</v>
      </c>
      <c r="B61" s="97" t="s">
        <v>389</v>
      </c>
      <c r="C61" s="98"/>
      <c r="D61" s="98"/>
      <c r="E61" s="99"/>
      <c r="F61" s="65">
        <v>1017</v>
      </c>
    </row>
    <row r="62" spans="1:6" ht="15.75">
      <c r="A62">
        <v>57</v>
      </c>
      <c r="B62" s="97" t="s">
        <v>220</v>
      </c>
      <c r="C62" s="98"/>
      <c r="D62" s="98"/>
      <c r="E62" s="99"/>
      <c r="F62" s="100">
        <v>10713</v>
      </c>
    </row>
    <row r="63" spans="1:6" ht="15.75">
      <c r="A63">
        <v>58</v>
      </c>
      <c r="B63" s="97" t="s">
        <v>221</v>
      </c>
      <c r="C63" s="98"/>
      <c r="D63" s="98"/>
      <c r="E63" s="99"/>
      <c r="F63" s="96">
        <v>6784</v>
      </c>
    </row>
    <row r="64" spans="1:6" ht="15.75">
      <c r="A64">
        <v>59</v>
      </c>
      <c r="B64" s="97" t="s">
        <v>406</v>
      </c>
      <c r="C64" s="98"/>
      <c r="D64" s="98"/>
      <c r="E64" s="99"/>
      <c r="F64" s="100">
        <v>957</v>
      </c>
    </row>
    <row r="65" spans="1:6" ht="15.75">
      <c r="A65">
        <v>60</v>
      </c>
      <c r="B65" s="717" t="s">
        <v>252</v>
      </c>
      <c r="C65" s="717"/>
      <c r="D65" s="717"/>
      <c r="E65" s="717"/>
      <c r="F65" s="94">
        <v>215</v>
      </c>
    </row>
    <row r="66" spans="1:6" ht="15.75">
      <c r="A66">
        <v>61</v>
      </c>
      <c r="B66" s="717" t="s">
        <v>253</v>
      </c>
      <c r="C66" s="717"/>
      <c r="D66" s="717"/>
      <c r="E66" s="717"/>
      <c r="F66" s="94">
        <v>215</v>
      </c>
    </row>
    <row r="67" spans="1:6" ht="15.75">
      <c r="A67">
        <v>62</v>
      </c>
      <c r="B67" s="62" t="s">
        <v>366</v>
      </c>
      <c r="C67" s="63"/>
      <c r="D67" s="63"/>
      <c r="E67" s="64"/>
      <c r="F67" s="94">
        <v>2233</v>
      </c>
    </row>
    <row r="68" spans="1:6" ht="15.75">
      <c r="A68">
        <v>63</v>
      </c>
      <c r="B68" s="722" t="s">
        <v>367</v>
      </c>
      <c r="C68" s="753"/>
      <c r="D68" s="753"/>
      <c r="E68" s="752"/>
      <c r="F68" s="94">
        <v>40582</v>
      </c>
    </row>
    <row r="69" spans="1:6" ht="15.75">
      <c r="A69">
        <v>64</v>
      </c>
      <c r="B69" s="722" t="s">
        <v>368</v>
      </c>
      <c r="C69" s="751"/>
      <c r="D69" s="751"/>
      <c r="E69" s="752"/>
      <c r="F69" s="101">
        <v>382</v>
      </c>
    </row>
    <row r="70" spans="1:6" ht="15.75">
      <c r="A70">
        <v>65</v>
      </c>
      <c r="B70" s="736" t="s">
        <v>369</v>
      </c>
      <c r="C70" s="737"/>
      <c r="D70" s="737"/>
      <c r="E70" s="738"/>
      <c r="F70" s="101">
        <v>13361</v>
      </c>
    </row>
    <row r="71" spans="1:6" ht="15.75">
      <c r="A71">
        <v>66</v>
      </c>
      <c r="B71" s="691" t="s">
        <v>85</v>
      </c>
      <c r="C71" s="705"/>
      <c r="D71" s="705"/>
      <c r="E71" s="706"/>
      <c r="F71" s="69">
        <f>SUM(F72:F74)</f>
        <v>70</v>
      </c>
    </row>
    <row r="72" spans="1:6" ht="15.75">
      <c r="A72">
        <v>67</v>
      </c>
      <c r="B72" s="62" t="s">
        <v>222</v>
      </c>
      <c r="C72" s="98"/>
      <c r="D72" s="98"/>
      <c r="E72" s="99"/>
      <c r="F72" s="65">
        <v>70</v>
      </c>
    </row>
    <row r="73" spans="1:6" ht="15.75">
      <c r="A73">
        <v>68</v>
      </c>
      <c r="B73" s="97" t="s">
        <v>223</v>
      </c>
      <c r="C73" s="98"/>
      <c r="D73" s="98"/>
      <c r="E73" s="99"/>
      <c r="F73" s="65"/>
    </row>
    <row r="74" spans="1:6" ht="15.75">
      <c r="A74">
        <v>69</v>
      </c>
      <c r="B74" s="97" t="s">
        <v>224</v>
      </c>
      <c r="C74" s="98"/>
      <c r="D74" s="98"/>
      <c r="E74" s="99"/>
      <c r="F74" s="65"/>
    </row>
    <row r="75" spans="1:6" ht="15.75">
      <c r="A75">
        <v>70</v>
      </c>
      <c r="B75" s="710" t="s">
        <v>86</v>
      </c>
      <c r="C75" s="686"/>
      <c r="D75" s="686"/>
      <c r="E75" s="687"/>
      <c r="F75" s="69"/>
    </row>
    <row r="76" spans="1:6" ht="16.5" thickBot="1">
      <c r="A76">
        <v>71</v>
      </c>
      <c r="B76" s="711" t="s">
        <v>87</v>
      </c>
      <c r="C76" s="712"/>
      <c r="D76" s="712"/>
      <c r="E76" s="713"/>
      <c r="F76" s="77"/>
    </row>
    <row r="77" spans="1:6" ht="16.5" thickBot="1">
      <c r="A77">
        <v>72</v>
      </c>
      <c r="B77" s="730" t="s">
        <v>225</v>
      </c>
      <c r="C77" s="731"/>
      <c r="D77" s="731"/>
      <c r="E77" s="731"/>
      <c r="F77" s="263">
        <f>F78+F84+F85</f>
        <v>400</v>
      </c>
    </row>
    <row r="78" spans="1:6" ht="15.75">
      <c r="A78">
        <v>73</v>
      </c>
      <c r="B78" s="714" t="s">
        <v>243</v>
      </c>
      <c r="C78" s="715"/>
      <c r="D78" s="715"/>
      <c r="E78" s="716"/>
      <c r="F78" s="266">
        <f>F79+F80+F83</f>
        <v>400</v>
      </c>
    </row>
    <row r="79" spans="1:6" ht="15.75">
      <c r="A79">
        <v>74</v>
      </c>
      <c r="B79" s="702" t="s">
        <v>244</v>
      </c>
      <c r="C79" s="703"/>
      <c r="D79" s="703"/>
      <c r="E79" s="703"/>
      <c r="F79" s="69"/>
    </row>
    <row r="80" spans="1:6" ht="15.75">
      <c r="A80">
        <v>75</v>
      </c>
      <c r="B80" s="702" t="s">
        <v>245</v>
      </c>
      <c r="C80" s="703"/>
      <c r="D80" s="703"/>
      <c r="E80" s="703"/>
      <c r="F80" s="67">
        <f>SUM(F81:F82)</f>
        <v>400</v>
      </c>
    </row>
    <row r="81" spans="1:6" ht="15.75">
      <c r="A81">
        <v>76</v>
      </c>
      <c r="B81" s="704" t="s">
        <v>226</v>
      </c>
      <c r="C81" s="704"/>
      <c r="D81" s="704"/>
      <c r="E81" s="704"/>
      <c r="F81" s="77"/>
    </row>
    <row r="82" spans="1:6" ht="15.75">
      <c r="A82">
        <v>77</v>
      </c>
      <c r="B82" s="717" t="s">
        <v>227</v>
      </c>
      <c r="C82" s="717"/>
      <c r="D82" s="717"/>
      <c r="E82" s="717"/>
      <c r="F82" s="65">
        <v>400</v>
      </c>
    </row>
    <row r="83" spans="1:6" ht="15.75">
      <c r="A83">
        <v>78</v>
      </c>
      <c r="B83" s="691" t="s">
        <v>246</v>
      </c>
      <c r="C83" s="718"/>
      <c r="D83" s="718"/>
      <c r="E83" s="719"/>
      <c r="F83" s="69"/>
    </row>
    <row r="84" spans="1:6" ht="15.75">
      <c r="A84">
        <v>79</v>
      </c>
      <c r="B84" s="682" t="s">
        <v>247</v>
      </c>
      <c r="C84" s="683"/>
      <c r="D84" s="683"/>
      <c r="E84" s="684"/>
      <c r="F84" s="267"/>
    </row>
    <row r="85" spans="1:6" ht="15.75">
      <c r="A85">
        <v>80</v>
      </c>
      <c r="B85" s="682" t="s">
        <v>248</v>
      </c>
      <c r="C85" s="683"/>
      <c r="D85" s="683"/>
      <c r="E85" s="684"/>
      <c r="F85" s="267">
        <f>F86+F88+F89</f>
        <v>0</v>
      </c>
    </row>
    <row r="86" spans="1:6" ht="15.75">
      <c r="A86">
        <v>82</v>
      </c>
      <c r="B86" s="685" t="s">
        <v>228</v>
      </c>
      <c r="C86" s="707"/>
      <c r="D86" s="707"/>
      <c r="E86" s="707"/>
      <c r="F86" s="70">
        <f>SUM(F87:F87)</f>
        <v>0</v>
      </c>
    </row>
    <row r="87" spans="1:6" ht="15.75">
      <c r="A87">
        <v>83</v>
      </c>
      <c r="B87" s="708"/>
      <c r="C87" s="709"/>
      <c r="D87" s="709"/>
      <c r="E87" s="709"/>
      <c r="F87" s="104"/>
    </row>
    <row r="88" spans="1:6" ht="15.75">
      <c r="A88">
        <v>84</v>
      </c>
      <c r="B88" s="86" t="s">
        <v>229</v>
      </c>
      <c r="C88" s="86"/>
      <c r="D88" s="86"/>
      <c r="E88" s="86"/>
      <c r="F88" s="105"/>
    </row>
    <row r="89" spans="1:6" ht="15.75">
      <c r="A89">
        <v>85</v>
      </c>
      <c r="B89" s="685" t="s">
        <v>230</v>
      </c>
      <c r="C89" s="686"/>
      <c r="D89" s="686"/>
      <c r="E89" s="687"/>
      <c r="F89" s="65"/>
    </row>
    <row r="90" spans="1:6" ht="15.75">
      <c r="A90">
        <v>86</v>
      </c>
      <c r="B90" s="694" t="s">
        <v>231</v>
      </c>
      <c r="C90" s="694"/>
      <c r="D90" s="694"/>
      <c r="E90" s="694"/>
      <c r="F90" s="264">
        <v>1000</v>
      </c>
    </row>
    <row r="91" spans="1:6" ht="15.75">
      <c r="A91">
        <v>87</v>
      </c>
      <c r="B91" s="694" t="s">
        <v>232</v>
      </c>
      <c r="C91" s="695"/>
      <c r="D91" s="695"/>
      <c r="E91" s="695"/>
      <c r="F91" s="265">
        <f>SUM(F92:F92)</f>
        <v>0</v>
      </c>
    </row>
    <row r="92" spans="1:6" ht="15.75">
      <c r="A92">
        <v>88</v>
      </c>
      <c r="B92" s="696" t="s">
        <v>233</v>
      </c>
      <c r="C92" s="696"/>
      <c r="D92" s="696"/>
      <c r="E92" s="696"/>
      <c r="F92" s="106"/>
    </row>
    <row r="93" spans="1:6" ht="15.75">
      <c r="A93">
        <v>89</v>
      </c>
      <c r="B93" s="697" t="s">
        <v>234</v>
      </c>
      <c r="C93" s="698"/>
      <c r="D93" s="698"/>
      <c r="E93" s="698"/>
      <c r="F93" s="268">
        <f>F7+F77+F90+F91</f>
        <v>795681</v>
      </c>
    </row>
    <row r="94" spans="1:6" s="46" customFormat="1" ht="15.75">
      <c r="A94">
        <v>90</v>
      </c>
      <c r="B94" s="688" t="s">
        <v>235</v>
      </c>
      <c r="C94" s="689"/>
      <c r="D94" s="689"/>
      <c r="E94" s="690"/>
      <c r="F94" s="265">
        <f>F95+F96</f>
        <v>74315</v>
      </c>
    </row>
    <row r="95" spans="1:6" s="46" customFormat="1" ht="15.75">
      <c r="A95">
        <v>91</v>
      </c>
      <c r="B95" s="691" t="s">
        <v>249</v>
      </c>
      <c r="C95" s="692"/>
      <c r="D95" s="692"/>
      <c r="E95" s="693"/>
      <c r="F95" s="87">
        <v>56665</v>
      </c>
    </row>
    <row r="96" spans="1:6" s="46" customFormat="1" ht="15.75">
      <c r="A96">
        <v>92</v>
      </c>
      <c r="B96" s="691" t="s">
        <v>250</v>
      </c>
      <c r="C96" s="692"/>
      <c r="D96" s="692"/>
      <c r="E96" s="693"/>
      <c r="F96" s="87">
        <v>17650</v>
      </c>
    </row>
    <row r="97" spans="1:6" s="46" customFormat="1" ht="15.75">
      <c r="A97" s="46">
        <v>93</v>
      </c>
      <c r="B97" s="688" t="s">
        <v>236</v>
      </c>
      <c r="C97" s="689"/>
      <c r="D97" s="689"/>
      <c r="E97" s="690"/>
      <c r="F97" s="265"/>
    </row>
    <row r="98" spans="1:6" s="46" customFormat="1" ht="15.75">
      <c r="A98" s="46">
        <v>94</v>
      </c>
      <c r="B98" s="688" t="s">
        <v>237</v>
      </c>
      <c r="C98" s="689"/>
      <c r="D98" s="689"/>
      <c r="E98" s="690"/>
      <c r="F98" s="265">
        <f>F99</f>
        <v>0</v>
      </c>
    </row>
    <row r="99" spans="1:6" s="46" customFormat="1" ht="15.75">
      <c r="A99" s="46">
        <v>95</v>
      </c>
      <c r="B99" s="68" t="s">
        <v>251</v>
      </c>
      <c r="C99" s="102"/>
      <c r="D99" s="102"/>
      <c r="E99" s="103"/>
      <c r="F99" s="87"/>
    </row>
    <row r="100" spans="1:6" s="46" customFormat="1" ht="15.75">
      <c r="A100" s="46">
        <v>96</v>
      </c>
      <c r="B100" s="699" t="s">
        <v>238</v>
      </c>
      <c r="C100" s="700"/>
      <c r="D100" s="700"/>
      <c r="E100" s="701"/>
      <c r="F100" s="268">
        <f>F94+F97+F98</f>
        <v>74315</v>
      </c>
    </row>
    <row r="101" spans="1:6" s="46" customFormat="1" ht="15.75">
      <c r="A101" s="46">
        <v>97</v>
      </c>
      <c r="B101" s="694" t="s">
        <v>239</v>
      </c>
      <c r="C101" s="694"/>
      <c r="D101" s="694"/>
      <c r="E101" s="694"/>
      <c r="F101" s="264"/>
    </row>
    <row r="102" spans="1:6" ht="15.75">
      <c r="A102" s="46">
        <v>98</v>
      </c>
      <c r="B102" s="697" t="s">
        <v>240</v>
      </c>
      <c r="C102" s="697"/>
      <c r="D102" s="697"/>
      <c r="E102" s="697"/>
      <c r="F102" s="268">
        <f>F93+F100+F101</f>
        <v>869996</v>
      </c>
    </row>
    <row r="103" spans="1:6" s="46" customFormat="1" ht="12.75">
      <c r="A103"/>
      <c r="B103" s="107"/>
      <c r="C103" s="107"/>
      <c r="D103" s="107"/>
      <c r="E103" s="107"/>
      <c r="F103" s="49"/>
    </row>
    <row r="104" spans="1:6" s="46" customFormat="1" ht="18" customHeight="1">
      <c r="A104"/>
      <c r="B104" s="49"/>
      <c r="C104" s="49"/>
      <c r="D104" s="49"/>
      <c r="E104" s="49"/>
      <c r="F104" s="49"/>
    </row>
    <row r="105" spans="1:6" s="46" customFormat="1" ht="18" customHeight="1">
      <c r="A105"/>
      <c r="B105" s="49"/>
      <c r="C105" s="49"/>
      <c r="D105" s="49"/>
      <c r="E105" s="49"/>
      <c r="F105" s="49"/>
    </row>
    <row r="106" ht="18" customHeight="1">
      <c r="A106"/>
    </row>
    <row r="107" spans="1:6" s="46" customFormat="1" ht="12.75">
      <c r="A107"/>
      <c r="B107" s="49"/>
      <c r="C107" s="49"/>
      <c r="D107" s="49"/>
      <c r="E107" s="49"/>
      <c r="F107" s="49"/>
    </row>
    <row r="108" spans="1:6" s="46" customFormat="1" ht="12.75">
      <c r="A108"/>
      <c r="B108" s="49"/>
      <c r="C108" s="49"/>
      <c r="D108" s="49"/>
      <c r="E108" s="49"/>
      <c r="F108" s="49"/>
    </row>
    <row r="109" spans="1:6" s="46" customFormat="1" ht="12.75">
      <c r="A109"/>
      <c r="B109" s="49"/>
      <c r="C109" s="49"/>
      <c r="D109" s="49"/>
      <c r="E109" s="49"/>
      <c r="F109" s="4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</sheetData>
  <sheetProtection/>
  <mergeCells count="73">
    <mergeCell ref="B68:E68"/>
    <mergeCell ref="B5:E5"/>
    <mergeCell ref="B6:E6"/>
    <mergeCell ref="B7:E7"/>
    <mergeCell ref="B10:E10"/>
    <mergeCell ref="B11:E11"/>
    <mergeCell ref="B16:E16"/>
    <mergeCell ref="B18:E18"/>
    <mergeCell ref="B19:E19"/>
    <mergeCell ref="B12:E12"/>
    <mergeCell ref="B13:E13"/>
    <mergeCell ref="B14:E14"/>
    <mergeCell ref="B15:E15"/>
    <mergeCell ref="B9:E9"/>
    <mergeCell ref="B24:E24"/>
    <mergeCell ref="B25:E25"/>
    <mergeCell ref="B26:E26"/>
    <mergeCell ref="B27:E27"/>
    <mergeCell ref="B20:E20"/>
    <mergeCell ref="B21:E21"/>
    <mergeCell ref="B22:E22"/>
    <mergeCell ref="B23:E23"/>
    <mergeCell ref="B35:E35"/>
    <mergeCell ref="B38:E38"/>
    <mergeCell ref="B50:E50"/>
    <mergeCell ref="B37:E37"/>
    <mergeCell ref="B28:E28"/>
    <mergeCell ref="B29:E29"/>
    <mergeCell ref="B31:E31"/>
    <mergeCell ref="B32:E32"/>
    <mergeCell ref="B77:E77"/>
    <mergeCell ref="B39:E39"/>
    <mergeCell ref="B40:E40"/>
    <mergeCell ref="B41:E41"/>
    <mergeCell ref="B53:E53"/>
    <mergeCell ref="B70:E70"/>
    <mergeCell ref="B54:E54"/>
    <mergeCell ref="B65:E65"/>
    <mergeCell ref="B51:E51"/>
    <mergeCell ref="B69:E69"/>
    <mergeCell ref="B82:E82"/>
    <mergeCell ref="B83:E83"/>
    <mergeCell ref="B44:E44"/>
    <mergeCell ref="B46:E46"/>
    <mergeCell ref="B66:E66"/>
    <mergeCell ref="B47:E47"/>
    <mergeCell ref="B45:E45"/>
    <mergeCell ref="B52:E52"/>
    <mergeCell ref="B49:E49"/>
    <mergeCell ref="B79:E79"/>
    <mergeCell ref="B80:E80"/>
    <mergeCell ref="B81:E81"/>
    <mergeCell ref="B71:E71"/>
    <mergeCell ref="B90:E90"/>
    <mergeCell ref="B84:E84"/>
    <mergeCell ref="B86:E86"/>
    <mergeCell ref="B87:E87"/>
    <mergeCell ref="B75:E75"/>
    <mergeCell ref="B76:E76"/>
    <mergeCell ref="B78:E78"/>
    <mergeCell ref="B96:E96"/>
    <mergeCell ref="B97:E97"/>
    <mergeCell ref="B102:E102"/>
    <mergeCell ref="B93:E93"/>
    <mergeCell ref="B101:E101"/>
    <mergeCell ref="B98:E98"/>
    <mergeCell ref="B100:E100"/>
    <mergeCell ref="B85:E85"/>
    <mergeCell ref="B89:E89"/>
    <mergeCell ref="B94:E94"/>
    <mergeCell ref="B95:E95"/>
    <mergeCell ref="B91:E91"/>
    <mergeCell ref="B92:E9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7109375" style="0" customWidth="1"/>
    <col min="2" max="2" width="4.57421875" style="0" customWidth="1"/>
    <col min="3" max="3" width="27.28125" style="0" customWidth="1"/>
    <col min="4" max="4" width="11.7109375" style="0" customWidth="1"/>
    <col min="5" max="5" width="7.421875" style="0" customWidth="1"/>
    <col min="6" max="6" width="24.7109375" style="0" customWidth="1"/>
  </cols>
  <sheetData>
    <row r="1" spans="3:7" ht="12.75">
      <c r="C1" s="212" t="s">
        <v>653</v>
      </c>
      <c r="D1" s="212"/>
      <c r="E1" s="213"/>
      <c r="F1" s="213"/>
      <c r="G1" s="55" t="s">
        <v>829</v>
      </c>
    </row>
    <row r="2" spans="3:8" ht="12.75">
      <c r="C2" s="213"/>
      <c r="D2" s="213" t="s">
        <v>658</v>
      </c>
      <c r="E2" s="213"/>
      <c r="F2" s="213"/>
      <c r="G2" s="4" t="s">
        <v>988</v>
      </c>
      <c r="H2" s="214"/>
    </row>
    <row r="3" spans="3:8" ht="12.75">
      <c r="C3" t="s">
        <v>795</v>
      </c>
      <c r="G3" s="58" t="s">
        <v>185</v>
      </c>
      <c r="H3" s="214"/>
    </row>
    <row r="4" spans="7:8" ht="12.75">
      <c r="G4" s="58"/>
      <c r="H4" s="214"/>
    </row>
    <row r="5" spans="2:8" ht="12.75">
      <c r="B5" t="s">
        <v>313</v>
      </c>
      <c r="C5" t="s">
        <v>187</v>
      </c>
      <c r="D5" t="s">
        <v>255</v>
      </c>
      <c r="E5" t="s">
        <v>554</v>
      </c>
      <c r="F5" t="s">
        <v>584</v>
      </c>
      <c r="G5" s="58" t="s">
        <v>314</v>
      </c>
      <c r="H5" s="214"/>
    </row>
    <row r="6" spans="1:7" ht="12.75">
      <c r="A6" s="165">
        <v>1</v>
      </c>
      <c r="B6" s="836" t="s">
        <v>609</v>
      </c>
      <c r="C6" s="836"/>
      <c r="D6" s="836"/>
      <c r="E6" s="836" t="s">
        <v>610</v>
      </c>
      <c r="F6" s="836"/>
      <c r="G6" s="836"/>
    </row>
    <row r="7" spans="1:7" ht="12.75">
      <c r="A7" s="165">
        <v>2</v>
      </c>
      <c r="B7" s="484" t="s">
        <v>325</v>
      </c>
      <c r="C7" s="484" t="s">
        <v>611</v>
      </c>
      <c r="D7" s="484"/>
      <c r="E7" s="484" t="s">
        <v>325</v>
      </c>
      <c r="F7" s="484" t="s">
        <v>612</v>
      </c>
      <c r="G7" s="484"/>
    </row>
    <row r="8" spans="1:7" ht="12.75">
      <c r="A8" s="165">
        <v>3</v>
      </c>
      <c r="B8" s="225" t="s">
        <v>613</v>
      </c>
      <c r="C8" s="225" t="s">
        <v>92</v>
      </c>
      <c r="D8" s="225">
        <v>100</v>
      </c>
      <c r="E8" s="225" t="s">
        <v>613</v>
      </c>
      <c r="F8" s="225" t="s">
        <v>614</v>
      </c>
      <c r="G8" s="225">
        <v>396842</v>
      </c>
    </row>
    <row r="9" spans="1:7" ht="12.75">
      <c r="A9" s="165">
        <v>4</v>
      </c>
      <c r="B9" s="225" t="s">
        <v>615</v>
      </c>
      <c r="C9" s="225" t="s">
        <v>659</v>
      </c>
      <c r="D9" s="225">
        <v>91037</v>
      </c>
      <c r="E9" s="225" t="s">
        <v>615</v>
      </c>
      <c r="F9" s="225" t="s">
        <v>616</v>
      </c>
      <c r="G9" s="225">
        <v>41917</v>
      </c>
    </row>
    <row r="10" spans="1:7" ht="12.75">
      <c r="A10" s="165">
        <v>5</v>
      </c>
      <c r="B10" s="225" t="s">
        <v>617</v>
      </c>
      <c r="C10" s="225" t="s">
        <v>660</v>
      </c>
      <c r="D10" s="225">
        <v>185700</v>
      </c>
      <c r="E10" s="225" t="s">
        <v>617</v>
      </c>
      <c r="F10" s="225" t="s">
        <v>618</v>
      </c>
      <c r="G10" s="225">
        <v>11061</v>
      </c>
    </row>
    <row r="11" spans="1:7" ht="12.75">
      <c r="A11" s="165">
        <v>6</v>
      </c>
      <c r="B11" s="225" t="s">
        <v>619</v>
      </c>
      <c r="C11" s="225" t="s">
        <v>661</v>
      </c>
      <c r="D11" s="225">
        <v>65004</v>
      </c>
      <c r="E11" s="225" t="s">
        <v>619</v>
      </c>
      <c r="F11" s="225" t="s">
        <v>620</v>
      </c>
      <c r="G11" s="225">
        <v>75780</v>
      </c>
    </row>
    <row r="12" spans="1:7" ht="12.75">
      <c r="A12" s="165">
        <v>7</v>
      </c>
      <c r="B12" s="225" t="s">
        <v>621</v>
      </c>
      <c r="C12" s="482" t="s">
        <v>662</v>
      </c>
      <c r="D12" s="225">
        <v>1100</v>
      </c>
      <c r="E12" s="225" t="s">
        <v>621</v>
      </c>
      <c r="F12" s="225" t="s">
        <v>622</v>
      </c>
      <c r="G12" s="225">
        <v>192190</v>
      </c>
    </row>
    <row r="13" spans="1:7" ht="12.75">
      <c r="A13" s="165">
        <v>8</v>
      </c>
      <c r="B13" s="225" t="s">
        <v>623</v>
      </c>
      <c r="C13" s="482" t="s">
        <v>863</v>
      </c>
      <c r="D13" s="225">
        <v>105253</v>
      </c>
      <c r="E13" s="225" t="s">
        <v>623</v>
      </c>
      <c r="F13" s="225" t="s">
        <v>625</v>
      </c>
      <c r="G13" s="225">
        <v>120770</v>
      </c>
    </row>
    <row r="14" spans="1:7" ht="12.75">
      <c r="A14" s="165">
        <v>9</v>
      </c>
      <c r="B14" s="225" t="s">
        <v>626</v>
      </c>
      <c r="C14" s="225" t="s">
        <v>663</v>
      </c>
      <c r="D14" s="225">
        <v>247308</v>
      </c>
      <c r="E14" s="225" t="s">
        <v>626</v>
      </c>
      <c r="F14" s="225" t="s">
        <v>628</v>
      </c>
      <c r="G14" s="225"/>
    </row>
    <row r="15" spans="1:7" ht="12.75">
      <c r="A15" s="165">
        <v>10</v>
      </c>
      <c r="B15" s="225" t="s">
        <v>629</v>
      </c>
      <c r="C15" s="225" t="s">
        <v>624</v>
      </c>
      <c r="D15" s="225">
        <v>98709</v>
      </c>
      <c r="F15" s="225"/>
      <c r="G15" s="225"/>
    </row>
    <row r="16" spans="1:7" ht="12.75">
      <c r="A16" s="165">
        <v>11</v>
      </c>
      <c r="B16" s="225" t="s">
        <v>655</v>
      </c>
      <c r="C16" s="225" t="s">
        <v>627</v>
      </c>
      <c r="D16" s="225">
        <v>70</v>
      </c>
      <c r="E16" s="225"/>
      <c r="F16" s="225"/>
      <c r="G16" s="225"/>
    </row>
    <row r="17" spans="1:7" ht="12.75">
      <c r="A17" s="165">
        <v>12</v>
      </c>
      <c r="B17" s="225" t="s">
        <v>93</v>
      </c>
      <c r="C17" s="225" t="s">
        <v>654</v>
      </c>
      <c r="D17" s="225"/>
      <c r="E17" s="225"/>
      <c r="F17" s="225"/>
      <c r="G17" s="225"/>
    </row>
    <row r="18" spans="1:7" ht="12.75">
      <c r="A18" s="165">
        <v>13</v>
      </c>
      <c r="B18" s="225" t="s">
        <v>864</v>
      </c>
      <c r="C18" s="225" t="s">
        <v>630</v>
      </c>
      <c r="D18" s="225">
        <v>56665</v>
      </c>
      <c r="E18" s="225"/>
      <c r="F18" s="225"/>
      <c r="G18" s="225"/>
    </row>
    <row r="19" spans="1:7" ht="12.75">
      <c r="A19" s="165">
        <v>14</v>
      </c>
      <c r="B19" s="483"/>
      <c r="C19" s="483" t="s">
        <v>631</v>
      </c>
      <c r="D19" s="483">
        <f>SUM(D8:D18)</f>
        <v>850946</v>
      </c>
      <c r="E19" s="483"/>
      <c r="F19" s="483" t="s">
        <v>632</v>
      </c>
      <c r="G19" s="483">
        <f>SUM(G8:G14)</f>
        <v>838560</v>
      </c>
    </row>
    <row r="20" spans="1:7" ht="12.75">
      <c r="A20" s="165">
        <v>15</v>
      </c>
      <c r="B20" s="225"/>
      <c r="C20" s="225"/>
      <c r="D20" s="225"/>
      <c r="E20" s="225"/>
      <c r="F20" s="225" t="s">
        <v>633</v>
      </c>
      <c r="G20" s="225">
        <f>D19</f>
        <v>850946</v>
      </c>
    </row>
    <row r="21" spans="1:7" ht="12.75">
      <c r="A21" s="165">
        <v>16</v>
      </c>
      <c r="B21" s="225"/>
      <c r="C21" s="225"/>
      <c r="D21" s="225"/>
      <c r="E21" s="225"/>
      <c r="F21" s="225" t="s">
        <v>634</v>
      </c>
      <c r="G21" s="225">
        <f>G19-G20</f>
        <v>-12386</v>
      </c>
    </row>
    <row r="22" spans="1:7" ht="12.75">
      <c r="A22" s="165">
        <v>17</v>
      </c>
      <c r="B22" s="225"/>
      <c r="C22" s="384"/>
      <c r="D22" s="225"/>
      <c r="E22" s="225"/>
      <c r="F22" s="225"/>
      <c r="G22" s="225"/>
    </row>
    <row r="23" spans="1:7" ht="12.75">
      <c r="A23" s="165">
        <v>18</v>
      </c>
      <c r="B23" s="483" t="s">
        <v>343</v>
      </c>
      <c r="C23" s="483" t="s">
        <v>635</v>
      </c>
      <c r="D23" s="483"/>
      <c r="E23" s="483" t="s">
        <v>343</v>
      </c>
      <c r="F23" s="483" t="s">
        <v>636</v>
      </c>
      <c r="G23" s="483"/>
    </row>
    <row r="24" spans="1:7" ht="12.75">
      <c r="A24" s="165">
        <v>19</v>
      </c>
      <c r="B24" s="225" t="s">
        <v>327</v>
      </c>
      <c r="C24" s="225" t="s">
        <v>637</v>
      </c>
      <c r="D24" s="225">
        <v>400</v>
      </c>
      <c r="E24" s="225" t="s">
        <v>327</v>
      </c>
      <c r="F24" s="225" t="s">
        <v>471</v>
      </c>
      <c r="G24" s="225">
        <v>2332</v>
      </c>
    </row>
    <row r="25" spans="1:7" ht="12.75">
      <c r="A25" s="165">
        <v>20</v>
      </c>
      <c r="B25" s="225" t="s">
        <v>329</v>
      </c>
      <c r="C25" s="225" t="s">
        <v>638</v>
      </c>
      <c r="D25" s="225"/>
      <c r="E25" s="225" t="s">
        <v>329</v>
      </c>
      <c r="F25" s="225" t="s">
        <v>639</v>
      </c>
      <c r="G25" s="225"/>
    </row>
    <row r="26" spans="1:7" ht="12.75">
      <c r="A26" s="165">
        <v>21</v>
      </c>
      <c r="B26" s="225" t="s">
        <v>331</v>
      </c>
      <c r="C26" s="225" t="s">
        <v>640</v>
      </c>
      <c r="D26" s="225"/>
      <c r="E26" s="225" t="s">
        <v>331</v>
      </c>
      <c r="F26" s="225" t="s">
        <v>472</v>
      </c>
      <c r="G26" s="225">
        <v>19324</v>
      </c>
    </row>
    <row r="27" spans="1:7" ht="12.75">
      <c r="A27" s="165">
        <v>22</v>
      </c>
      <c r="B27" s="225" t="s">
        <v>333</v>
      </c>
      <c r="C27" s="225" t="s">
        <v>641</v>
      </c>
      <c r="D27" s="225"/>
      <c r="E27" s="225" t="s">
        <v>333</v>
      </c>
      <c r="F27" s="225" t="s">
        <v>642</v>
      </c>
      <c r="G27" s="225"/>
    </row>
    <row r="28" spans="1:7" ht="12.75">
      <c r="A28" s="165">
        <v>23</v>
      </c>
      <c r="B28" s="225" t="s">
        <v>335</v>
      </c>
      <c r="C28" s="225" t="s">
        <v>643</v>
      </c>
      <c r="D28" s="225"/>
      <c r="E28" s="225" t="s">
        <v>335</v>
      </c>
      <c r="F28" s="225" t="s">
        <v>644</v>
      </c>
      <c r="G28" s="225">
        <v>9780</v>
      </c>
    </row>
    <row r="29" spans="1:7" ht="12.75">
      <c r="A29" s="165">
        <v>24</v>
      </c>
      <c r="B29" s="225" t="s">
        <v>645</v>
      </c>
      <c r="C29" s="225" t="s">
        <v>656</v>
      </c>
      <c r="D29" s="225"/>
      <c r="E29" s="225"/>
      <c r="F29" s="225"/>
      <c r="G29" s="225"/>
    </row>
    <row r="30" spans="1:7" ht="12.75">
      <c r="A30" s="181">
        <v>25</v>
      </c>
      <c r="B30" s="225" t="s">
        <v>339</v>
      </c>
      <c r="C30" s="482" t="s">
        <v>657</v>
      </c>
      <c r="D30" s="225">
        <v>1000</v>
      </c>
      <c r="E30" s="225"/>
      <c r="F30" s="225"/>
      <c r="G30" s="225"/>
    </row>
    <row r="31" spans="1:7" ht="12.75">
      <c r="A31" s="181">
        <v>26</v>
      </c>
      <c r="B31" s="225" t="s">
        <v>341</v>
      </c>
      <c r="C31" s="225" t="s">
        <v>646</v>
      </c>
      <c r="D31" s="225">
        <v>17650</v>
      </c>
      <c r="E31" s="225"/>
      <c r="F31" s="225"/>
      <c r="G31" s="225"/>
    </row>
    <row r="32" spans="1:7" ht="12.75">
      <c r="A32" s="181">
        <v>27</v>
      </c>
      <c r="B32" s="483"/>
      <c r="C32" s="483" t="s">
        <v>647</v>
      </c>
      <c r="D32" s="483">
        <f>SUM(D24:D31)</f>
        <v>19050</v>
      </c>
      <c r="E32" s="483"/>
      <c r="F32" s="483" t="s">
        <v>648</v>
      </c>
      <c r="G32" s="483">
        <f>SUM(G24:G28)</f>
        <v>31436</v>
      </c>
    </row>
    <row r="33" spans="1:7" ht="12.75">
      <c r="A33" s="181">
        <v>28</v>
      </c>
      <c r="B33" s="225"/>
      <c r="C33" s="225"/>
      <c r="D33" s="225"/>
      <c r="E33" s="225"/>
      <c r="F33" s="225" t="s">
        <v>649</v>
      </c>
      <c r="G33" s="225">
        <f>D32</f>
        <v>19050</v>
      </c>
    </row>
    <row r="34" spans="1:7" ht="12.75">
      <c r="A34" s="181">
        <v>29</v>
      </c>
      <c r="B34" s="225"/>
      <c r="C34" s="225"/>
      <c r="D34" s="225"/>
      <c r="E34" s="225"/>
      <c r="F34" s="225" t="s">
        <v>650</v>
      </c>
      <c r="G34" s="225">
        <f>G32-G33</f>
        <v>12386</v>
      </c>
    </row>
    <row r="35" spans="1:7" ht="12.75">
      <c r="A35" s="181">
        <v>30</v>
      </c>
      <c r="B35" s="225"/>
      <c r="D35" s="225"/>
      <c r="E35" s="225"/>
      <c r="F35" s="225"/>
      <c r="G35" s="225"/>
    </row>
    <row r="36" spans="1:7" ht="12.75">
      <c r="A36" s="181">
        <v>31</v>
      </c>
      <c r="B36" s="367"/>
      <c r="C36" s="367" t="s">
        <v>651</v>
      </c>
      <c r="D36" s="367">
        <f>D19+D32</f>
        <v>869996</v>
      </c>
      <c r="E36" s="367"/>
      <c r="F36" s="367" t="s">
        <v>652</v>
      </c>
      <c r="G36" s="367">
        <f>SUM(G19+G32)</f>
        <v>869996</v>
      </c>
    </row>
    <row r="37" spans="1:4" ht="12.75">
      <c r="A37" s="364"/>
      <c r="B37" s="364"/>
      <c r="C37" s="364"/>
      <c r="D37" s="364"/>
    </row>
    <row r="38" spans="1:4" ht="12.75">
      <c r="A38" s="364"/>
      <c r="B38" s="364"/>
      <c r="C38" s="364"/>
      <c r="D38" s="364"/>
    </row>
    <row r="39" spans="1:4" ht="12.75">
      <c r="A39" s="364"/>
      <c r="B39" s="364"/>
      <c r="C39" s="364"/>
      <c r="D39" s="364"/>
    </row>
    <row r="40" spans="1:4" ht="12.75">
      <c r="A40" s="364"/>
      <c r="B40" s="364"/>
      <c r="C40" s="364"/>
      <c r="D40" s="364"/>
    </row>
    <row r="41" spans="1:4" ht="12.75">
      <c r="A41" s="364"/>
      <c r="B41" s="364"/>
      <c r="D41" s="364"/>
    </row>
  </sheetData>
  <sheetProtection/>
  <mergeCells count="2">
    <mergeCell ref="B6:D6"/>
    <mergeCell ref="E6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11.8515625" style="0" customWidth="1"/>
  </cols>
  <sheetData>
    <row r="1" ht="12.75">
      <c r="B1" s="363" t="s">
        <v>549</v>
      </c>
    </row>
    <row r="2" spans="2:3" ht="12.75">
      <c r="B2" s="363" t="s">
        <v>183</v>
      </c>
      <c r="C2" s="55" t="s">
        <v>830</v>
      </c>
    </row>
    <row r="3" spans="2:3" ht="12.75">
      <c r="B3" s="213" t="s">
        <v>513</v>
      </c>
      <c r="C3" s="4" t="s">
        <v>988</v>
      </c>
    </row>
    <row r="5" spans="2:4" ht="12.75">
      <c r="B5" t="s">
        <v>313</v>
      </c>
      <c r="C5" t="s">
        <v>187</v>
      </c>
      <c r="D5" s="58" t="s">
        <v>185</v>
      </c>
    </row>
    <row r="6" spans="1:3" ht="12.75">
      <c r="A6" s="165">
        <v>1</v>
      </c>
      <c r="B6" s="367" t="s">
        <v>514</v>
      </c>
      <c r="C6" s="367" t="s">
        <v>550</v>
      </c>
    </row>
    <row r="7" spans="1:3" ht="12.75">
      <c r="A7" s="165">
        <v>2</v>
      </c>
      <c r="B7" s="225" t="s">
        <v>515</v>
      </c>
      <c r="C7" s="225"/>
    </row>
    <row r="8" spans="1:3" ht="12.75">
      <c r="A8" s="165">
        <v>3</v>
      </c>
      <c r="B8" s="225" t="s">
        <v>516</v>
      </c>
      <c r="C8" s="225"/>
    </row>
    <row r="9" spans="1:3" ht="12.75">
      <c r="A9" s="165">
        <v>4</v>
      </c>
      <c r="B9" s="225" t="s">
        <v>517</v>
      </c>
      <c r="C9" s="225"/>
    </row>
    <row r="10" spans="1:3" ht="12.75">
      <c r="A10" s="165">
        <v>5</v>
      </c>
      <c r="B10" s="225" t="s">
        <v>518</v>
      </c>
      <c r="C10" s="225"/>
    </row>
    <row r="11" spans="1:3" ht="12.75">
      <c r="A11" s="165">
        <v>6</v>
      </c>
      <c r="B11" s="225" t="s">
        <v>519</v>
      </c>
      <c r="C11" s="225"/>
    </row>
    <row r="12" spans="1:3" ht="12.75">
      <c r="A12" s="165">
        <v>7</v>
      </c>
      <c r="B12" s="225" t="s">
        <v>520</v>
      </c>
      <c r="C12" s="225"/>
    </row>
    <row r="13" spans="1:3" ht="13.5" thickBot="1">
      <c r="A13" s="165">
        <v>8</v>
      </c>
      <c r="B13" s="368" t="s">
        <v>521</v>
      </c>
      <c r="C13" s="368">
        <v>1800</v>
      </c>
    </row>
    <row r="14" spans="1:3" ht="12.75">
      <c r="A14" s="165">
        <v>9</v>
      </c>
      <c r="B14" s="369" t="s">
        <v>522</v>
      </c>
      <c r="C14" s="369">
        <v>2100</v>
      </c>
    </row>
    <row r="15" spans="1:3" ht="12.75">
      <c r="A15" s="165">
        <v>10</v>
      </c>
      <c r="B15" s="225" t="s">
        <v>523</v>
      </c>
      <c r="C15" s="225"/>
    </row>
    <row r="16" spans="1:3" ht="12.75">
      <c r="A16" s="165">
        <v>11</v>
      </c>
      <c r="B16" s="225" t="s">
        <v>524</v>
      </c>
      <c r="C16" s="225">
        <f>SUM(C17:C21)</f>
        <v>0</v>
      </c>
    </row>
    <row r="17" spans="1:3" ht="12.75">
      <c r="A17" s="165">
        <v>12</v>
      </c>
      <c r="B17" s="225" t="s">
        <v>525</v>
      </c>
      <c r="C17" s="225"/>
    </row>
    <row r="18" spans="1:3" ht="12.75">
      <c r="A18" s="165">
        <v>13</v>
      </c>
      <c r="B18" s="225" t="s">
        <v>526</v>
      </c>
      <c r="C18" s="225"/>
    </row>
    <row r="19" spans="1:3" ht="12.75">
      <c r="A19" s="165">
        <v>14</v>
      </c>
      <c r="B19" s="225" t="s">
        <v>527</v>
      </c>
      <c r="C19" s="225"/>
    </row>
    <row r="20" spans="1:3" ht="12.75">
      <c r="A20" s="165">
        <v>15</v>
      </c>
      <c r="B20" s="225" t="s">
        <v>528</v>
      </c>
      <c r="C20" s="225"/>
    </row>
    <row r="21" spans="1:3" ht="12.75">
      <c r="A21" s="165">
        <v>16</v>
      </c>
      <c r="B21" s="225" t="s">
        <v>529</v>
      </c>
      <c r="C21" s="225"/>
    </row>
    <row r="22" spans="1:3" ht="12.75">
      <c r="A22" s="165">
        <v>17</v>
      </c>
      <c r="B22" s="225" t="s">
        <v>530</v>
      </c>
      <c r="C22" s="225">
        <f>SUM(C23:C25)</f>
        <v>0</v>
      </c>
    </row>
    <row r="23" spans="1:3" ht="12.75">
      <c r="A23" s="165">
        <v>18</v>
      </c>
      <c r="B23" s="225" t="s">
        <v>531</v>
      </c>
      <c r="C23" s="225"/>
    </row>
    <row r="24" spans="1:3" ht="12.75">
      <c r="A24" s="165">
        <v>19</v>
      </c>
      <c r="B24" s="225" t="s">
        <v>532</v>
      </c>
      <c r="C24" s="225"/>
    </row>
    <row r="25" spans="1:3" ht="12.75">
      <c r="A25" s="165">
        <v>20</v>
      </c>
      <c r="B25" s="225" t="s">
        <v>533</v>
      </c>
      <c r="C25" s="225"/>
    </row>
    <row r="26" spans="1:3" ht="12.75">
      <c r="A26" s="165">
        <v>21</v>
      </c>
      <c r="B26" s="225" t="s">
        <v>534</v>
      </c>
      <c r="C26" s="225">
        <f>SUM(C27)</f>
        <v>0</v>
      </c>
    </row>
    <row r="27" spans="1:3" ht="12.75">
      <c r="A27" s="165">
        <v>22</v>
      </c>
      <c r="B27" s="225" t="s">
        <v>535</v>
      </c>
      <c r="C27" s="225"/>
    </row>
    <row r="28" spans="1:3" ht="12.75">
      <c r="A28" s="165">
        <v>23</v>
      </c>
      <c r="B28" s="225" t="s">
        <v>536</v>
      </c>
      <c r="C28" s="225">
        <f>SUM(C29)</f>
        <v>0</v>
      </c>
    </row>
    <row r="29" spans="1:3" ht="12.75">
      <c r="A29" s="165">
        <v>24</v>
      </c>
      <c r="B29" s="225" t="s">
        <v>537</v>
      </c>
      <c r="C29" s="225"/>
    </row>
    <row r="30" spans="1:3" ht="12.75">
      <c r="A30" s="181">
        <v>25</v>
      </c>
      <c r="B30" s="225" t="s">
        <v>538</v>
      </c>
      <c r="C30" s="225"/>
    </row>
    <row r="31" spans="1:3" ht="12.75">
      <c r="A31" s="181">
        <v>26</v>
      </c>
      <c r="B31" s="225" t="s">
        <v>539</v>
      </c>
      <c r="C31" s="225"/>
    </row>
    <row r="32" spans="1:3" ht="12.75">
      <c r="A32" s="181">
        <v>27</v>
      </c>
      <c r="B32" s="225" t="s">
        <v>540</v>
      </c>
      <c r="C32" s="225"/>
    </row>
    <row r="33" spans="1:3" ht="12.75">
      <c r="A33" s="181">
        <v>28</v>
      </c>
      <c r="B33" s="225" t="s">
        <v>541</v>
      </c>
      <c r="C33" s="225"/>
    </row>
    <row r="34" spans="1:3" ht="12.75">
      <c r="A34" s="181">
        <v>29</v>
      </c>
      <c r="B34" s="225" t="s">
        <v>542</v>
      </c>
      <c r="C34" s="225"/>
    </row>
    <row r="35" spans="1:3" ht="12.75">
      <c r="A35" s="181">
        <v>30</v>
      </c>
      <c r="B35" s="225" t="s">
        <v>543</v>
      </c>
      <c r="C35" s="225"/>
    </row>
    <row r="36" spans="1:3" ht="12.75">
      <c r="A36" s="181">
        <v>31</v>
      </c>
      <c r="B36" s="225" t="s">
        <v>544</v>
      </c>
      <c r="C36" s="225"/>
    </row>
    <row r="37" spans="1:3" ht="12.75">
      <c r="A37" s="181">
        <v>32</v>
      </c>
      <c r="B37" s="225" t="s">
        <v>545</v>
      </c>
      <c r="C37" s="225"/>
    </row>
    <row r="38" spans="1:3" ht="13.5" thickBot="1">
      <c r="A38" s="181">
        <v>33</v>
      </c>
      <c r="B38" s="225" t="s">
        <v>546</v>
      </c>
      <c r="C38" s="225"/>
    </row>
    <row r="39" spans="1:3" ht="13.5" thickBot="1">
      <c r="A39" s="181">
        <v>34</v>
      </c>
      <c r="B39" s="366" t="s">
        <v>802</v>
      </c>
      <c r="C39" s="366"/>
    </row>
    <row r="40" spans="1:3" ht="13.5" thickBot="1">
      <c r="A40" s="181">
        <v>35</v>
      </c>
      <c r="B40" s="370" t="s">
        <v>547</v>
      </c>
      <c r="C40" s="370">
        <f>SUM(C13+C14)</f>
        <v>3900</v>
      </c>
    </row>
    <row r="41" ht="12.75">
      <c r="A41" s="364"/>
    </row>
    <row r="42" spans="1:2" ht="12.75">
      <c r="A42" s="364"/>
      <c r="B42" t="s">
        <v>548</v>
      </c>
    </row>
    <row r="43" ht="12.75">
      <c r="A43" s="364"/>
    </row>
    <row r="44" ht="12.75">
      <c r="A44" s="364"/>
    </row>
    <row r="45" ht="12.75">
      <c r="A45" s="364"/>
    </row>
    <row r="46" ht="12.75">
      <c r="A46" s="36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140625" style="173" customWidth="1"/>
    <col min="2" max="2" width="5.140625" style="166" customWidth="1"/>
    <col min="3" max="3" width="28.57421875" style="166" customWidth="1"/>
    <col min="4" max="4" width="11.8515625" style="166" customWidth="1"/>
    <col min="5" max="5" width="13.8515625" style="166" customWidth="1"/>
    <col min="6" max="6" width="13.00390625" style="166" customWidth="1"/>
    <col min="7" max="7" width="14.7109375" style="166" customWidth="1"/>
    <col min="8" max="8" width="13.140625" style="166" customWidth="1"/>
    <col min="9" max="9" width="11.140625" style="166" customWidth="1"/>
    <col min="10" max="16384" width="9.140625" style="166" customWidth="1"/>
  </cols>
  <sheetData>
    <row r="1" spans="1:6" ht="12.75">
      <c r="A1" s="165"/>
      <c r="D1" s="167" t="s">
        <v>183</v>
      </c>
      <c r="E1" s="167"/>
      <c r="F1" s="167"/>
    </row>
    <row r="2" spans="1:7" ht="12.75">
      <c r="A2" s="165"/>
      <c r="D2" s="168" t="s">
        <v>352</v>
      </c>
      <c r="E2" s="168"/>
      <c r="F2" s="168"/>
      <c r="G2" s="55" t="s">
        <v>831</v>
      </c>
    </row>
    <row r="3" spans="1:7" ht="12.75">
      <c r="A3" s="165"/>
      <c r="D3" s="167"/>
      <c r="E3" s="167"/>
      <c r="F3" s="167"/>
      <c r="G3" s="4" t="s">
        <v>988</v>
      </c>
    </row>
    <row r="4" spans="1:7" ht="12.75">
      <c r="A4" s="165"/>
      <c r="G4" s="58" t="s">
        <v>185</v>
      </c>
    </row>
    <row r="5" spans="1:9" ht="12.75">
      <c r="A5" s="165"/>
      <c r="B5" s="169" t="s">
        <v>313</v>
      </c>
      <c r="C5" s="169" t="s">
        <v>187</v>
      </c>
      <c r="D5" s="169" t="s">
        <v>255</v>
      </c>
      <c r="E5" s="169" t="s">
        <v>256</v>
      </c>
      <c r="F5" s="169" t="s">
        <v>257</v>
      </c>
      <c r="G5" s="169" t="s">
        <v>314</v>
      </c>
      <c r="H5" s="169" t="s">
        <v>315</v>
      </c>
      <c r="I5" s="169" t="s">
        <v>316</v>
      </c>
    </row>
    <row r="6" spans="1:9" ht="12.75">
      <c r="A6" s="165"/>
      <c r="B6" s="344"/>
      <c r="C6" s="345" t="s">
        <v>317</v>
      </c>
      <c r="D6" s="837" t="s">
        <v>318</v>
      </c>
      <c r="E6" s="837"/>
      <c r="F6" s="837"/>
      <c r="G6" s="345" t="s">
        <v>319</v>
      </c>
      <c r="H6" s="345" t="s">
        <v>320</v>
      </c>
      <c r="I6" s="345" t="s">
        <v>321</v>
      </c>
    </row>
    <row r="7" spans="1:9" ht="12.75">
      <c r="A7" s="165"/>
      <c r="B7" s="346"/>
      <c r="C7" s="347"/>
      <c r="D7" s="347" t="s">
        <v>322</v>
      </c>
      <c r="E7" s="348" t="s">
        <v>372</v>
      </c>
      <c r="F7" s="347" t="s">
        <v>323</v>
      </c>
      <c r="G7" s="347"/>
      <c r="H7" s="347"/>
      <c r="I7" s="347" t="s">
        <v>324</v>
      </c>
    </row>
    <row r="8" spans="1:9" ht="12.75">
      <c r="A8" s="165">
        <v>1</v>
      </c>
      <c r="B8" s="350" t="s">
        <v>325</v>
      </c>
      <c r="C8" s="351" t="s">
        <v>326</v>
      </c>
      <c r="D8" s="351">
        <f aca="true" t="shared" si="0" ref="D8:I8">SUM(D9:D13)+SUM(D14:D17)</f>
        <v>1300</v>
      </c>
      <c r="E8" s="351">
        <f t="shared" si="0"/>
        <v>930</v>
      </c>
      <c r="F8" s="351">
        <f t="shared" si="0"/>
        <v>530</v>
      </c>
      <c r="G8" s="351">
        <f t="shared" si="0"/>
        <v>1900</v>
      </c>
      <c r="H8" s="351">
        <f t="shared" si="0"/>
        <v>25860</v>
      </c>
      <c r="I8" s="351">
        <f t="shared" si="0"/>
        <v>30520</v>
      </c>
    </row>
    <row r="9" spans="1:9" ht="12.75">
      <c r="A9" s="165">
        <v>2</v>
      </c>
      <c r="B9" s="173" t="s">
        <v>327</v>
      </c>
      <c r="C9" s="174" t="s">
        <v>328</v>
      </c>
      <c r="E9" s="175"/>
      <c r="F9" s="175"/>
      <c r="G9" s="175"/>
      <c r="H9" s="175">
        <v>60</v>
      </c>
      <c r="I9" s="170">
        <f>SUM(E9:H9)</f>
        <v>60</v>
      </c>
    </row>
    <row r="10" spans="1:9" ht="12.75">
      <c r="A10" s="165">
        <v>3</v>
      </c>
      <c r="B10" s="173" t="s">
        <v>329</v>
      </c>
      <c r="C10" s="174" t="s">
        <v>330</v>
      </c>
      <c r="D10" s="174"/>
      <c r="E10" s="174"/>
      <c r="F10" s="174"/>
      <c r="G10" s="174"/>
      <c r="H10" s="174">
        <v>5500</v>
      </c>
      <c r="I10" s="174">
        <f aca="true" t="shared" si="1" ref="I10:I23">SUM(D10:H10)</f>
        <v>5500</v>
      </c>
    </row>
    <row r="11" spans="1:10" ht="12.75">
      <c r="A11" s="165">
        <v>5</v>
      </c>
      <c r="B11" s="173"/>
      <c r="C11" s="176" t="s">
        <v>373</v>
      </c>
      <c r="D11" s="174"/>
      <c r="E11" s="174"/>
      <c r="F11" s="174"/>
      <c r="G11" s="174"/>
      <c r="H11" s="174">
        <v>12300</v>
      </c>
      <c r="I11" s="174">
        <f t="shared" si="1"/>
        <v>12300</v>
      </c>
      <c r="J11" s="177"/>
    </row>
    <row r="12" spans="1:9" ht="12.75">
      <c r="A12" s="165">
        <v>6</v>
      </c>
      <c r="B12" s="173" t="s">
        <v>331</v>
      </c>
      <c r="C12" s="174" t="s">
        <v>332</v>
      </c>
      <c r="D12" s="174"/>
      <c r="E12" s="174"/>
      <c r="F12" s="174"/>
      <c r="G12" s="174"/>
      <c r="H12" s="174">
        <v>5000</v>
      </c>
      <c r="I12" s="174">
        <f t="shared" si="1"/>
        <v>5000</v>
      </c>
    </row>
    <row r="13" spans="1:9" ht="12.75">
      <c r="A13" s="165">
        <v>7</v>
      </c>
      <c r="B13" s="173" t="s">
        <v>333</v>
      </c>
      <c r="C13" s="175" t="s">
        <v>334</v>
      </c>
      <c r="D13" s="174"/>
      <c r="E13" s="174">
        <v>700</v>
      </c>
      <c r="F13" s="174">
        <v>300</v>
      </c>
      <c r="G13" s="174"/>
      <c r="H13" s="174"/>
      <c r="I13" s="174">
        <f t="shared" si="1"/>
        <v>1000</v>
      </c>
    </row>
    <row r="14" spans="1:10" ht="12.75">
      <c r="A14" s="165">
        <v>8</v>
      </c>
      <c r="B14" s="173" t="s">
        <v>335</v>
      </c>
      <c r="C14" s="175" t="s">
        <v>336</v>
      </c>
      <c r="D14" s="174"/>
      <c r="E14" s="174"/>
      <c r="F14" s="174"/>
      <c r="G14" s="174">
        <v>1800</v>
      </c>
      <c r="H14" s="174"/>
      <c r="I14" s="174">
        <f t="shared" si="1"/>
        <v>1800</v>
      </c>
      <c r="J14" s="178"/>
    </row>
    <row r="15" spans="1:9" ht="12.75">
      <c r="A15" s="165">
        <v>9</v>
      </c>
      <c r="B15" s="173" t="s">
        <v>337</v>
      </c>
      <c r="C15" s="175" t="s">
        <v>338</v>
      </c>
      <c r="D15" s="174"/>
      <c r="E15" s="174"/>
      <c r="F15" s="174"/>
      <c r="G15" s="174"/>
      <c r="H15" s="174">
        <v>3000</v>
      </c>
      <c r="I15" s="174">
        <f t="shared" si="1"/>
        <v>3000</v>
      </c>
    </row>
    <row r="16" spans="1:10" ht="12.75">
      <c r="A16" s="165">
        <v>10</v>
      </c>
      <c r="B16" s="173" t="s">
        <v>339</v>
      </c>
      <c r="C16" s="175" t="s">
        <v>340</v>
      </c>
      <c r="D16" s="174"/>
      <c r="E16" s="174">
        <v>230</v>
      </c>
      <c r="F16" s="174">
        <v>230</v>
      </c>
      <c r="G16" s="174">
        <v>100</v>
      </c>
      <c r="H16" s="174"/>
      <c r="I16" s="174">
        <f t="shared" si="1"/>
        <v>560</v>
      </c>
      <c r="J16" s="178"/>
    </row>
    <row r="17" spans="1:10" ht="12.75">
      <c r="A17" s="165">
        <v>11</v>
      </c>
      <c r="B17" s="173" t="s">
        <v>341</v>
      </c>
      <c r="C17" s="175" t="s">
        <v>342</v>
      </c>
      <c r="D17" s="174">
        <v>1300</v>
      </c>
      <c r="E17" s="174"/>
      <c r="F17" s="174"/>
      <c r="G17" s="174"/>
      <c r="H17" s="174"/>
      <c r="I17" s="179">
        <f t="shared" si="1"/>
        <v>1300</v>
      </c>
      <c r="J17" s="178"/>
    </row>
    <row r="18" spans="1:9" ht="12.75">
      <c r="A18" s="165">
        <v>12</v>
      </c>
      <c r="B18" s="350" t="s">
        <v>343</v>
      </c>
      <c r="C18" s="351" t="s">
        <v>344</v>
      </c>
      <c r="D18" s="352">
        <f>SUM(D19:D21)</f>
        <v>600</v>
      </c>
      <c r="E18" s="352">
        <f>SUM(E19:E21)</f>
        <v>0</v>
      </c>
      <c r="F18" s="352">
        <f>SUM(F19:F21)</f>
        <v>0</v>
      </c>
      <c r="G18" s="352">
        <f>SUM(G19:G21)</f>
        <v>0</v>
      </c>
      <c r="H18" s="352">
        <f>SUM(H19:H21)</f>
        <v>5400</v>
      </c>
      <c r="I18" s="352">
        <f t="shared" si="1"/>
        <v>6000</v>
      </c>
    </row>
    <row r="19" spans="1:9" ht="12.75">
      <c r="A19" s="165">
        <v>13</v>
      </c>
      <c r="B19" s="173" t="s">
        <v>327</v>
      </c>
      <c r="C19" s="175" t="s">
        <v>345</v>
      </c>
      <c r="D19" s="174">
        <v>600</v>
      </c>
      <c r="E19" s="174"/>
      <c r="F19" s="174"/>
      <c r="G19" s="174"/>
      <c r="H19" s="174"/>
      <c r="I19" s="180">
        <f t="shared" si="1"/>
        <v>600</v>
      </c>
    </row>
    <row r="20" spans="1:9" ht="12.75">
      <c r="A20" s="165">
        <v>14</v>
      </c>
      <c r="B20" s="173" t="s">
        <v>329</v>
      </c>
      <c r="C20" s="175" t="s">
        <v>338</v>
      </c>
      <c r="D20" s="174"/>
      <c r="E20" s="174"/>
      <c r="F20" s="174"/>
      <c r="G20" s="174"/>
      <c r="H20" s="174">
        <v>4500</v>
      </c>
      <c r="I20" s="174">
        <f t="shared" si="1"/>
        <v>4500</v>
      </c>
    </row>
    <row r="21" spans="1:9" ht="12.75">
      <c r="A21" s="165">
        <v>15</v>
      </c>
      <c r="B21" s="173" t="s">
        <v>331</v>
      </c>
      <c r="C21" s="175" t="s">
        <v>346</v>
      </c>
      <c r="D21" s="174"/>
      <c r="E21" s="174"/>
      <c r="F21" s="174"/>
      <c r="G21" s="174"/>
      <c r="H21" s="174">
        <v>900</v>
      </c>
      <c r="I21" s="174">
        <f t="shared" si="1"/>
        <v>900</v>
      </c>
    </row>
    <row r="22" spans="1:9" ht="12.75">
      <c r="A22" s="165">
        <v>16</v>
      </c>
      <c r="B22" s="353" t="s">
        <v>347</v>
      </c>
      <c r="C22" s="354" t="s">
        <v>348</v>
      </c>
      <c r="D22" s="355"/>
      <c r="E22" s="355"/>
      <c r="F22" s="355"/>
      <c r="G22" s="355"/>
      <c r="H22" s="355">
        <v>1800</v>
      </c>
      <c r="I22" s="355">
        <f t="shared" si="1"/>
        <v>1800</v>
      </c>
    </row>
    <row r="23" spans="1:9" ht="12.75">
      <c r="A23" s="165">
        <v>17</v>
      </c>
      <c r="B23" s="171" t="s">
        <v>349</v>
      </c>
      <c r="C23" s="172" t="s">
        <v>350</v>
      </c>
      <c r="D23" s="179"/>
      <c r="E23" s="179"/>
      <c r="F23" s="179"/>
      <c r="G23" s="179"/>
      <c r="H23" s="179"/>
      <c r="I23" s="179">
        <f t="shared" si="1"/>
        <v>0</v>
      </c>
    </row>
    <row r="24" spans="1:9" ht="12.75">
      <c r="A24" s="165">
        <v>18</v>
      </c>
      <c r="B24" s="170"/>
      <c r="C24" s="180"/>
      <c r="D24" s="180"/>
      <c r="E24" s="180"/>
      <c r="F24" s="180"/>
      <c r="G24" s="180"/>
      <c r="H24" s="180"/>
      <c r="I24" s="180"/>
    </row>
    <row r="25" spans="1:9" ht="12.75">
      <c r="A25" s="165">
        <v>19</v>
      </c>
      <c r="B25" s="172"/>
      <c r="C25" s="179"/>
      <c r="D25" s="179"/>
      <c r="E25" s="179"/>
      <c r="F25" s="179"/>
      <c r="G25" s="179"/>
      <c r="H25" s="179"/>
      <c r="I25" s="179"/>
    </row>
    <row r="26" spans="1:10" ht="12.75">
      <c r="A26" s="165">
        <v>20</v>
      </c>
      <c r="B26" s="346"/>
      <c r="C26" s="347" t="s">
        <v>351</v>
      </c>
      <c r="D26" s="347">
        <f>SUM(D8+D18+D22+D23)</f>
        <v>1900</v>
      </c>
      <c r="E26" s="347">
        <f>SUM(E8+E18+E22+E23)</f>
        <v>930</v>
      </c>
      <c r="F26" s="347">
        <f>SUM(F8+F18+F22+F23)</f>
        <v>530</v>
      </c>
      <c r="G26" s="347">
        <f>SUM(G8+G18+G22+G23)</f>
        <v>1900</v>
      </c>
      <c r="H26" s="347">
        <f>SUM(H8+H18+H22+H23)</f>
        <v>33060</v>
      </c>
      <c r="I26" s="349">
        <f>SUM(D26:H26)</f>
        <v>38320</v>
      </c>
      <c r="J26" s="177"/>
    </row>
    <row r="27" ht="12.75">
      <c r="A27" s="165"/>
    </row>
    <row r="28" ht="12.75">
      <c r="A28" s="165"/>
    </row>
    <row r="29" ht="12.75">
      <c r="A29" s="165"/>
    </row>
    <row r="30" ht="12.75">
      <c r="A30" s="165"/>
    </row>
    <row r="31" ht="12.75">
      <c r="A31" s="181"/>
    </row>
    <row r="32" ht="12.75">
      <c r="A32" s="181"/>
    </row>
    <row r="33" ht="12.75">
      <c r="A33" s="181"/>
    </row>
    <row r="34" ht="12.75">
      <c r="A34" s="181"/>
    </row>
    <row r="35" ht="12.75">
      <c r="A35" s="182"/>
    </row>
  </sheetData>
  <sheetProtection/>
  <mergeCells count="1">
    <mergeCell ref="D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9.421875" style="0" customWidth="1"/>
    <col min="3" max="3" width="17.28125" style="0" bestFit="1" customWidth="1"/>
    <col min="4" max="4" width="13.8515625" style="0" bestFit="1" customWidth="1"/>
  </cols>
  <sheetData>
    <row r="1" ht="12.75">
      <c r="B1" s="213" t="s">
        <v>551</v>
      </c>
    </row>
    <row r="2" spans="1:4" ht="12.75">
      <c r="A2" s="213"/>
      <c r="B2" s="213" t="s">
        <v>602</v>
      </c>
      <c r="C2" s="213"/>
      <c r="D2" s="213"/>
    </row>
    <row r="3" spans="1:4" ht="15">
      <c r="A3" s="838" t="s">
        <v>552</v>
      </c>
      <c r="B3" s="838"/>
      <c r="C3" s="838"/>
      <c r="D3" s="838"/>
    </row>
    <row r="4" spans="3:5" ht="12.75">
      <c r="C4" s="204" t="s">
        <v>832</v>
      </c>
      <c r="D4" s="204"/>
      <c r="E4" s="204"/>
    </row>
    <row r="5" ht="12.75">
      <c r="C5" s="4" t="s">
        <v>988</v>
      </c>
    </row>
    <row r="6" ht="12.75">
      <c r="C6" s="58" t="s">
        <v>185</v>
      </c>
    </row>
    <row r="8" spans="1:6" ht="12.75">
      <c r="A8" t="s">
        <v>313</v>
      </c>
      <c r="B8" t="s">
        <v>553</v>
      </c>
      <c r="C8" t="s">
        <v>255</v>
      </c>
      <c r="D8" t="s">
        <v>554</v>
      </c>
      <c r="F8" s="214"/>
    </row>
    <row r="9" spans="1:4" ht="12.75">
      <c r="A9" s="443" t="s">
        <v>555</v>
      </c>
      <c r="B9" s="444" t="s">
        <v>556</v>
      </c>
      <c r="C9" s="444" t="s">
        <v>557</v>
      </c>
      <c r="D9" s="444" t="s">
        <v>558</v>
      </c>
    </row>
    <row r="10" spans="1:4" ht="12.75">
      <c r="A10" s="445"/>
      <c r="B10" s="446"/>
      <c r="C10" s="447" t="s">
        <v>559</v>
      </c>
      <c r="D10" s="447" t="s">
        <v>560</v>
      </c>
    </row>
    <row r="11" spans="1:4" ht="12.75">
      <c r="A11" s="445"/>
      <c r="B11" s="446"/>
      <c r="C11" s="447" t="s">
        <v>561</v>
      </c>
      <c r="D11" s="447" t="s">
        <v>562</v>
      </c>
    </row>
    <row r="12" spans="1:4" ht="12.75">
      <c r="A12" s="448" t="s">
        <v>563</v>
      </c>
      <c r="B12" s="449" t="s">
        <v>564</v>
      </c>
      <c r="C12" s="449" t="s">
        <v>565</v>
      </c>
      <c r="D12" s="449" t="s">
        <v>566</v>
      </c>
    </row>
    <row r="13" spans="1:4" ht="12.75">
      <c r="A13" s="371" t="s">
        <v>563</v>
      </c>
      <c r="B13" s="372" t="s">
        <v>567</v>
      </c>
      <c r="C13" s="373">
        <v>748</v>
      </c>
      <c r="D13" s="374">
        <v>611</v>
      </c>
    </row>
    <row r="14" spans="1:4" ht="12.75">
      <c r="A14" s="371" t="s">
        <v>564</v>
      </c>
      <c r="B14" s="372" t="s">
        <v>603</v>
      </c>
      <c r="C14" s="373">
        <v>834</v>
      </c>
      <c r="D14" s="374">
        <v>283</v>
      </c>
    </row>
    <row r="15" spans="1:4" ht="12.75">
      <c r="A15" s="371" t="s">
        <v>565</v>
      </c>
      <c r="B15" s="372" t="s">
        <v>604</v>
      </c>
      <c r="C15" s="373">
        <v>1400</v>
      </c>
      <c r="D15" s="374">
        <v>577</v>
      </c>
    </row>
    <row r="16" spans="1:4" ht="12.75">
      <c r="A16" s="371" t="s">
        <v>566</v>
      </c>
      <c r="B16" s="372" t="s">
        <v>605</v>
      </c>
      <c r="C16" s="373">
        <v>4406</v>
      </c>
      <c r="D16" s="374">
        <v>493</v>
      </c>
    </row>
    <row r="17" spans="1:4" ht="12.75">
      <c r="A17" s="371" t="s">
        <v>568</v>
      </c>
      <c r="B17" s="372" t="s">
        <v>791</v>
      </c>
      <c r="C17" s="373">
        <v>28563</v>
      </c>
      <c r="D17" s="374">
        <v>1063</v>
      </c>
    </row>
    <row r="18" spans="1:4" ht="12.75">
      <c r="A18" s="371" t="s">
        <v>569</v>
      </c>
      <c r="B18" s="372"/>
      <c r="C18" s="373"/>
      <c r="D18" s="374"/>
    </row>
    <row r="19" spans="1:4" ht="12.75">
      <c r="A19" s="371" t="s">
        <v>570</v>
      </c>
      <c r="B19" s="372"/>
      <c r="C19" s="373"/>
      <c r="D19" s="374"/>
    </row>
    <row r="20" spans="1:4" ht="12.75">
      <c r="A20" s="371" t="s">
        <v>571</v>
      </c>
      <c r="B20" s="372"/>
      <c r="C20" s="373"/>
      <c r="D20" s="374"/>
    </row>
    <row r="21" spans="1:4" ht="12.75">
      <c r="A21" s="371" t="s">
        <v>572</v>
      </c>
      <c r="B21" s="372"/>
      <c r="C21" s="373"/>
      <c r="D21" s="374"/>
    </row>
    <row r="22" spans="1:4" ht="12.75">
      <c r="A22" s="450" t="s">
        <v>580</v>
      </c>
      <c r="B22" s="451" t="s">
        <v>581</v>
      </c>
      <c r="C22" s="452">
        <f>SUM(C13:C21)</f>
        <v>35951</v>
      </c>
      <c r="D22" s="452">
        <f>SUM(D13:D21)</f>
        <v>3027</v>
      </c>
    </row>
  </sheetData>
  <sheetProtection/>
  <mergeCells count="1"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2.7109375" style="0" customWidth="1"/>
    <col min="2" max="2" width="30.57421875" style="0" customWidth="1"/>
    <col min="3" max="3" width="9.8515625" style="0" customWidth="1"/>
    <col min="4" max="4" width="9.7109375" style="0" customWidth="1"/>
    <col min="5" max="5" width="8.8515625" style="0" customWidth="1"/>
    <col min="6" max="6" width="8.421875" style="0" customWidth="1"/>
    <col min="7" max="7" width="10.57421875" style="0" customWidth="1"/>
    <col min="8" max="8" width="9.8515625" style="0" customWidth="1"/>
    <col min="9" max="9" width="10.57421875" style="0" customWidth="1"/>
    <col min="10" max="10" width="13.8515625" style="0" customWidth="1"/>
    <col min="11" max="11" width="15.140625" style="0" bestFit="1" customWidth="1"/>
  </cols>
  <sheetData>
    <row r="1" ht="12.75">
      <c r="B1" s="213"/>
    </row>
    <row r="2" spans="3:10" ht="15.75">
      <c r="C2" s="255" t="s">
        <v>549</v>
      </c>
      <c r="H2" s="186" t="s">
        <v>833</v>
      </c>
      <c r="I2" s="186"/>
      <c r="J2" s="186"/>
    </row>
    <row r="3" spans="3:10" ht="15.75">
      <c r="C3" s="255" t="s">
        <v>183</v>
      </c>
      <c r="H3" s="4" t="s">
        <v>988</v>
      </c>
      <c r="I3" s="186"/>
      <c r="J3" s="186"/>
    </row>
    <row r="4" spans="8:10" ht="12.75">
      <c r="H4" s="58" t="s">
        <v>185</v>
      </c>
      <c r="I4" s="186"/>
      <c r="J4" s="186"/>
    </row>
    <row r="5" spans="1:10" ht="15.75">
      <c r="A5" s="842" t="s">
        <v>582</v>
      </c>
      <c r="B5" s="842"/>
      <c r="C5" s="842"/>
      <c r="D5" s="842"/>
      <c r="E5" s="842"/>
      <c r="F5" s="842"/>
      <c r="G5" s="842"/>
      <c r="H5" s="842"/>
      <c r="I5" s="842"/>
      <c r="J5" s="842"/>
    </row>
    <row r="6" spans="1:10" ht="15.75">
      <c r="A6" s="842" t="s">
        <v>583</v>
      </c>
      <c r="B6" s="842"/>
      <c r="C6" s="842"/>
      <c r="D6" s="842"/>
      <c r="E6" s="842"/>
      <c r="F6" s="842"/>
      <c r="G6" s="842"/>
      <c r="H6" s="842"/>
      <c r="I6" s="842"/>
      <c r="J6" s="842"/>
    </row>
    <row r="7" spans="1:10" ht="15.75">
      <c r="A7" s="378"/>
      <c r="B7" s="378"/>
      <c r="C7" s="378"/>
      <c r="D7" s="378"/>
      <c r="E7" s="378"/>
      <c r="F7" s="378"/>
      <c r="G7" s="378"/>
      <c r="H7" s="378"/>
      <c r="I7" s="378"/>
      <c r="J7" s="378"/>
    </row>
    <row r="8" spans="1:10" ht="15.75">
      <c r="A8" s="378"/>
      <c r="B8" s="378"/>
      <c r="C8" s="378"/>
      <c r="D8" s="378"/>
      <c r="E8" s="378"/>
      <c r="F8" s="378"/>
      <c r="G8" s="378"/>
      <c r="H8" s="378"/>
      <c r="I8" s="378"/>
      <c r="J8" s="378"/>
    </row>
    <row r="9" spans="1:10" s="49" customFormat="1" ht="12.75">
      <c r="A9" t="s">
        <v>313</v>
      </c>
      <c r="B9" t="s">
        <v>553</v>
      </c>
      <c r="C9" t="s">
        <v>255</v>
      </c>
      <c r="D9" t="s">
        <v>554</v>
      </c>
      <c r="E9" t="s">
        <v>584</v>
      </c>
      <c r="F9" s="214" t="s">
        <v>314</v>
      </c>
      <c r="G9" s="58" t="s">
        <v>315</v>
      </c>
      <c r="H9" s="55" t="s">
        <v>316</v>
      </c>
      <c r="I9" s="55" t="s">
        <v>444</v>
      </c>
      <c r="J9" s="55" t="s">
        <v>445</v>
      </c>
    </row>
    <row r="10" spans="1:10" ht="12.75">
      <c r="A10" s="379" t="s">
        <v>555</v>
      </c>
      <c r="B10" s="453"/>
      <c r="C10" s="454" t="s">
        <v>585</v>
      </c>
      <c r="D10" s="453" t="s">
        <v>586</v>
      </c>
      <c r="E10" s="455">
        <v>2012</v>
      </c>
      <c r="F10" s="839"/>
      <c r="G10" s="840"/>
      <c r="H10" s="840"/>
      <c r="I10" s="840"/>
      <c r="J10" s="841"/>
    </row>
    <row r="11" spans="1:10" ht="12.75">
      <c r="A11" s="380"/>
      <c r="B11" s="456" t="s">
        <v>587</v>
      </c>
      <c r="C11" s="457" t="s">
        <v>588</v>
      </c>
      <c r="D11" s="456" t="s">
        <v>589</v>
      </c>
      <c r="E11" s="456" t="s">
        <v>590</v>
      </c>
      <c r="F11" s="456" t="s">
        <v>591</v>
      </c>
      <c r="G11" s="457" t="s">
        <v>592</v>
      </c>
      <c r="H11" s="457" t="s">
        <v>606</v>
      </c>
      <c r="I11" s="458" t="s">
        <v>607</v>
      </c>
      <c r="J11" s="459" t="s">
        <v>426</v>
      </c>
    </row>
    <row r="12" spans="1:10" ht="12.75">
      <c r="A12" s="383"/>
      <c r="B12" s="460"/>
      <c r="C12" s="461" t="s">
        <v>589</v>
      </c>
      <c r="D12" s="460"/>
      <c r="E12" s="460" t="s">
        <v>593</v>
      </c>
      <c r="F12" s="460"/>
      <c r="G12" s="462"/>
      <c r="H12" s="462"/>
      <c r="I12" s="463"/>
      <c r="J12" s="464"/>
    </row>
    <row r="13" spans="1:10" ht="13.5" thickBot="1">
      <c r="A13" s="385" t="s">
        <v>563</v>
      </c>
      <c r="B13" s="386" t="s">
        <v>564</v>
      </c>
      <c r="C13" s="387" t="s">
        <v>565</v>
      </c>
      <c r="D13" s="387" t="s">
        <v>566</v>
      </c>
      <c r="E13" s="387"/>
      <c r="F13" s="387" t="s">
        <v>568</v>
      </c>
      <c r="G13" s="387" t="s">
        <v>569</v>
      </c>
      <c r="H13" s="387" t="s">
        <v>570</v>
      </c>
      <c r="I13" s="382" t="s">
        <v>571</v>
      </c>
      <c r="J13" s="388"/>
    </row>
    <row r="14" spans="1:10" ht="13.5" thickBot="1">
      <c r="A14" s="389" t="s">
        <v>563</v>
      </c>
      <c r="B14" s="390" t="s">
        <v>594</v>
      </c>
      <c r="C14" s="391"/>
      <c r="D14" s="391"/>
      <c r="E14" s="391"/>
      <c r="F14" s="392"/>
      <c r="G14" s="392"/>
      <c r="H14" s="392"/>
      <c r="I14" s="393"/>
      <c r="J14" s="366"/>
    </row>
    <row r="15" spans="1:10" ht="12.75">
      <c r="A15" s="394" t="s">
        <v>564</v>
      </c>
      <c r="B15" s="384"/>
      <c r="C15" s="395"/>
      <c r="D15" s="395"/>
      <c r="E15" s="395"/>
      <c r="F15" s="396"/>
      <c r="G15" s="396"/>
      <c r="H15" s="396"/>
      <c r="I15" s="397"/>
      <c r="J15" s="384"/>
    </row>
    <row r="16" spans="1:10" ht="12.75">
      <c r="A16" s="376" t="s">
        <v>565</v>
      </c>
      <c r="B16" s="365"/>
      <c r="C16" s="398"/>
      <c r="D16" s="398"/>
      <c r="E16" s="398"/>
      <c r="F16" s="375"/>
      <c r="G16" s="375"/>
      <c r="H16" s="375"/>
      <c r="I16" s="399"/>
      <c r="J16" s="365"/>
    </row>
    <row r="17" spans="1:10" ht="12.75">
      <c r="A17" s="376" t="s">
        <v>566</v>
      </c>
      <c r="B17" s="365"/>
      <c r="C17" s="398"/>
      <c r="D17" s="398"/>
      <c r="E17" s="398"/>
      <c r="F17" s="375"/>
      <c r="G17" s="375"/>
      <c r="H17" s="375"/>
      <c r="I17" s="399"/>
      <c r="J17" s="365"/>
    </row>
    <row r="18" spans="1:10" ht="13.5" thickBot="1">
      <c r="A18" s="379" t="s">
        <v>568</v>
      </c>
      <c r="B18" s="388"/>
      <c r="C18" s="400"/>
      <c r="D18" s="400"/>
      <c r="E18" s="400"/>
      <c r="F18" s="401"/>
      <c r="G18" s="401"/>
      <c r="H18" s="401"/>
      <c r="I18" s="402"/>
      <c r="J18" s="388"/>
    </row>
    <row r="19" spans="1:10" ht="13.5" thickBot="1">
      <c r="A19" s="389" t="s">
        <v>569</v>
      </c>
      <c r="B19" s="390" t="s">
        <v>799</v>
      </c>
      <c r="C19" s="391"/>
      <c r="D19" s="391"/>
      <c r="E19" s="391"/>
      <c r="F19" s="403"/>
      <c r="G19" s="403"/>
      <c r="H19" s="403"/>
      <c r="I19" s="404"/>
      <c r="J19" s="366"/>
    </row>
    <row r="20" spans="1:10" ht="12.75">
      <c r="A20" s="394" t="s">
        <v>570</v>
      </c>
      <c r="B20" s="396"/>
      <c r="C20" s="395"/>
      <c r="D20" s="395"/>
      <c r="E20" s="395"/>
      <c r="F20" s="405"/>
      <c r="G20" s="405"/>
      <c r="H20" s="405"/>
      <c r="I20" s="406"/>
      <c r="J20" s="407">
        <f>SUM(E20:I20)</f>
        <v>0</v>
      </c>
    </row>
    <row r="21" spans="1:10" ht="12.75">
      <c r="A21" s="376" t="s">
        <v>571</v>
      </c>
      <c r="B21" s="375"/>
      <c r="C21" s="398"/>
      <c r="D21" s="398"/>
      <c r="E21" s="398"/>
      <c r="F21" s="408"/>
      <c r="G21" s="408"/>
      <c r="H21" s="408"/>
      <c r="I21" s="409"/>
      <c r="J21" s="410"/>
    </row>
    <row r="22" spans="1:10" ht="12.75">
      <c r="A22" s="376" t="s">
        <v>572</v>
      </c>
      <c r="B22" s="375"/>
      <c r="C22" s="398"/>
      <c r="D22" s="398"/>
      <c r="E22" s="398"/>
      <c r="F22" s="408"/>
      <c r="G22" s="408"/>
      <c r="H22" s="408"/>
      <c r="I22" s="411"/>
      <c r="J22" s="410"/>
    </row>
    <row r="23" spans="1:10" ht="13.5" thickBot="1">
      <c r="A23" s="379" t="s">
        <v>573</v>
      </c>
      <c r="B23" s="401"/>
      <c r="C23" s="400"/>
      <c r="D23" s="400"/>
      <c r="E23" s="400"/>
      <c r="F23" s="412"/>
      <c r="G23" s="412"/>
      <c r="H23" s="412"/>
      <c r="I23" s="413"/>
      <c r="J23" s="410">
        <f>SUM(E23:I23)</f>
        <v>0</v>
      </c>
    </row>
    <row r="24" spans="1:11" ht="13.5" thickBot="1">
      <c r="A24" s="389" t="s">
        <v>574</v>
      </c>
      <c r="B24" s="465" t="s">
        <v>596</v>
      </c>
      <c r="C24" s="466"/>
      <c r="D24" s="466"/>
      <c r="E24" s="467">
        <f>SUM(E20:E22)</f>
        <v>0</v>
      </c>
      <c r="F24" s="467">
        <f>SUM(F20:F22)</f>
        <v>0</v>
      </c>
      <c r="G24" s="467">
        <f>SUM(G20:G22)</f>
        <v>0</v>
      </c>
      <c r="H24" s="467">
        <f>SUM(H20:H22)</f>
        <v>0</v>
      </c>
      <c r="I24" s="468">
        <f>SUM(I20:I22)</f>
        <v>0</v>
      </c>
      <c r="J24" s="469">
        <f>SUM(E24:I24)</f>
        <v>0</v>
      </c>
      <c r="K24" s="414"/>
    </row>
    <row r="27" spans="2:9" ht="12.75">
      <c r="B27" s="414"/>
      <c r="G27" s="414"/>
      <c r="H27" s="414"/>
      <c r="I27" s="414"/>
    </row>
    <row r="28" spans="2:9" ht="12.75">
      <c r="B28" s="414"/>
      <c r="G28" s="414"/>
      <c r="H28" s="414"/>
      <c r="I28" s="414"/>
    </row>
    <row r="29" spans="1:9" ht="12.75">
      <c r="A29" s="186"/>
      <c r="B29" s="415"/>
      <c r="G29" s="414"/>
      <c r="H29" s="414"/>
      <c r="I29" s="414"/>
    </row>
    <row r="32" spans="2:9" ht="12.75">
      <c r="B32" s="414"/>
      <c r="H32" s="414"/>
      <c r="I32" s="414"/>
    </row>
    <row r="33" spans="2:9" ht="12.75">
      <c r="B33" s="414"/>
      <c r="H33" s="414"/>
      <c r="I33" s="414"/>
    </row>
    <row r="34" spans="2:9" ht="12.75">
      <c r="B34" s="414"/>
      <c r="H34" s="414"/>
      <c r="I34" s="414"/>
    </row>
    <row r="37" ht="12.75">
      <c r="B37" s="414"/>
    </row>
    <row r="38" ht="12.75">
      <c r="B38" s="414"/>
    </row>
    <row r="39" ht="12.75">
      <c r="B39" s="414"/>
    </row>
  </sheetData>
  <sheetProtection/>
  <mergeCells count="3">
    <mergeCell ref="F10:J10"/>
    <mergeCell ref="A5:J5"/>
    <mergeCell ref="A6:J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1.28125" style="49" customWidth="1"/>
    <col min="2" max="2" width="33.00390625" style="49" bestFit="1" customWidth="1"/>
    <col min="3" max="3" width="10.140625" style="49" customWidth="1"/>
    <col min="4" max="4" width="9.7109375" style="49" customWidth="1"/>
    <col min="5" max="5" width="9.140625" style="49" customWidth="1"/>
    <col min="6" max="6" width="12.57421875" style="49" bestFit="1" customWidth="1"/>
    <col min="7" max="7" width="11.7109375" style="49" bestFit="1" customWidth="1"/>
    <col min="8" max="8" width="10.140625" style="49" bestFit="1" customWidth="1"/>
    <col min="9" max="16384" width="9.140625" style="49" customWidth="1"/>
  </cols>
  <sheetData>
    <row r="1" ht="12.75">
      <c r="C1" s="416" t="s">
        <v>608</v>
      </c>
    </row>
    <row r="2" spans="3:9" ht="12.75">
      <c r="C2" s="416" t="s">
        <v>183</v>
      </c>
      <c r="H2" s="110"/>
      <c r="I2" s="417" t="s">
        <v>834</v>
      </c>
    </row>
    <row r="3" spans="1:8" ht="15.75">
      <c r="A3" s="846" t="s">
        <v>597</v>
      </c>
      <c r="B3" s="846"/>
      <c r="C3" s="846"/>
      <c r="D3" s="846"/>
      <c r="E3" s="846"/>
      <c r="F3" s="846"/>
      <c r="G3" s="846"/>
      <c r="H3" s="846"/>
    </row>
    <row r="4" spans="1:8" ht="15.75">
      <c r="A4" s="846" t="s">
        <v>583</v>
      </c>
      <c r="B4" s="846"/>
      <c r="C4" s="846"/>
      <c r="D4" s="846"/>
      <c r="E4" s="846"/>
      <c r="F4" s="846"/>
      <c r="G4" s="846"/>
      <c r="H4" s="846"/>
    </row>
    <row r="5" spans="1:9" ht="15.75">
      <c r="A5" s="418"/>
      <c r="B5" s="418"/>
      <c r="C5" s="418"/>
      <c r="D5" s="418"/>
      <c r="E5" s="418"/>
      <c r="F5" s="418"/>
      <c r="G5" s="4" t="s">
        <v>988</v>
      </c>
      <c r="H5" s="418"/>
      <c r="I5" s="58"/>
    </row>
    <row r="6" ht="12.75">
      <c r="G6" s="58" t="s">
        <v>185</v>
      </c>
    </row>
    <row r="7" spans="1:8" ht="12.75">
      <c r="A7" t="s">
        <v>313</v>
      </c>
      <c r="B7" t="s">
        <v>553</v>
      </c>
      <c r="C7" t="s">
        <v>255</v>
      </c>
      <c r="D7" t="s">
        <v>554</v>
      </c>
      <c r="E7" t="s">
        <v>584</v>
      </c>
      <c r="F7" s="214" t="s">
        <v>314</v>
      </c>
      <c r="G7" s="58" t="s">
        <v>315</v>
      </c>
      <c r="H7" s="55" t="s">
        <v>316</v>
      </c>
    </row>
    <row r="8" spans="1:8" ht="12.75">
      <c r="A8" s="470" t="s">
        <v>555</v>
      </c>
      <c r="B8" s="470"/>
      <c r="C8" s="471" t="s">
        <v>598</v>
      </c>
      <c r="D8" s="470" t="s">
        <v>586</v>
      </c>
      <c r="E8" s="843" t="s">
        <v>599</v>
      </c>
      <c r="F8" s="844"/>
      <c r="G8" s="844"/>
      <c r="H8" s="845"/>
    </row>
    <row r="9" spans="1:8" ht="12.75">
      <c r="A9" s="472"/>
      <c r="B9" s="473" t="s">
        <v>587</v>
      </c>
      <c r="C9" s="474" t="s">
        <v>589</v>
      </c>
      <c r="D9" s="473" t="s">
        <v>589</v>
      </c>
      <c r="E9" s="473" t="s">
        <v>591</v>
      </c>
      <c r="F9" s="474" t="s">
        <v>592</v>
      </c>
      <c r="G9" s="474" t="s">
        <v>606</v>
      </c>
      <c r="H9" s="474" t="s">
        <v>607</v>
      </c>
    </row>
    <row r="10" spans="1:8" ht="12.75">
      <c r="A10" s="475"/>
      <c r="B10" s="475"/>
      <c r="C10" s="476"/>
      <c r="D10" s="475"/>
      <c r="E10" s="475"/>
      <c r="F10" s="477"/>
      <c r="G10" s="477"/>
      <c r="H10" s="475"/>
    </row>
    <row r="11" spans="1:8" ht="13.5" thickBot="1">
      <c r="A11" s="421" t="s">
        <v>563</v>
      </c>
      <c r="B11" s="422" t="s">
        <v>564</v>
      </c>
      <c r="C11" s="423" t="s">
        <v>565</v>
      </c>
      <c r="D11" s="423" t="s">
        <v>566</v>
      </c>
      <c r="E11" s="423" t="s">
        <v>568</v>
      </c>
      <c r="F11" s="423" t="s">
        <v>569</v>
      </c>
      <c r="G11" s="423" t="s">
        <v>570</v>
      </c>
      <c r="H11" s="420" t="s">
        <v>571</v>
      </c>
    </row>
    <row r="12" spans="1:8" ht="13.5" thickBot="1">
      <c r="A12" s="424" t="s">
        <v>563</v>
      </c>
      <c r="B12" s="425" t="s">
        <v>800</v>
      </c>
      <c r="C12" s="426"/>
      <c r="D12" s="426"/>
      <c r="E12" s="427"/>
      <c r="F12" s="427"/>
      <c r="G12" s="427"/>
      <c r="H12" s="427"/>
    </row>
    <row r="13" spans="1:8" ht="12.75">
      <c r="A13" s="428" t="s">
        <v>564</v>
      </c>
      <c r="B13" s="429"/>
      <c r="C13" s="430"/>
      <c r="D13" s="430"/>
      <c r="E13" s="431"/>
      <c r="F13" s="431"/>
      <c r="G13" s="431"/>
      <c r="H13" s="431"/>
    </row>
    <row r="14" spans="1:8" ht="12.75">
      <c r="A14" s="432" t="s">
        <v>565</v>
      </c>
      <c r="B14" s="433"/>
      <c r="C14" s="434"/>
      <c r="D14" s="434"/>
      <c r="E14" s="435"/>
      <c r="F14" s="435"/>
      <c r="G14" s="435"/>
      <c r="H14" s="435"/>
    </row>
    <row r="15" spans="1:8" ht="12.75">
      <c r="A15" s="432" t="s">
        <v>566</v>
      </c>
      <c r="B15" s="433"/>
      <c r="C15" s="434"/>
      <c r="D15" s="434"/>
      <c r="E15" s="435"/>
      <c r="F15" s="435"/>
      <c r="G15" s="435"/>
      <c r="H15" s="435"/>
    </row>
    <row r="16" spans="1:8" ht="13.5" thickBot="1">
      <c r="A16" s="419" t="s">
        <v>568</v>
      </c>
      <c r="B16" s="436"/>
      <c r="C16" s="437"/>
      <c r="D16" s="437"/>
      <c r="E16" s="438"/>
      <c r="F16" s="438"/>
      <c r="G16" s="438"/>
      <c r="H16" s="438"/>
    </row>
    <row r="17" spans="1:8" ht="13.5" thickBot="1">
      <c r="A17" s="424" t="s">
        <v>569</v>
      </c>
      <c r="B17" s="425" t="s">
        <v>595</v>
      </c>
      <c r="C17" s="426"/>
      <c r="D17" s="426"/>
      <c r="E17" s="439"/>
      <c r="F17" s="439"/>
      <c r="G17" s="439"/>
      <c r="H17" s="439"/>
    </row>
    <row r="18" spans="1:8" ht="12.75">
      <c r="A18" s="428" t="s">
        <v>570</v>
      </c>
      <c r="B18" s="431"/>
      <c r="C18" s="430"/>
      <c r="D18" s="430"/>
      <c r="E18" s="440"/>
      <c r="F18" s="440"/>
      <c r="G18" s="440"/>
      <c r="H18" s="440"/>
    </row>
    <row r="19" spans="1:7" ht="12.75">
      <c r="A19" s="432" t="s">
        <v>571</v>
      </c>
      <c r="B19" s="435"/>
      <c r="C19" s="434"/>
      <c r="D19" s="434"/>
      <c r="E19" s="441"/>
      <c r="F19" s="441"/>
      <c r="G19" s="441"/>
    </row>
    <row r="20" spans="1:8" ht="13.5" thickBot="1">
      <c r="A20" s="419" t="s">
        <v>572</v>
      </c>
      <c r="B20" s="438"/>
      <c r="C20" s="437"/>
      <c r="D20" s="437"/>
      <c r="E20" s="442"/>
      <c r="F20" s="442"/>
      <c r="G20" s="442"/>
      <c r="H20" s="442"/>
    </row>
    <row r="21" spans="1:8" ht="13.5" thickBot="1">
      <c r="A21" s="478" t="s">
        <v>573</v>
      </c>
      <c r="B21" s="479" t="s">
        <v>596</v>
      </c>
      <c r="C21" s="480"/>
      <c r="D21" s="480"/>
      <c r="E21" s="481">
        <f>SUM(E18:E19)</f>
        <v>0</v>
      </c>
      <c r="F21" s="481">
        <f>SUM(F18:F19)</f>
        <v>0</v>
      </c>
      <c r="G21" s="481">
        <f>SUM(G18:G19)</f>
        <v>0</v>
      </c>
      <c r="H21" s="481">
        <f>SUM(H18:H19)</f>
        <v>0</v>
      </c>
    </row>
    <row r="24" spans="1:7" ht="12.75">
      <c r="A24" s="417"/>
      <c r="B24" s="415"/>
      <c r="F24" s="414"/>
      <c r="G24" s="414"/>
    </row>
    <row r="25" spans="1:7" ht="12.75">
      <c r="A25" s="55"/>
      <c r="B25" s="414"/>
      <c r="F25" s="414"/>
      <c r="G25" s="414"/>
    </row>
    <row r="26" spans="1:7" ht="12.75">
      <c r="A26" s="55"/>
      <c r="B26" s="414"/>
      <c r="F26" s="414"/>
      <c r="G26" s="414"/>
    </row>
    <row r="27" spans="1:7" ht="12.75">
      <c r="A27" s="55"/>
      <c r="B27" s="414"/>
      <c r="F27" s="414"/>
      <c r="G27" s="414"/>
    </row>
    <row r="29" spans="2:4" ht="12.75">
      <c r="B29" s="55"/>
      <c r="D29" s="414"/>
    </row>
    <row r="30" spans="2:5" ht="12.75">
      <c r="B30" s="55"/>
      <c r="D30" s="414"/>
      <c r="E30" s="55"/>
    </row>
    <row r="33" spans="1:2" ht="12.75">
      <c r="A33" s="55"/>
      <c r="B33" s="414"/>
    </row>
    <row r="34" spans="1:2" ht="12.75">
      <c r="A34" s="55"/>
      <c r="B34" s="414"/>
    </row>
    <row r="35" spans="1:3" ht="12.75">
      <c r="A35" s="55"/>
      <c r="B35" s="414"/>
      <c r="C35" s="55"/>
    </row>
  </sheetData>
  <sheetProtection/>
  <mergeCells count="3">
    <mergeCell ref="E8:H8"/>
    <mergeCell ref="A3:H3"/>
    <mergeCell ref="A4:H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45.140625" style="0" customWidth="1"/>
    <col min="3" max="3" width="12.8515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2.75">
      <c r="B1" s="213" t="s">
        <v>551</v>
      </c>
    </row>
    <row r="2" spans="1:4" ht="12.75">
      <c r="A2" s="213"/>
      <c r="B2" s="213" t="s">
        <v>602</v>
      </c>
      <c r="C2" s="213"/>
      <c r="D2" s="213"/>
    </row>
    <row r="3" spans="1:4" ht="15">
      <c r="A3" s="838" t="s">
        <v>816</v>
      </c>
      <c r="B3" s="838"/>
      <c r="C3" s="838"/>
      <c r="D3" s="838"/>
    </row>
    <row r="4" spans="3:5" ht="12.75">
      <c r="C4" s="204" t="s">
        <v>803</v>
      </c>
      <c r="D4" s="204"/>
      <c r="E4" s="204"/>
    </row>
    <row r="5" ht="12.75">
      <c r="C5" s="4" t="s">
        <v>988</v>
      </c>
    </row>
    <row r="6" ht="12.75">
      <c r="C6" s="58" t="s">
        <v>185</v>
      </c>
    </row>
    <row r="8" spans="1:5" ht="12.75">
      <c r="A8" t="s">
        <v>313</v>
      </c>
      <c r="B8" t="s">
        <v>553</v>
      </c>
      <c r="C8" t="s">
        <v>255</v>
      </c>
      <c r="E8" s="214"/>
    </row>
    <row r="9" spans="1:6" ht="12.75">
      <c r="A9" s="443" t="s">
        <v>555</v>
      </c>
      <c r="B9" s="444" t="s">
        <v>556</v>
      </c>
      <c r="C9" s="444" t="s">
        <v>509</v>
      </c>
      <c r="D9" s="444" t="s">
        <v>813</v>
      </c>
      <c r="E9" s="444" t="s">
        <v>814</v>
      </c>
      <c r="F9" s="444" t="s">
        <v>815</v>
      </c>
    </row>
    <row r="10" spans="1:6" ht="12.75">
      <c r="A10" s="445"/>
      <c r="B10" s="446"/>
      <c r="C10" s="447" t="s">
        <v>812</v>
      </c>
      <c r="D10" s="447" t="s">
        <v>812</v>
      </c>
      <c r="E10" s="447" t="s">
        <v>812</v>
      </c>
      <c r="F10" s="447" t="s">
        <v>812</v>
      </c>
    </row>
    <row r="11" spans="1:6" ht="12.75">
      <c r="A11" s="445"/>
      <c r="B11" s="446" t="s">
        <v>817</v>
      </c>
      <c r="C11" s="447" t="s">
        <v>324</v>
      </c>
      <c r="D11" s="447" t="s">
        <v>324</v>
      </c>
      <c r="E11" s="447" t="s">
        <v>324</v>
      </c>
      <c r="F11" s="447" t="s">
        <v>324</v>
      </c>
    </row>
    <row r="12" spans="1:6" ht="12.75">
      <c r="A12" s="448" t="s">
        <v>563</v>
      </c>
      <c r="B12" s="449" t="s">
        <v>564</v>
      </c>
      <c r="C12" s="449" t="s">
        <v>565</v>
      </c>
      <c r="D12" s="449" t="s">
        <v>565</v>
      </c>
      <c r="E12" s="449" t="s">
        <v>565</v>
      </c>
      <c r="F12" s="449" t="s">
        <v>565</v>
      </c>
    </row>
    <row r="13" spans="1:6" ht="12.75">
      <c r="A13" s="371" t="s">
        <v>563</v>
      </c>
      <c r="B13" s="372" t="s">
        <v>804</v>
      </c>
      <c r="C13" s="373">
        <v>69400</v>
      </c>
      <c r="D13" s="373">
        <v>69400</v>
      </c>
      <c r="E13" s="373">
        <v>69400</v>
      </c>
      <c r="F13" s="373">
        <v>69400</v>
      </c>
    </row>
    <row r="14" spans="1:6" ht="12.75">
      <c r="A14" s="371" t="s">
        <v>564</v>
      </c>
      <c r="B14" s="372" t="s">
        <v>805</v>
      </c>
      <c r="C14" s="373">
        <v>12300</v>
      </c>
      <c r="D14" s="373">
        <v>12300</v>
      </c>
      <c r="E14" s="373">
        <v>12300</v>
      </c>
      <c r="F14" s="373">
        <v>12300</v>
      </c>
    </row>
    <row r="15" spans="1:6" ht="12.75">
      <c r="A15" s="371" t="s">
        <v>565</v>
      </c>
      <c r="B15" s="372" t="s">
        <v>806</v>
      </c>
      <c r="C15" s="373">
        <v>104000</v>
      </c>
      <c r="D15" s="373">
        <v>104000</v>
      </c>
      <c r="E15" s="373">
        <v>104000</v>
      </c>
      <c r="F15" s="373">
        <v>104000</v>
      </c>
    </row>
    <row r="16" spans="1:6" ht="12.75">
      <c r="A16" s="371" t="s">
        <v>566</v>
      </c>
      <c r="B16" s="372" t="s">
        <v>807</v>
      </c>
      <c r="C16" s="373"/>
      <c r="D16" s="373"/>
      <c r="E16" s="373"/>
      <c r="F16" s="373"/>
    </row>
    <row r="17" spans="1:6" ht="12.75">
      <c r="A17" s="371" t="s">
        <v>568</v>
      </c>
      <c r="B17" s="372" t="s">
        <v>808</v>
      </c>
      <c r="C17" s="373">
        <v>7000</v>
      </c>
      <c r="D17" s="373">
        <v>5000</v>
      </c>
      <c r="E17" s="373">
        <v>4000</v>
      </c>
      <c r="F17" s="373">
        <v>4000</v>
      </c>
    </row>
    <row r="18" spans="1:6" ht="12.75">
      <c r="A18" s="371" t="s">
        <v>569</v>
      </c>
      <c r="B18" s="372" t="s">
        <v>809</v>
      </c>
      <c r="C18" s="373"/>
      <c r="D18" s="373"/>
      <c r="E18" s="373"/>
      <c r="F18" s="373"/>
    </row>
    <row r="19" spans="1:6" ht="12.75">
      <c r="A19" s="371" t="s">
        <v>570</v>
      </c>
      <c r="B19" s="372" t="s">
        <v>810</v>
      </c>
      <c r="C19" s="373">
        <v>500</v>
      </c>
      <c r="D19" s="373">
        <v>500</v>
      </c>
      <c r="E19" s="373">
        <v>500</v>
      </c>
      <c r="F19" s="373">
        <v>500</v>
      </c>
    </row>
    <row r="20" spans="1:6" ht="12.75">
      <c r="A20" s="371" t="s">
        <v>571</v>
      </c>
      <c r="B20" s="372" t="s">
        <v>811</v>
      </c>
      <c r="C20" s="373"/>
      <c r="D20" s="373"/>
      <c r="E20" s="373"/>
      <c r="F20" s="373"/>
    </row>
    <row r="21" spans="1:6" ht="12.75">
      <c r="A21" s="371" t="s">
        <v>572</v>
      </c>
      <c r="B21" s="372"/>
      <c r="C21" s="373"/>
      <c r="D21" s="373"/>
      <c r="E21" s="373"/>
      <c r="F21" s="373"/>
    </row>
    <row r="22" spans="1:6" ht="12.75">
      <c r="A22" s="450" t="s">
        <v>580</v>
      </c>
      <c r="B22" s="451" t="s">
        <v>581</v>
      </c>
      <c r="C22" s="452">
        <f>SUM(C13:C21)</f>
        <v>193200</v>
      </c>
      <c r="D22" s="452">
        <f>SUM(D13:D21)</f>
        <v>191200</v>
      </c>
      <c r="E22" s="452">
        <f>SUM(E13:E21)</f>
        <v>190200</v>
      </c>
      <c r="F22" s="452">
        <f>SUM(F13:F21)</f>
        <v>190200</v>
      </c>
    </row>
  </sheetData>
  <sheetProtection/>
  <mergeCells count="1">
    <mergeCell ref="A3:D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9"/>
  <sheetViews>
    <sheetView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1" width="4.421875" style="49" customWidth="1"/>
    <col min="2" max="4" width="9.140625" style="49" customWidth="1"/>
    <col min="5" max="5" width="25.28125" style="49" customWidth="1"/>
    <col min="6" max="7" width="14.8515625" style="49" customWidth="1"/>
    <col min="8" max="8" width="18.8515625" style="49" customWidth="1"/>
    <col min="9" max="10" width="15.7109375" style="49" customWidth="1"/>
    <col min="11" max="16384" width="9.140625" style="49" customWidth="1"/>
  </cols>
  <sheetData>
    <row r="1" spans="2:10" ht="18">
      <c r="B1" s="50"/>
      <c r="C1" s="50"/>
      <c r="D1" s="50"/>
      <c r="E1" s="51" t="s">
        <v>865</v>
      </c>
      <c r="F1" s="51"/>
      <c r="G1" s="51"/>
      <c r="J1" s="51"/>
    </row>
    <row r="2" spans="2:10" ht="18.75">
      <c r="B2" s="52"/>
      <c r="C2" s="53"/>
      <c r="D2" s="53"/>
      <c r="E2" s="54" t="s">
        <v>183</v>
      </c>
      <c r="F2" s="54"/>
      <c r="G2" s="54"/>
      <c r="H2" s="55" t="s">
        <v>981</v>
      </c>
      <c r="J2" s="54"/>
    </row>
    <row r="3" spans="2:8" ht="15.75">
      <c r="B3" s="56"/>
      <c r="C3" s="56"/>
      <c r="D3" s="56"/>
      <c r="E3" s="57" t="s">
        <v>184</v>
      </c>
      <c r="H3" s="4" t="s">
        <v>988</v>
      </c>
    </row>
    <row r="4" spans="2:8" ht="15.75">
      <c r="B4" s="56"/>
      <c r="C4" s="56"/>
      <c r="D4" s="56"/>
      <c r="E4" s="57"/>
      <c r="H4" s="58" t="s">
        <v>185</v>
      </c>
    </row>
    <row r="5" spans="2:8" s="588" customFormat="1" ht="12.75">
      <c r="B5" s="754" t="s">
        <v>186</v>
      </c>
      <c r="C5" s="848"/>
      <c r="D5" s="848"/>
      <c r="E5" s="848"/>
      <c r="F5" s="59" t="s">
        <v>187</v>
      </c>
      <c r="G5" s="59" t="s">
        <v>255</v>
      </c>
      <c r="H5" s="59" t="s">
        <v>314</v>
      </c>
    </row>
    <row r="6" spans="2:8" ht="24.75" customHeight="1" thickBot="1">
      <c r="B6" s="871" t="s">
        <v>188</v>
      </c>
      <c r="C6" s="871"/>
      <c r="D6" s="871"/>
      <c r="E6" s="871"/>
      <c r="F6" s="590" t="s">
        <v>866</v>
      </c>
      <c r="G6" s="590" t="s">
        <v>867</v>
      </c>
      <c r="H6" s="590" t="s">
        <v>868</v>
      </c>
    </row>
    <row r="7" spans="1:8" ht="16.5" thickBot="1">
      <c r="A7" s="588">
        <v>1</v>
      </c>
      <c r="B7" s="872" t="s">
        <v>189</v>
      </c>
      <c r="C7" s="873"/>
      <c r="D7" s="873"/>
      <c r="E7" s="873"/>
      <c r="F7" s="591">
        <f>F8+F22+F37+F58</f>
        <v>717140</v>
      </c>
      <c r="G7" s="591">
        <f>G8+G22+G37+G58</f>
        <v>848043</v>
      </c>
      <c r="H7" s="591">
        <f>H8+H22+H37+H58</f>
        <v>842650</v>
      </c>
    </row>
    <row r="8" spans="1:8" ht="15.75">
      <c r="A8" s="588">
        <v>2</v>
      </c>
      <c r="B8" s="874" t="s">
        <v>906</v>
      </c>
      <c r="C8" s="875"/>
      <c r="D8" s="875"/>
      <c r="E8" s="876"/>
      <c r="F8" s="592">
        <f>SUM(F9:F21)</f>
        <v>76539</v>
      </c>
      <c r="G8" s="592">
        <f>SUM(G9:G21)</f>
        <v>87270</v>
      </c>
      <c r="H8" s="592">
        <f>SUM(H9:H21)</f>
        <v>82081</v>
      </c>
    </row>
    <row r="9" spans="1:8" ht="15.75">
      <c r="A9" s="588">
        <v>3</v>
      </c>
      <c r="B9" s="722" t="s">
        <v>190</v>
      </c>
      <c r="C9" s="723"/>
      <c r="D9" s="723"/>
      <c r="E9" s="724"/>
      <c r="F9" s="65">
        <v>3113</v>
      </c>
      <c r="G9" s="65">
        <v>3488</v>
      </c>
      <c r="H9" s="65">
        <v>4114</v>
      </c>
    </row>
    <row r="10" spans="1:8" ht="15.75">
      <c r="A10" s="588">
        <v>4</v>
      </c>
      <c r="B10" s="722" t="s">
        <v>191</v>
      </c>
      <c r="C10" s="723"/>
      <c r="D10" s="723"/>
      <c r="E10" s="724"/>
      <c r="F10" s="65">
        <v>1131</v>
      </c>
      <c r="G10" s="65">
        <v>1131</v>
      </c>
      <c r="H10" s="65">
        <v>934</v>
      </c>
    </row>
    <row r="11" spans="1:8" ht="15.75">
      <c r="A11" s="588">
        <v>5</v>
      </c>
      <c r="B11" s="722" t="s">
        <v>192</v>
      </c>
      <c r="C11" s="723"/>
      <c r="D11" s="723"/>
      <c r="E11" s="724"/>
      <c r="F11" s="65">
        <v>565</v>
      </c>
      <c r="G11" s="65">
        <v>737</v>
      </c>
      <c r="H11" s="65">
        <v>815</v>
      </c>
    </row>
    <row r="12" spans="1:8" ht="15.75">
      <c r="A12" s="588">
        <v>6</v>
      </c>
      <c r="B12" s="722" t="s">
        <v>193</v>
      </c>
      <c r="C12" s="723"/>
      <c r="D12" s="723"/>
      <c r="E12" s="724"/>
      <c r="F12" s="65">
        <v>1030</v>
      </c>
      <c r="G12" s="65">
        <v>1030</v>
      </c>
      <c r="H12" s="65">
        <v>1225</v>
      </c>
    </row>
    <row r="13" spans="1:8" ht="15.75">
      <c r="A13" s="588">
        <v>7</v>
      </c>
      <c r="B13" s="722" t="s">
        <v>194</v>
      </c>
      <c r="C13" s="723"/>
      <c r="D13" s="723"/>
      <c r="E13" s="724"/>
      <c r="F13" s="65">
        <v>8200</v>
      </c>
      <c r="G13" s="65">
        <v>8558</v>
      </c>
      <c r="H13" s="65">
        <v>10019</v>
      </c>
    </row>
    <row r="14" spans="1:8" ht="15.75">
      <c r="A14" s="588">
        <v>8</v>
      </c>
      <c r="B14" s="722" t="s">
        <v>195</v>
      </c>
      <c r="C14" s="723"/>
      <c r="D14" s="723"/>
      <c r="E14" s="724"/>
      <c r="F14" s="65">
        <v>6600</v>
      </c>
      <c r="G14" s="65">
        <v>10318</v>
      </c>
      <c r="H14" s="65">
        <v>10318</v>
      </c>
    </row>
    <row r="15" spans="1:8" ht="15.75">
      <c r="A15" s="588">
        <v>9</v>
      </c>
      <c r="B15" s="62" t="s">
        <v>196</v>
      </c>
      <c r="C15" s="63"/>
      <c r="D15" s="63"/>
      <c r="E15" s="64"/>
      <c r="F15" s="65">
        <v>1756</v>
      </c>
      <c r="G15" s="65">
        <v>1756</v>
      </c>
      <c r="H15" s="65">
        <v>1594</v>
      </c>
    </row>
    <row r="16" spans="1:8" ht="15.75">
      <c r="A16" s="588">
        <v>10</v>
      </c>
      <c r="B16" s="722" t="s">
        <v>197</v>
      </c>
      <c r="C16" s="723"/>
      <c r="D16" s="723"/>
      <c r="E16" s="724"/>
      <c r="F16" s="65">
        <v>230</v>
      </c>
      <c r="G16" s="65">
        <v>230</v>
      </c>
      <c r="H16" s="65">
        <v>159</v>
      </c>
    </row>
    <row r="17" spans="1:8" ht="15.75">
      <c r="A17" s="588">
        <v>11</v>
      </c>
      <c r="B17" s="722" t="s">
        <v>198</v>
      </c>
      <c r="C17" s="723"/>
      <c r="D17" s="723"/>
      <c r="E17" s="724"/>
      <c r="F17" s="65">
        <v>1020</v>
      </c>
      <c r="G17" s="65">
        <v>2124</v>
      </c>
      <c r="H17" s="65">
        <v>2557</v>
      </c>
    </row>
    <row r="18" spans="1:8" ht="15.75">
      <c r="A18" s="588">
        <v>12</v>
      </c>
      <c r="B18" s="722" t="s">
        <v>199</v>
      </c>
      <c r="C18" s="723"/>
      <c r="D18" s="723"/>
      <c r="E18" s="724"/>
      <c r="F18" s="65">
        <v>5000</v>
      </c>
      <c r="G18" s="65">
        <v>9500</v>
      </c>
      <c r="H18" s="65">
        <v>9577</v>
      </c>
    </row>
    <row r="19" spans="1:8" ht="15.75">
      <c r="A19" s="588">
        <v>13</v>
      </c>
      <c r="B19" s="722" t="s">
        <v>200</v>
      </c>
      <c r="C19" s="723"/>
      <c r="D19" s="723"/>
      <c r="E19" s="724"/>
      <c r="F19" s="65">
        <v>33961</v>
      </c>
      <c r="G19" s="65">
        <v>33961</v>
      </c>
      <c r="H19" s="65">
        <v>26921</v>
      </c>
    </row>
    <row r="20" spans="1:8" ht="15.75">
      <c r="A20" s="588">
        <v>14</v>
      </c>
      <c r="B20" s="722" t="s">
        <v>201</v>
      </c>
      <c r="C20" s="723"/>
      <c r="D20" s="723"/>
      <c r="E20" s="724"/>
      <c r="F20" s="65">
        <v>13933</v>
      </c>
      <c r="G20" s="65">
        <v>14130</v>
      </c>
      <c r="H20" s="65">
        <v>13398</v>
      </c>
    </row>
    <row r="21" spans="1:8" ht="15.75">
      <c r="A21" s="588">
        <v>15</v>
      </c>
      <c r="B21" s="746" t="s">
        <v>869</v>
      </c>
      <c r="C21" s="746"/>
      <c r="D21" s="746"/>
      <c r="E21" s="746"/>
      <c r="F21" s="66"/>
      <c r="G21" s="66">
        <v>307</v>
      </c>
      <c r="H21" s="66">
        <v>450</v>
      </c>
    </row>
    <row r="22" spans="1:8" ht="15.75">
      <c r="A22" s="588">
        <v>16</v>
      </c>
      <c r="B22" s="869" t="s">
        <v>870</v>
      </c>
      <c r="C22" s="869"/>
      <c r="D22" s="869"/>
      <c r="E22" s="869"/>
      <c r="F22" s="593">
        <f>SUM(F23+F24+F28+F33)</f>
        <v>307722</v>
      </c>
      <c r="G22" s="593">
        <f>SUM(G23+G24+G28+G33)</f>
        <v>309822</v>
      </c>
      <c r="H22" s="593">
        <f>SUM(H23+H24+H28+H33)</f>
        <v>318935</v>
      </c>
    </row>
    <row r="23" spans="1:8" ht="15.75">
      <c r="A23" s="588">
        <v>17</v>
      </c>
      <c r="B23" s="691" t="s">
        <v>907</v>
      </c>
      <c r="C23" s="705"/>
      <c r="D23" s="705"/>
      <c r="E23" s="706"/>
      <c r="F23" s="69"/>
      <c r="G23" s="69"/>
      <c r="H23" s="69"/>
    </row>
    <row r="24" spans="1:8" ht="15.75">
      <c r="A24" s="588">
        <v>18</v>
      </c>
      <c r="B24" s="710" t="s">
        <v>908</v>
      </c>
      <c r="C24" s="748"/>
      <c r="D24" s="748"/>
      <c r="E24" s="748"/>
      <c r="F24" s="70">
        <f>SUM(F25:F27)</f>
        <v>180300</v>
      </c>
      <c r="G24" s="70">
        <f>SUM(G25:G27)</f>
        <v>180500</v>
      </c>
      <c r="H24" s="70">
        <f>SUM(H25:H27)</f>
        <v>187035</v>
      </c>
    </row>
    <row r="25" spans="1:8" ht="15.75">
      <c r="A25" s="588">
        <v>19</v>
      </c>
      <c r="B25" s="749" t="s">
        <v>202</v>
      </c>
      <c r="C25" s="750"/>
      <c r="D25" s="750"/>
      <c r="E25" s="750"/>
      <c r="F25" s="71">
        <v>67500</v>
      </c>
      <c r="G25" s="71">
        <v>67700</v>
      </c>
      <c r="H25" s="71">
        <v>69586</v>
      </c>
    </row>
    <row r="26" spans="1:8" ht="15.75">
      <c r="A26" s="588">
        <v>20</v>
      </c>
      <c r="B26" s="725" t="s">
        <v>203</v>
      </c>
      <c r="C26" s="726"/>
      <c r="D26" s="726"/>
      <c r="E26" s="726"/>
      <c r="F26" s="74">
        <v>12800</v>
      </c>
      <c r="G26" s="74">
        <v>12800</v>
      </c>
      <c r="H26" s="74">
        <v>12357</v>
      </c>
    </row>
    <row r="27" spans="1:8" ht="15.75">
      <c r="A27" s="588">
        <v>21</v>
      </c>
      <c r="B27" s="725" t="s">
        <v>204</v>
      </c>
      <c r="C27" s="726"/>
      <c r="D27" s="726"/>
      <c r="E27" s="726"/>
      <c r="F27" s="75">
        <v>100000</v>
      </c>
      <c r="G27" s="75">
        <v>100000</v>
      </c>
      <c r="H27" s="75">
        <v>105092</v>
      </c>
    </row>
    <row r="28" spans="1:8" ht="15.75">
      <c r="A28" s="588">
        <v>22</v>
      </c>
      <c r="B28" s="741" t="s">
        <v>909</v>
      </c>
      <c r="C28" s="743"/>
      <c r="D28" s="743"/>
      <c r="E28" s="743"/>
      <c r="F28" s="67">
        <f>SUM(F29:F32)</f>
        <v>125922</v>
      </c>
      <c r="G28" s="67">
        <f>SUM(G29:G32)</f>
        <v>127622</v>
      </c>
      <c r="H28" s="67">
        <f>SUM(H29:H32)</f>
        <v>129601</v>
      </c>
    </row>
    <row r="29" spans="1:8" ht="15.75">
      <c r="A29" s="588">
        <v>23</v>
      </c>
      <c r="B29" s="76" t="s">
        <v>205</v>
      </c>
      <c r="C29" s="76"/>
      <c r="D29" s="76"/>
      <c r="E29" s="76"/>
      <c r="F29" s="77">
        <v>41487</v>
      </c>
      <c r="G29" s="77">
        <v>41487</v>
      </c>
      <c r="H29" s="77">
        <v>41487</v>
      </c>
    </row>
    <row r="30" spans="1:8" ht="15.75">
      <c r="A30" s="588">
        <v>24</v>
      </c>
      <c r="B30" s="744" t="s">
        <v>871</v>
      </c>
      <c r="C30" s="744"/>
      <c r="D30" s="744"/>
      <c r="E30" s="744"/>
      <c r="F30" s="65">
        <v>60435</v>
      </c>
      <c r="G30" s="65">
        <v>60435</v>
      </c>
      <c r="H30" s="65">
        <v>60435</v>
      </c>
    </row>
    <row r="31" spans="1:8" ht="15.75">
      <c r="A31" s="588">
        <v>25</v>
      </c>
      <c r="B31" s="744" t="s">
        <v>872</v>
      </c>
      <c r="C31" s="745"/>
      <c r="D31" s="745"/>
      <c r="E31" s="745"/>
      <c r="F31" s="65">
        <v>24000</v>
      </c>
      <c r="G31" s="65">
        <v>25700</v>
      </c>
      <c r="H31" s="65">
        <v>27679</v>
      </c>
    </row>
    <row r="32" spans="1:8" ht="15.75">
      <c r="A32" s="588">
        <v>26</v>
      </c>
      <c r="B32" s="746" t="s">
        <v>873</v>
      </c>
      <c r="C32" s="747"/>
      <c r="D32" s="747"/>
      <c r="E32" s="747"/>
      <c r="F32" s="78"/>
      <c r="G32" s="78"/>
      <c r="H32" s="78"/>
    </row>
    <row r="33" spans="1:8" ht="15.75">
      <c r="A33" s="588">
        <v>27</v>
      </c>
      <c r="B33" s="79" t="s">
        <v>910</v>
      </c>
      <c r="C33" s="80"/>
      <c r="D33" s="80"/>
      <c r="E33" s="81"/>
      <c r="F33" s="61">
        <f>SUM(F34:F36)</f>
        <v>1500</v>
      </c>
      <c r="G33" s="61">
        <f>SUM(G34:G36)</f>
        <v>1700</v>
      </c>
      <c r="H33" s="61">
        <f>SUM(H34:H36)</f>
        <v>2299</v>
      </c>
    </row>
    <row r="34" spans="1:8" ht="15.75">
      <c r="A34" s="588">
        <v>28</v>
      </c>
      <c r="B34" s="82" t="s">
        <v>206</v>
      </c>
      <c r="C34" s="83"/>
      <c r="D34" s="83"/>
      <c r="E34" s="84"/>
      <c r="F34" s="77">
        <v>1000</v>
      </c>
      <c r="G34" s="77">
        <v>1000</v>
      </c>
      <c r="H34" s="77">
        <v>1373</v>
      </c>
    </row>
    <row r="35" spans="1:8" ht="15.75">
      <c r="A35" s="588">
        <v>29</v>
      </c>
      <c r="B35" s="722" t="s">
        <v>207</v>
      </c>
      <c r="C35" s="723"/>
      <c r="D35" s="723"/>
      <c r="E35" s="724"/>
      <c r="F35" s="65">
        <v>300</v>
      </c>
      <c r="G35" s="65">
        <v>350</v>
      </c>
      <c r="H35" s="65">
        <v>434</v>
      </c>
    </row>
    <row r="36" spans="1:8" ht="15.75">
      <c r="A36" s="588">
        <v>30</v>
      </c>
      <c r="B36" s="594" t="s">
        <v>241</v>
      </c>
      <c r="C36" s="58"/>
      <c r="D36" s="58"/>
      <c r="E36" s="595"/>
      <c r="F36" s="85">
        <v>200</v>
      </c>
      <c r="G36" s="85">
        <v>350</v>
      </c>
      <c r="H36" s="85">
        <v>492</v>
      </c>
    </row>
    <row r="37" spans="1:8" ht="15.75">
      <c r="A37" s="588">
        <v>31</v>
      </c>
      <c r="B37" s="869" t="s">
        <v>874</v>
      </c>
      <c r="C37" s="870"/>
      <c r="D37" s="870"/>
      <c r="E37" s="870"/>
      <c r="F37" s="593">
        <f>F38+F39+F43+F44+F45</f>
        <v>238479</v>
      </c>
      <c r="G37" s="596">
        <f>G38+G39+G43+G44+G45+G56</f>
        <v>347220</v>
      </c>
      <c r="H37" s="593">
        <f>H38+H39+H43+H44+H45+H56</f>
        <v>347220</v>
      </c>
    </row>
    <row r="38" spans="1:8" ht="15.75">
      <c r="A38" s="588">
        <v>32</v>
      </c>
      <c r="B38" s="702" t="s">
        <v>911</v>
      </c>
      <c r="C38" s="732"/>
      <c r="D38" s="732"/>
      <c r="E38" s="732"/>
      <c r="F38" s="69">
        <v>237004</v>
      </c>
      <c r="G38" s="69">
        <v>236192</v>
      </c>
      <c r="H38" s="69">
        <v>236192</v>
      </c>
    </row>
    <row r="39" spans="1:8" ht="15.75">
      <c r="A39" s="588">
        <v>33</v>
      </c>
      <c r="B39" s="702" t="s">
        <v>912</v>
      </c>
      <c r="C39" s="702"/>
      <c r="D39" s="702"/>
      <c r="E39" s="702"/>
      <c r="F39" s="88">
        <f>SUM(F40:F40)</f>
        <v>0</v>
      </c>
      <c r="G39" s="88">
        <f>SUM(G40:G42)</f>
        <v>1410</v>
      </c>
      <c r="H39" s="88">
        <f>SUM(H40:H42)</f>
        <v>1410</v>
      </c>
    </row>
    <row r="40" spans="1:8" ht="15.75">
      <c r="A40" s="588">
        <v>34</v>
      </c>
      <c r="B40" s="717" t="s">
        <v>208</v>
      </c>
      <c r="C40" s="717"/>
      <c r="D40" s="717"/>
      <c r="E40" s="717"/>
      <c r="F40" s="104"/>
      <c r="G40" s="89">
        <v>98</v>
      </c>
      <c r="H40" s="89">
        <v>98</v>
      </c>
    </row>
    <row r="41" spans="1:8" ht="15" customHeight="1">
      <c r="A41" s="588">
        <v>35</v>
      </c>
      <c r="B41" s="717" t="s">
        <v>875</v>
      </c>
      <c r="C41" s="717"/>
      <c r="D41" s="717"/>
      <c r="E41" s="717"/>
      <c r="F41" s="101"/>
      <c r="G41" s="94">
        <v>666</v>
      </c>
      <c r="H41" s="94">
        <v>666</v>
      </c>
    </row>
    <row r="42" spans="1:8" ht="15" customHeight="1">
      <c r="A42" s="588">
        <v>35</v>
      </c>
      <c r="B42" s="868" t="s">
        <v>876</v>
      </c>
      <c r="C42" s="868"/>
      <c r="D42" s="868"/>
      <c r="E42" s="868"/>
      <c r="F42" s="597"/>
      <c r="G42" s="598">
        <v>646</v>
      </c>
      <c r="H42" s="598">
        <v>646</v>
      </c>
    </row>
    <row r="43" spans="1:8" ht="15.75">
      <c r="A43" s="588">
        <v>36</v>
      </c>
      <c r="B43" s="68" t="s">
        <v>913</v>
      </c>
      <c r="C43" s="90"/>
      <c r="D43" s="90"/>
      <c r="E43" s="91"/>
      <c r="F43" s="89"/>
      <c r="G43" s="89"/>
      <c r="H43" s="89"/>
    </row>
    <row r="44" spans="1:8" ht="15.75">
      <c r="A44" s="588">
        <v>37</v>
      </c>
      <c r="B44" s="92" t="s">
        <v>914</v>
      </c>
      <c r="C44" s="63"/>
      <c r="D44" s="63"/>
      <c r="E44" s="64"/>
      <c r="F44" s="89"/>
      <c r="G44" s="89"/>
      <c r="H44" s="89"/>
    </row>
    <row r="45" spans="1:8" ht="15.75">
      <c r="A45" s="588">
        <v>38</v>
      </c>
      <c r="B45" s="691" t="s">
        <v>915</v>
      </c>
      <c r="C45" s="720"/>
      <c r="D45" s="720"/>
      <c r="E45" s="721"/>
      <c r="F45" s="67">
        <f>SUM(F46:F55)</f>
        <v>1475</v>
      </c>
      <c r="G45" s="67">
        <f>SUM(G46:G55)</f>
        <v>104676</v>
      </c>
      <c r="H45" s="67">
        <f>SUM(H46:H55)</f>
        <v>104676</v>
      </c>
    </row>
    <row r="46" spans="1:8" ht="15.75">
      <c r="A46" s="588">
        <v>39</v>
      </c>
      <c r="B46" s="725" t="s">
        <v>242</v>
      </c>
      <c r="C46" s="726"/>
      <c r="D46" s="726"/>
      <c r="E46" s="727"/>
      <c r="F46" s="94">
        <v>47</v>
      </c>
      <c r="G46" s="94">
        <v>56</v>
      </c>
      <c r="H46" s="94">
        <v>56</v>
      </c>
    </row>
    <row r="47" spans="1:8" ht="15.75">
      <c r="A47" s="588">
        <v>40</v>
      </c>
      <c r="B47" s="722" t="s">
        <v>209</v>
      </c>
      <c r="C47" s="723"/>
      <c r="D47" s="723"/>
      <c r="E47" s="724"/>
      <c r="F47" s="65">
        <v>1428</v>
      </c>
      <c r="G47" s="65">
        <v>1420</v>
      </c>
      <c r="H47" s="65">
        <v>1420</v>
      </c>
    </row>
    <row r="48" spans="1:8" ht="15.75">
      <c r="A48" s="588">
        <v>41</v>
      </c>
      <c r="B48" s="722" t="s">
        <v>210</v>
      </c>
      <c r="C48" s="723"/>
      <c r="D48" s="723"/>
      <c r="E48" s="724"/>
      <c r="F48" s="65"/>
      <c r="G48" s="65">
        <v>11790</v>
      </c>
      <c r="H48" s="65">
        <v>11790</v>
      </c>
    </row>
    <row r="49" spans="1:8" ht="15.75">
      <c r="A49" s="588">
        <v>42</v>
      </c>
      <c r="B49" s="72" t="s">
        <v>211</v>
      </c>
      <c r="C49" s="73"/>
      <c r="D49" s="73"/>
      <c r="E49" s="93"/>
      <c r="F49" s="65"/>
      <c r="G49" s="65">
        <v>1062</v>
      </c>
      <c r="H49" s="65">
        <v>1062</v>
      </c>
    </row>
    <row r="50" spans="1:8" ht="15.75">
      <c r="A50" s="588">
        <v>43</v>
      </c>
      <c r="B50" s="725" t="s">
        <v>212</v>
      </c>
      <c r="C50" s="726"/>
      <c r="D50" s="726"/>
      <c r="E50" s="727"/>
      <c r="F50" s="65"/>
      <c r="G50" s="65">
        <v>7097</v>
      </c>
      <c r="H50" s="65">
        <v>7097</v>
      </c>
    </row>
    <row r="51" spans="1:8" ht="15.75">
      <c r="A51" s="588">
        <v>44</v>
      </c>
      <c r="B51" s="725" t="s">
        <v>213</v>
      </c>
      <c r="C51" s="726"/>
      <c r="D51" s="726"/>
      <c r="E51" s="727"/>
      <c r="F51" s="95"/>
      <c r="G51" s="95">
        <v>13662</v>
      </c>
      <c r="H51" s="95">
        <v>13662</v>
      </c>
    </row>
    <row r="52" spans="1:8" ht="15.75">
      <c r="A52" s="588">
        <v>45</v>
      </c>
      <c r="B52" s="725" t="s">
        <v>214</v>
      </c>
      <c r="C52" s="866"/>
      <c r="D52" s="866"/>
      <c r="E52" s="867"/>
      <c r="F52" s="95"/>
      <c r="G52" s="95">
        <v>10958</v>
      </c>
      <c r="H52" s="601">
        <v>10958</v>
      </c>
    </row>
    <row r="53" spans="1:8" ht="15.75">
      <c r="A53" s="588">
        <v>46</v>
      </c>
      <c r="B53" s="725" t="s">
        <v>877</v>
      </c>
      <c r="C53" s="866"/>
      <c r="D53" s="866"/>
      <c r="E53" s="867"/>
      <c r="F53" s="95"/>
      <c r="G53" s="95">
        <v>7091</v>
      </c>
      <c r="H53" s="95">
        <v>7091</v>
      </c>
    </row>
    <row r="54" spans="1:8" ht="15.75">
      <c r="A54" s="588">
        <v>47</v>
      </c>
      <c r="B54" s="725" t="s">
        <v>878</v>
      </c>
      <c r="C54" s="866"/>
      <c r="D54" s="866"/>
      <c r="E54" s="867"/>
      <c r="F54" s="95"/>
      <c r="G54" s="95">
        <v>50240</v>
      </c>
      <c r="H54" s="95">
        <v>50240</v>
      </c>
    </row>
    <row r="55" spans="1:8" ht="15.75">
      <c r="A55" s="588">
        <v>48</v>
      </c>
      <c r="B55" s="860" t="s">
        <v>879</v>
      </c>
      <c r="C55" s="860"/>
      <c r="D55" s="860"/>
      <c r="E55" s="860"/>
      <c r="F55" s="95"/>
      <c r="G55" s="95">
        <v>1300</v>
      </c>
      <c r="H55" s="95">
        <v>1300</v>
      </c>
    </row>
    <row r="56" spans="1:8" ht="15.75">
      <c r="A56" s="588">
        <v>49</v>
      </c>
      <c r="B56" s="581" t="s">
        <v>880</v>
      </c>
      <c r="C56" s="602"/>
      <c r="D56" s="602"/>
      <c r="E56" s="603"/>
      <c r="F56" s="604"/>
      <c r="G56" s="604">
        <f>G57</f>
        <v>4942</v>
      </c>
      <c r="H56" s="604">
        <f>H57</f>
        <v>4942</v>
      </c>
    </row>
    <row r="57" spans="1:8" ht="15.75">
      <c r="A57" s="588">
        <v>50</v>
      </c>
      <c r="B57" s="581" t="s">
        <v>881</v>
      </c>
      <c r="C57" s="602"/>
      <c r="D57" s="602"/>
      <c r="E57" s="603"/>
      <c r="F57" s="604"/>
      <c r="G57" s="604">
        <v>4942</v>
      </c>
      <c r="H57" s="604">
        <v>4942</v>
      </c>
    </row>
    <row r="58" spans="1:8" ht="15.75">
      <c r="A58" s="588">
        <v>51</v>
      </c>
      <c r="B58" s="863" t="s">
        <v>882</v>
      </c>
      <c r="C58" s="864"/>
      <c r="D58" s="864"/>
      <c r="E58" s="865"/>
      <c r="F58" s="605">
        <f>F59+F85+F89+F90</f>
        <v>94400</v>
      </c>
      <c r="G58" s="605">
        <f>G59+G85+G89+G90</f>
        <v>103731</v>
      </c>
      <c r="H58" s="605">
        <f>H59+H85+H89+H90</f>
        <v>94414</v>
      </c>
    </row>
    <row r="59" spans="1:8" ht="15.75">
      <c r="A59" s="588">
        <v>52</v>
      </c>
      <c r="B59" s="691" t="s">
        <v>916</v>
      </c>
      <c r="C59" s="720"/>
      <c r="D59" s="720"/>
      <c r="E59" s="721"/>
      <c r="F59" s="67">
        <f>SUM(F60:F84)</f>
        <v>94330</v>
      </c>
      <c r="G59" s="67">
        <f>SUM(G60:G84)</f>
        <v>100946</v>
      </c>
      <c r="H59" s="67">
        <f>SUM(H60:H84)</f>
        <v>91629</v>
      </c>
    </row>
    <row r="60" spans="1:8" ht="15.75">
      <c r="A60" s="588">
        <v>53</v>
      </c>
      <c r="B60" s="82" t="s">
        <v>215</v>
      </c>
      <c r="C60" s="83"/>
      <c r="D60" s="83"/>
      <c r="E60" s="84"/>
      <c r="F60" s="77">
        <v>10164</v>
      </c>
      <c r="G60" s="77">
        <v>10164</v>
      </c>
      <c r="H60" s="77">
        <v>10109</v>
      </c>
    </row>
    <row r="61" spans="1:8" ht="15.75">
      <c r="A61" s="588">
        <v>54</v>
      </c>
      <c r="B61" s="62" t="s">
        <v>883</v>
      </c>
      <c r="C61" s="63"/>
      <c r="D61" s="63"/>
      <c r="E61" s="64"/>
      <c r="F61" s="96">
        <v>164</v>
      </c>
      <c r="G61" s="65">
        <v>131</v>
      </c>
      <c r="H61" s="94">
        <v>131</v>
      </c>
    </row>
    <row r="62" spans="1:8" ht="15.75">
      <c r="A62" s="588">
        <v>55</v>
      </c>
      <c r="B62" s="62" t="s">
        <v>216</v>
      </c>
      <c r="C62" s="63"/>
      <c r="D62" s="63"/>
      <c r="E62" s="64"/>
      <c r="F62" s="65"/>
      <c r="G62" s="65">
        <v>427</v>
      </c>
      <c r="H62" s="94">
        <v>427</v>
      </c>
    </row>
    <row r="63" spans="1:8" ht="15.75">
      <c r="A63" s="588">
        <v>56</v>
      </c>
      <c r="B63" s="62" t="s">
        <v>217</v>
      </c>
      <c r="C63" s="63"/>
      <c r="D63" s="63"/>
      <c r="E63" s="64"/>
      <c r="F63" s="65">
        <v>10274</v>
      </c>
      <c r="G63" s="65">
        <v>8893</v>
      </c>
      <c r="H63" s="65">
        <v>8893</v>
      </c>
    </row>
    <row r="64" spans="1:8" ht="15.75">
      <c r="A64" s="588">
        <v>57</v>
      </c>
      <c r="B64" s="62" t="s">
        <v>218</v>
      </c>
      <c r="C64" s="63"/>
      <c r="D64" s="63"/>
      <c r="E64" s="64"/>
      <c r="F64" s="65">
        <v>250</v>
      </c>
      <c r="G64" s="65">
        <v>501</v>
      </c>
      <c r="H64" s="94">
        <v>501</v>
      </c>
    </row>
    <row r="65" spans="1:8" ht="15.75">
      <c r="A65" s="588">
        <v>58</v>
      </c>
      <c r="B65" s="62" t="s">
        <v>219</v>
      </c>
      <c r="C65" s="63"/>
      <c r="D65" s="63"/>
      <c r="E65" s="64"/>
      <c r="F65" s="65">
        <v>3380</v>
      </c>
      <c r="G65" s="65">
        <v>3503</v>
      </c>
      <c r="H65" s="65">
        <v>3503</v>
      </c>
    </row>
    <row r="66" spans="1:8" ht="15.75">
      <c r="A66" s="588">
        <v>59</v>
      </c>
      <c r="B66" s="97" t="s">
        <v>884</v>
      </c>
      <c r="C66" s="98"/>
      <c r="D66" s="98"/>
      <c r="E66" s="99"/>
      <c r="F66" s="65"/>
      <c r="G66" s="65"/>
      <c r="H66" s="65"/>
    </row>
    <row r="67" spans="1:8" ht="15.75">
      <c r="A67" s="588">
        <v>60</v>
      </c>
      <c r="B67" s="97" t="s">
        <v>220</v>
      </c>
      <c r="C67" s="98"/>
      <c r="D67" s="98"/>
      <c r="E67" s="99"/>
      <c r="F67" s="100">
        <v>8600</v>
      </c>
      <c r="G67" s="100">
        <v>8125</v>
      </c>
      <c r="H67" s="100">
        <v>8125</v>
      </c>
    </row>
    <row r="68" spans="1:8" ht="15.75">
      <c r="A68" s="588">
        <v>61</v>
      </c>
      <c r="B68" s="97" t="s">
        <v>221</v>
      </c>
      <c r="C68" s="98"/>
      <c r="D68" s="98"/>
      <c r="E68" s="99"/>
      <c r="F68" s="96">
        <v>6614</v>
      </c>
      <c r="G68" s="96">
        <v>6620</v>
      </c>
      <c r="H68" s="96">
        <v>6620</v>
      </c>
    </row>
    <row r="69" spans="1:8" ht="15.75">
      <c r="A69" s="588">
        <v>62</v>
      </c>
      <c r="B69" s="97" t="s">
        <v>885</v>
      </c>
      <c r="C69" s="98"/>
      <c r="D69" s="98"/>
      <c r="E69" s="99"/>
      <c r="F69" s="100">
        <v>997</v>
      </c>
      <c r="G69" s="100">
        <v>997</v>
      </c>
      <c r="H69" s="100">
        <v>997</v>
      </c>
    </row>
    <row r="70" spans="1:8" ht="15.75">
      <c r="A70" s="588">
        <v>63</v>
      </c>
      <c r="B70" s="717" t="s">
        <v>886</v>
      </c>
      <c r="C70" s="717"/>
      <c r="D70" s="717"/>
      <c r="E70" s="717"/>
      <c r="F70" s="94">
        <v>210</v>
      </c>
      <c r="G70" s="94">
        <v>210</v>
      </c>
      <c r="H70" s="94">
        <v>210</v>
      </c>
    </row>
    <row r="71" spans="1:8" ht="15.75">
      <c r="A71" s="588">
        <v>64</v>
      </c>
      <c r="B71" s="717" t="s">
        <v>887</v>
      </c>
      <c r="C71" s="717"/>
      <c r="D71" s="717"/>
      <c r="E71" s="717"/>
      <c r="F71" s="94">
        <v>210</v>
      </c>
      <c r="G71" s="94">
        <v>210</v>
      </c>
      <c r="H71" s="94">
        <v>210</v>
      </c>
    </row>
    <row r="72" spans="1:8" ht="15.75">
      <c r="A72" s="588">
        <v>65</v>
      </c>
      <c r="B72" s="62" t="s">
        <v>888</v>
      </c>
      <c r="C72" s="63"/>
      <c r="D72" s="63"/>
      <c r="E72" s="64"/>
      <c r="F72" s="94">
        <v>7091</v>
      </c>
      <c r="G72" s="94"/>
      <c r="H72" s="94"/>
    </row>
    <row r="73" spans="1:8" ht="15.75">
      <c r="A73" s="588">
        <v>66</v>
      </c>
      <c r="B73" s="580" t="s">
        <v>889</v>
      </c>
      <c r="C73" s="580"/>
      <c r="D73" s="580"/>
      <c r="E73" s="580"/>
      <c r="F73" s="94">
        <v>29597</v>
      </c>
      <c r="G73" s="94">
        <v>29597</v>
      </c>
      <c r="H73" s="94">
        <v>25019</v>
      </c>
    </row>
    <row r="74" spans="1:8" ht="15.75">
      <c r="A74" s="588">
        <v>67</v>
      </c>
      <c r="B74" s="62" t="s">
        <v>890</v>
      </c>
      <c r="C74" s="63"/>
      <c r="D74" s="63"/>
      <c r="E74" s="63"/>
      <c r="F74" s="101">
        <v>11576</v>
      </c>
      <c r="G74" s="101">
        <v>11576</v>
      </c>
      <c r="H74" s="101">
        <v>6892</v>
      </c>
    </row>
    <row r="75" spans="1:8" ht="15.75">
      <c r="A75" s="588">
        <v>68</v>
      </c>
      <c r="B75" s="722" t="s">
        <v>891</v>
      </c>
      <c r="C75" s="885"/>
      <c r="D75" s="885"/>
      <c r="E75" s="886"/>
      <c r="F75" s="101">
        <v>5203</v>
      </c>
      <c r="G75" s="101">
        <v>0</v>
      </c>
      <c r="H75" s="101"/>
    </row>
    <row r="76" spans="1:8" ht="15.75">
      <c r="A76" s="588">
        <v>69</v>
      </c>
      <c r="B76" s="882" t="s">
        <v>892</v>
      </c>
      <c r="C76" s="883"/>
      <c r="D76" s="883"/>
      <c r="E76" s="884"/>
      <c r="F76" s="101"/>
      <c r="G76" s="101">
        <v>470</v>
      </c>
      <c r="H76" s="101">
        <v>470</v>
      </c>
    </row>
    <row r="77" spans="1:8" ht="15.75">
      <c r="A77" s="606">
        <v>70</v>
      </c>
      <c r="B77" s="722" t="s">
        <v>893</v>
      </c>
      <c r="C77" s="885"/>
      <c r="D77" s="885"/>
      <c r="E77" s="886"/>
      <c r="F77" s="101"/>
      <c r="G77" s="101">
        <v>465</v>
      </c>
      <c r="H77" s="101">
        <v>465</v>
      </c>
    </row>
    <row r="78" spans="1:8" ht="15.75">
      <c r="A78" s="588">
        <v>71</v>
      </c>
      <c r="B78" s="722" t="s">
        <v>894</v>
      </c>
      <c r="C78" s="885"/>
      <c r="D78" s="885"/>
      <c r="E78" s="886"/>
      <c r="F78" s="101"/>
      <c r="G78" s="101">
        <v>5101</v>
      </c>
      <c r="H78" s="101">
        <v>5101</v>
      </c>
    </row>
    <row r="79" spans="1:8" ht="15.75">
      <c r="A79" s="606">
        <v>72</v>
      </c>
      <c r="B79" s="607" t="s">
        <v>895</v>
      </c>
      <c r="C79" s="608"/>
      <c r="D79" s="609"/>
      <c r="E79" s="600"/>
      <c r="F79" s="101"/>
      <c r="G79" s="101">
        <v>3863</v>
      </c>
      <c r="H79" s="101">
        <v>3863</v>
      </c>
    </row>
    <row r="80" spans="1:8" ht="15.75">
      <c r="A80" s="606">
        <v>73</v>
      </c>
      <c r="B80" s="610" t="s">
        <v>896</v>
      </c>
      <c r="C80" s="609"/>
      <c r="D80" s="609"/>
      <c r="E80" s="600"/>
      <c r="F80" s="94"/>
      <c r="G80" s="94">
        <v>100</v>
      </c>
      <c r="H80" s="94">
        <v>100</v>
      </c>
    </row>
    <row r="81" spans="1:8" ht="15.75">
      <c r="A81" s="599">
        <v>74</v>
      </c>
      <c r="B81" s="717" t="s">
        <v>897</v>
      </c>
      <c r="C81" s="717"/>
      <c r="D81" s="717"/>
      <c r="E81" s="717"/>
      <c r="F81" s="94"/>
      <c r="G81" s="94">
        <v>683</v>
      </c>
      <c r="H81" s="94">
        <v>683</v>
      </c>
    </row>
    <row r="82" spans="1:8" ht="15.75">
      <c r="A82" s="599">
        <v>75</v>
      </c>
      <c r="B82" s="717" t="s">
        <v>898</v>
      </c>
      <c r="C82" s="717"/>
      <c r="D82" s="717"/>
      <c r="E82" s="717"/>
      <c r="F82" s="94"/>
      <c r="G82" s="94">
        <v>299</v>
      </c>
      <c r="H82" s="94">
        <v>299</v>
      </c>
    </row>
    <row r="83" spans="1:8" ht="15.75">
      <c r="A83" s="599">
        <v>76</v>
      </c>
      <c r="B83" s="722" t="s">
        <v>899</v>
      </c>
      <c r="C83" s="847"/>
      <c r="D83" s="847"/>
      <c r="E83" s="847"/>
      <c r="F83" s="101"/>
      <c r="G83" s="101">
        <v>1511</v>
      </c>
      <c r="H83" s="94">
        <v>1511</v>
      </c>
    </row>
    <row r="84" spans="1:8" ht="15.75">
      <c r="A84" s="599">
        <v>77</v>
      </c>
      <c r="B84" s="62" t="s">
        <v>900</v>
      </c>
      <c r="C84" s="63"/>
      <c r="D84" s="63"/>
      <c r="E84" s="63"/>
      <c r="F84" s="611"/>
      <c r="G84" s="611">
        <v>7500</v>
      </c>
      <c r="H84" s="597">
        <v>7500</v>
      </c>
    </row>
    <row r="85" spans="1:8" ht="15.75">
      <c r="A85" s="588">
        <v>78</v>
      </c>
      <c r="B85" s="691" t="s">
        <v>917</v>
      </c>
      <c r="C85" s="705"/>
      <c r="D85" s="705"/>
      <c r="E85" s="706"/>
      <c r="F85" s="612">
        <f>SUM(F86:F88)</f>
        <v>70</v>
      </c>
      <c r="G85" s="69">
        <f>SUM(G86:G88)</f>
        <v>2785</v>
      </c>
      <c r="H85" s="69">
        <f>SUM(H86:H88)</f>
        <v>2785</v>
      </c>
    </row>
    <row r="86" spans="1:8" ht="15.75">
      <c r="A86" s="588">
        <v>79</v>
      </c>
      <c r="B86" s="62" t="s">
        <v>222</v>
      </c>
      <c r="C86" s="98"/>
      <c r="D86" s="98"/>
      <c r="E86" s="99"/>
      <c r="F86" s="65">
        <v>70</v>
      </c>
      <c r="G86" s="65">
        <v>70</v>
      </c>
      <c r="H86" s="65">
        <v>70</v>
      </c>
    </row>
    <row r="87" spans="1:8" ht="15.75">
      <c r="A87" s="588">
        <v>80</v>
      </c>
      <c r="B87" s="62" t="s">
        <v>901</v>
      </c>
      <c r="C87" s="98"/>
      <c r="D87" s="98"/>
      <c r="E87" s="99"/>
      <c r="F87" s="65"/>
      <c r="G87" s="65">
        <v>70</v>
      </c>
      <c r="H87" s="65">
        <v>70</v>
      </c>
    </row>
    <row r="88" spans="1:8" ht="15.75">
      <c r="A88" s="588">
        <v>81</v>
      </c>
      <c r="B88" s="62" t="s">
        <v>902</v>
      </c>
      <c r="C88" s="98"/>
      <c r="D88" s="98"/>
      <c r="E88" s="99"/>
      <c r="F88" s="65"/>
      <c r="G88" s="65">
        <v>2645</v>
      </c>
      <c r="H88" s="65">
        <v>2645</v>
      </c>
    </row>
    <row r="89" spans="1:8" ht="15.75">
      <c r="A89" s="588">
        <v>82</v>
      </c>
      <c r="B89" s="710" t="s">
        <v>918</v>
      </c>
      <c r="C89" s="855"/>
      <c r="D89" s="855"/>
      <c r="E89" s="856"/>
      <c r="F89" s="69"/>
      <c r="G89" s="69"/>
      <c r="H89" s="69"/>
    </row>
    <row r="90" spans="1:8" ht="16.5" thickBot="1">
      <c r="A90" s="588">
        <v>83</v>
      </c>
      <c r="B90" s="711" t="s">
        <v>919</v>
      </c>
      <c r="C90" s="877"/>
      <c r="D90" s="877"/>
      <c r="E90" s="878"/>
      <c r="F90" s="77"/>
      <c r="G90" s="77"/>
      <c r="H90" s="77"/>
    </row>
    <row r="91" spans="1:8" ht="16.5" thickBot="1">
      <c r="A91" s="588">
        <v>84</v>
      </c>
      <c r="B91" s="872" t="s">
        <v>225</v>
      </c>
      <c r="C91" s="881"/>
      <c r="D91" s="881"/>
      <c r="E91" s="881"/>
      <c r="F91" s="613">
        <f>F92+F98+F99</f>
        <v>96450</v>
      </c>
      <c r="G91" s="613">
        <f>G92+G98+G99</f>
        <v>24599</v>
      </c>
      <c r="H91" s="613">
        <f>H92+H98+H99</f>
        <v>24690</v>
      </c>
    </row>
    <row r="92" spans="1:8" ht="15.75">
      <c r="A92" s="588">
        <v>85</v>
      </c>
      <c r="B92" s="874" t="s">
        <v>243</v>
      </c>
      <c r="C92" s="879"/>
      <c r="D92" s="879"/>
      <c r="E92" s="880"/>
      <c r="F92" s="614">
        <f>F93+F94+F97</f>
        <v>400</v>
      </c>
      <c r="G92" s="614">
        <f>G93+G94+G97</f>
        <v>623</v>
      </c>
      <c r="H92" s="614">
        <f>H93+H94+H97</f>
        <v>714</v>
      </c>
    </row>
    <row r="93" spans="1:8" ht="15.75">
      <c r="A93" s="588">
        <v>86</v>
      </c>
      <c r="B93" s="615" t="s">
        <v>920</v>
      </c>
      <c r="C93" s="589"/>
      <c r="D93" s="589"/>
      <c r="E93" s="616"/>
      <c r="F93" s="617"/>
      <c r="G93" s="617">
        <v>223</v>
      </c>
      <c r="H93" s="61">
        <v>226</v>
      </c>
    </row>
    <row r="94" spans="1:8" ht="15.75">
      <c r="A94" s="588">
        <v>87</v>
      </c>
      <c r="B94" s="702" t="s">
        <v>245</v>
      </c>
      <c r="C94" s="703"/>
      <c r="D94" s="703"/>
      <c r="E94" s="703"/>
      <c r="F94" s="67">
        <f>SUM(F95:F96)</f>
        <v>400</v>
      </c>
      <c r="G94" s="67">
        <f>SUM(G95:G96)</f>
        <v>400</v>
      </c>
      <c r="H94" s="67">
        <f>SUM(H95:H96)</f>
        <v>488</v>
      </c>
    </row>
    <row r="95" spans="1:8" ht="15.75">
      <c r="A95" s="588">
        <v>88</v>
      </c>
      <c r="B95" s="704" t="s">
        <v>226</v>
      </c>
      <c r="C95" s="704"/>
      <c r="D95" s="704"/>
      <c r="E95" s="704"/>
      <c r="F95" s="77"/>
      <c r="G95" s="77"/>
      <c r="H95" s="89"/>
    </row>
    <row r="96" spans="1:8" ht="16.5" customHeight="1">
      <c r="A96" s="588">
        <v>89</v>
      </c>
      <c r="B96" s="717" t="s">
        <v>227</v>
      </c>
      <c r="C96" s="717"/>
      <c r="D96" s="717"/>
      <c r="E96" s="717"/>
      <c r="F96" s="65">
        <v>400</v>
      </c>
      <c r="G96" s="65">
        <v>400</v>
      </c>
      <c r="H96" s="65">
        <v>488</v>
      </c>
    </row>
    <row r="97" spans="1:8" ht="15.75">
      <c r="A97" s="588">
        <v>90</v>
      </c>
      <c r="B97" s="691" t="s">
        <v>246</v>
      </c>
      <c r="C97" s="718"/>
      <c r="D97" s="718"/>
      <c r="E97" s="719"/>
      <c r="F97" s="69"/>
      <c r="G97" s="69"/>
      <c r="H97" s="69"/>
    </row>
    <row r="98" spans="1:8" ht="15.75">
      <c r="A98" s="588">
        <v>91</v>
      </c>
      <c r="B98" s="850" t="s">
        <v>247</v>
      </c>
      <c r="C98" s="851"/>
      <c r="D98" s="851"/>
      <c r="E98" s="852"/>
      <c r="F98" s="618"/>
      <c r="G98" s="618"/>
      <c r="H98" s="618"/>
    </row>
    <row r="99" spans="1:8" ht="15.75">
      <c r="A99" s="588">
        <v>92</v>
      </c>
      <c r="B99" s="850" t="s">
        <v>248</v>
      </c>
      <c r="C99" s="851"/>
      <c r="D99" s="851"/>
      <c r="E99" s="852"/>
      <c r="F99" s="618">
        <f>F100+F103+F104</f>
        <v>96050</v>
      </c>
      <c r="G99" s="618">
        <f>G100+G103+G104</f>
        <v>23976</v>
      </c>
      <c r="H99" s="618">
        <f>H100+H103+H104</f>
        <v>23976</v>
      </c>
    </row>
    <row r="100" spans="1:8" ht="15.75">
      <c r="A100" s="588">
        <v>93</v>
      </c>
      <c r="B100" s="685" t="s">
        <v>228</v>
      </c>
      <c r="C100" s="707"/>
      <c r="D100" s="707"/>
      <c r="E100" s="707"/>
      <c r="F100" s="70">
        <f>SUM(F101:F102)</f>
        <v>96050</v>
      </c>
      <c r="G100" s="70">
        <f>SUM(G101:G102)</f>
        <v>23976</v>
      </c>
      <c r="H100" s="70">
        <f>SUM(H101:H102)</f>
        <v>23976</v>
      </c>
    </row>
    <row r="101" spans="1:8" ht="15.75">
      <c r="A101" s="588">
        <v>94</v>
      </c>
      <c r="B101" s="708" t="s">
        <v>903</v>
      </c>
      <c r="C101" s="709"/>
      <c r="D101" s="709"/>
      <c r="E101" s="709"/>
      <c r="F101" s="104">
        <v>2881</v>
      </c>
      <c r="G101" s="104">
        <v>1416</v>
      </c>
      <c r="H101" s="104">
        <v>1416</v>
      </c>
    </row>
    <row r="102" spans="1:8" ht="15.75">
      <c r="A102" s="588">
        <v>95</v>
      </c>
      <c r="B102" s="736" t="s">
        <v>904</v>
      </c>
      <c r="C102" s="848"/>
      <c r="D102" s="848"/>
      <c r="E102" s="849"/>
      <c r="F102" s="597">
        <v>93169</v>
      </c>
      <c r="G102" s="597">
        <v>22560</v>
      </c>
      <c r="H102" s="597">
        <v>22560</v>
      </c>
    </row>
    <row r="103" spans="1:8" ht="15.75">
      <c r="A103" s="588">
        <v>96</v>
      </c>
      <c r="B103" s="86" t="s">
        <v>229</v>
      </c>
      <c r="C103" s="86"/>
      <c r="D103" s="86"/>
      <c r="E103" s="86"/>
      <c r="F103" s="105"/>
      <c r="G103" s="105"/>
      <c r="H103" s="105"/>
    </row>
    <row r="104" spans="1:8" ht="15.75">
      <c r="A104" s="588">
        <v>97</v>
      </c>
      <c r="B104" s="685" t="s">
        <v>230</v>
      </c>
      <c r="C104" s="855"/>
      <c r="D104" s="855"/>
      <c r="E104" s="856"/>
      <c r="F104" s="65"/>
      <c r="G104" s="65"/>
      <c r="H104" s="65"/>
    </row>
    <row r="105" spans="1:8" ht="15.75">
      <c r="A105" s="588">
        <v>98</v>
      </c>
      <c r="B105" s="739" t="s">
        <v>231</v>
      </c>
      <c r="C105" s="739"/>
      <c r="D105" s="739"/>
      <c r="E105" s="739"/>
      <c r="F105" s="267">
        <v>1000</v>
      </c>
      <c r="G105" s="267">
        <v>1000</v>
      </c>
      <c r="H105" s="267">
        <v>934</v>
      </c>
    </row>
    <row r="106" spans="1:8" ht="15.75">
      <c r="A106" s="588">
        <v>99</v>
      </c>
      <c r="B106" s="739" t="s">
        <v>232</v>
      </c>
      <c r="C106" s="859"/>
      <c r="D106" s="859"/>
      <c r="E106" s="859"/>
      <c r="F106" s="259">
        <f>SUM(F107:F107)</f>
        <v>0</v>
      </c>
      <c r="G106" s="259">
        <f>SUM(G107:G107)</f>
        <v>0</v>
      </c>
      <c r="H106" s="259">
        <f>SUM(H107:H107)</f>
        <v>0</v>
      </c>
    </row>
    <row r="107" spans="1:8" ht="15.75">
      <c r="A107" s="588">
        <v>100</v>
      </c>
      <c r="B107" s="696" t="s">
        <v>233</v>
      </c>
      <c r="C107" s="696"/>
      <c r="D107" s="696"/>
      <c r="E107" s="696"/>
      <c r="F107" s="106"/>
      <c r="G107" s="106"/>
      <c r="H107" s="106"/>
    </row>
    <row r="108" spans="1:8" s="46" customFormat="1" ht="15.75">
      <c r="A108" s="588">
        <v>101</v>
      </c>
      <c r="B108" s="702" t="s">
        <v>234</v>
      </c>
      <c r="C108" s="703"/>
      <c r="D108" s="703"/>
      <c r="E108" s="703"/>
      <c r="F108" s="87">
        <f>F7+F91+F105+F106</f>
        <v>814590</v>
      </c>
      <c r="G108" s="619">
        <f>G7+G91+G105+G106</f>
        <v>873642</v>
      </c>
      <c r="H108" s="87">
        <f>H7+H91+H105+H106</f>
        <v>868274</v>
      </c>
    </row>
    <row r="109" spans="1:8" s="46" customFormat="1" ht="15.75">
      <c r="A109" s="588">
        <v>102</v>
      </c>
      <c r="B109" s="682" t="s">
        <v>235</v>
      </c>
      <c r="C109" s="857"/>
      <c r="D109" s="857"/>
      <c r="E109" s="858"/>
      <c r="F109" s="259">
        <f>F110+F111</f>
        <v>122894</v>
      </c>
      <c r="G109" s="259">
        <f>G110+G111</f>
        <v>242053</v>
      </c>
      <c r="H109" s="259">
        <f>H110+H111</f>
        <v>189238</v>
      </c>
    </row>
    <row r="110" spans="1:8" s="46" customFormat="1" ht="15.75">
      <c r="A110" s="55">
        <v>103</v>
      </c>
      <c r="B110" s="691" t="s">
        <v>249</v>
      </c>
      <c r="C110" s="853"/>
      <c r="D110" s="853"/>
      <c r="E110" s="854"/>
      <c r="F110" s="67">
        <v>69269</v>
      </c>
      <c r="G110" s="67">
        <v>124052</v>
      </c>
      <c r="H110" s="67">
        <v>121886</v>
      </c>
    </row>
    <row r="111" spans="1:8" s="46" customFormat="1" ht="15.75">
      <c r="A111" s="55">
        <v>104</v>
      </c>
      <c r="B111" s="691" t="s">
        <v>250</v>
      </c>
      <c r="C111" s="853"/>
      <c r="D111" s="853"/>
      <c r="E111" s="854"/>
      <c r="F111" s="67">
        <v>53625</v>
      </c>
      <c r="G111" s="67">
        <v>118001</v>
      </c>
      <c r="H111" s="67">
        <v>67352</v>
      </c>
    </row>
    <row r="112" spans="1:8" s="46" customFormat="1" ht="15.75">
      <c r="A112" s="55">
        <v>105</v>
      </c>
      <c r="B112" s="682" t="s">
        <v>236</v>
      </c>
      <c r="C112" s="857"/>
      <c r="D112" s="857"/>
      <c r="E112" s="858"/>
      <c r="F112" s="259"/>
      <c r="G112" s="259"/>
      <c r="H112" s="259"/>
    </row>
    <row r="113" spans="1:8" s="46" customFormat="1" ht="15.75">
      <c r="A113" s="55">
        <v>106</v>
      </c>
      <c r="B113" s="682" t="s">
        <v>237</v>
      </c>
      <c r="C113" s="857"/>
      <c r="D113" s="857"/>
      <c r="E113" s="858"/>
      <c r="F113" s="259">
        <f>F114</f>
        <v>39550</v>
      </c>
      <c r="G113" s="259">
        <f>G114</f>
        <v>0</v>
      </c>
      <c r="H113" s="259">
        <f>H114</f>
        <v>0</v>
      </c>
    </row>
    <row r="114" spans="1:8" s="46" customFormat="1" ht="15.75">
      <c r="A114" s="55">
        <v>107</v>
      </c>
      <c r="B114" s="68" t="s">
        <v>251</v>
      </c>
      <c r="C114" s="620"/>
      <c r="D114" s="620"/>
      <c r="E114" s="621"/>
      <c r="F114" s="67">
        <v>39550</v>
      </c>
      <c r="G114" s="67"/>
      <c r="H114" s="67"/>
    </row>
    <row r="115" spans="1:8" s="46" customFormat="1" ht="15.75">
      <c r="A115" s="55">
        <v>108</v>
      </c>
      <c r="B115" s="691" t="s">
        <v>238</v>
      </c>
      <c r="C115" s="861"/>
      <c r="D115" s="861"/>
      <c r="E115" s="862"/>
      <c r="F115" s="87">
        <f>F109+F112+F113</f>
        <v>162444</v>
      </c>
      <c r="G115" s="87">
        <f>G109+G112+G113</f>
        <v>242053</v>
      </c>
      <c r="H115" s="87">
        <f>H109+H112+H113</f>
        <v>189238</v>
      </c>
    </row>
    <row r="116" spans="1:8" ht="15.75">
      <c r="A116" s="55">
        <v>109</v>
      </c>
      <c r="B116" s="739" t="s">
        <v>239</v>
      </c>
      <c r="C116" s="739"/>
      <c r="D116" s="739"/>
      <c r="E116" s="739"/>
      <c r="F116" s="267"/>
      <c r="G116" s="267"/>
      <c r="H116" s="267">
        <v>668</v>
      </c>
    </row>
    <row r="117" spans="1:8" ht="15.75">
      <c r="A117" s="55">
        <v>110</v>
      </c>
      <c r="B117" s="582" t="s">
        <v>905</v>
      </c>
      <c r="C117" s="582"/>
      <c r="D117" s="582"/>
      <c r="E117" s="582"/>
      <c r="F117" s="69"/>
      <c r="G117" s="69"/>
      <c r="H117" s="69">
        <v>4446</v>
      </c>
    </row>
    <row r="118" spans="1:8" s="46" customFormat="1" ht="15.75">
      <c r="A118" s="55">
        <v>111</v>
      </c>
      <c r="B118" s="694" t="s">
        <v>240</v>
      </c>
      <c r="C118" s="694"/>
      <c r="D118" s="694"/>
      <c r="E118" s="694"/>
      <c r="F118" s="265">
        <f>F108+F115+F116</f>
        <v>977034</v>
      </c>
      <c r="G118" s="265">
        <f>G108+G115+G116+G117</f>
        <v>1115695</v>
      </c>
      <c r="H118" s="265">
        <f>H108+H115+H116+H117</f>
        <v>1062626</v>
      </c>
    </row>
    <row r="119" spans="1:8" s="46" customFormat="1" ht="18" customHeight="1">
      <c r="A119" s="588"/>
      <c r="B119" s="107"/>
      <c r="C119" s="107"/>
      <c r="D119" s="107"/>
      <c r="E119" s="107"/>
      <c r="F119" s="49"/>
      <c r="G119" s="49"/>
      <c r="H119" s="49"/>
    </row>
    <row r="120" spans="1:8" s="46" customFormat="1" ht="18" customHeight="1">
      <c r="A120" s="588"/>
      <c r="B120" s="49"/>
      <c r="C120" s="49"/>
      <c r="D120" s="49"/>
      <c r="E120" s="49"/>
      <c r="F120" s="49"/>
      <c r="G120" s="622"/>
      <c r="H120" s="49"/>
    </row>
    <row r="121" spans="1:7" ht="18" customHeight="1">
      <c r="A121" s="588"/>
      <c r="D121" s="622"/>
      <c r="G121" s="55"/>
    </row>
    <row r="122" spans="1:8" s="46" customFormat="1" ht="12.75">
      <c r="A122" s="588"/>
      <c r="B122" s="49"/>
      <c r="C122" s="49"/>
      <c r="D122" s="49"/>
      <c r="E122" s="49"/>
      <c r="F122" s="49"/>
      <c r="G122" s="49"/>
      <c r="H122" s="49"/>
    </row>
    <row r="123" spans="1:8" s="46" customFormat="1" ht="12.75">
      <c r="A123" s="588"/>
      <c r="B123" s="49"/>
      <c r="C123" s="49"/>
      <c r="D123" s="623"/>
      <c r="E123" s="49"/>
      <c r="F123" s="49"/>
      <c r="G123" s="49"/>
      <c r="H123" s="49"/>
    </row>
    <row r="124" spans="1:8" s="46" customFormat="1" ht="12.75">
      <c r="A124" s="588"/>
      <c r="B124" s="49"/>
      <c r="C124" s="49"/>
      <c r="D124" s="49"/>
      <c r="E124" s="49"/>
      <c r="F124" s="49"/>
      <c r="G124" s="49"/>
      <c r="H124" s="49"/>
    </row>
    <row r="125" ht="12.75">
      <c r="A125" s="588"/>
    </row>
    <row r="126" ht="12.75">
      <c r="A126" s="588"/>
    </row>
    <row r="127" ht="12.75">
      <c r="A127" s="588"/>
    </row>
    <row r="128" ht="12.75">
      <c r="A128" s="588"/>
    </row>
    <row r="129" ht="12.75">
      <c r="A129" s="588"/>
    </row>
    <row r="130" ht="12.75">
      <c r="A130" s="588"/>
    </row>
    <row r="131" ht="12.75">
      <c r="A131" s="588"/>
    </row>
    <row r="132" ht="12.75">
      <c r="A132" s="588"/>
    </row>
    <row r="133" ht="12.75">
      <c r="A133" s="588"/>
    </row>
    <row r="135" ht="12.75">
      <c r="A135" s="588"/>
    </row>
    <row r="136" ht="12.75">
      <c r="A136" s="588"/>
    </row>
    <row r="137" ht="12.75">
      <c r="A137" s="588"/>
    </row>
    <row r="138" ht="12.75">
      <c r="A138" s="588"/>
    </row>
    <row r="139" ht="12.75">
      <c r="A139" s="588"/>
    </row>
  </sheetData>
  <sheetProtection/>
  <mergeCells count="81">
    <mergeCell ref="B41:E41"/>
    <mergeCell ref="B76:E76"/>
    <mergeCell ref="B81:E81"/>
    <mergeCell ref="B77:E77"/>
    <mergeCell ref="B51:E51"/>
    <mergeCell ref="B59:E59"/>
    <mergeCell ref="B70:E70"/>
    <mergeCell ref="B54:E54"/>
    <mergeCell ref="B78:E78"/>
    <mergeCell ref="B75:E75"/>
    <mergeCell ref="B71:E71"/>
    <mergeCell ref="B96:E96"/>
    <mergeCell ref="B85:E85"/>
    <mergeCell ref="B89:E89"/>
    <mergeCell ref="B90:E90"/>
    <mergeCell ref="B92:E92"/>
    <mergeCell ref="B91:E91"/>
    <mergeCell ref="B95:E95"/>
    <mergeCell ref="B82:E82"/>
    <mergeCell ref="B16:E16"/>
    <mergeCell ref="B17:E17"/>
    <mergeCell ref="B10:E10"/>
    <mergeCell ref="B11:E11"/>
    <mergeCell ref="B12:E12"/>
    <mergeCell ref="B13:E13"/>
    <mergeCell ref="B5:E5"/>
    <mergeCell ref="B6:E6"/>
    <mergeCell ref="B7:E7"/>
    <mergeCell ref="B8:E8"/>
    <mergeCell ref="B9:E9"/>
    <mergeCell ref="B14:E14"/>
    <mergeCell ref="B22:E22"/>
    <mergeCell ref="B23:E23"/>
    <mergeCell ref="B24:E24"/>
    <mergeCell ref="B25:E25"/>
    <mergeCell ref="B18:E18"/>
    <mergeCell ref="B19:E19"/>
    <mergeCell ref="B20:E20"/>
    <mergeCell ref="B21:E21"/>
    <mergeCell ref="B31:E31"/>
    <mergeCell ref="B32:E32"/>
    <mergeCell ref="B35:E35"/>
    <mergeCell ref="B37:E37"/>
    <mergeCell ref="B26:E26"/>
    <mergeCell ref="B27:E27"/>
    <mergeCell ref="B28:E28"/>
    <mergeCell ref="B30:E30"/>
    <mergeCell ref="B38:E38"/>
    <mergeCell ref="B39:E39"/>
    <mergeCell ref="B40:E40"/>
    <mergeCell ref="B58:E58"/>
    <mergeCell ref="B52:E52"/>
    <mergeCell ref="B42:E42"/>
    <mergeCell ref="B53:E53"/>
    <mergeCell ref="B45:E45"/>
    <mergeCell ref="B47:E47"/>
    <mergeCell ref="B48:E48"/>
    <mergeCell ref="B46:E46"/>
    <mergeCell ref="B55:E55"/>
    <mergeCell ref="B50:E50"/>
    <mergeCell ref="B118:E118"/>
    <mergeCell ref="B108:E108"/>
    <mergeCell ref="B116:E116"/>
    <mergeCell ref="B113:E113"/>
    <mergeCell ref="B115:E115"/>
    <mergeCell ref="B109:E109"/>
    <mergeCell ref="B110:E110"/>
    <mergeCell ref="B111:E111"/>
    <mergeCell ref="B105:E105"/>
    <mergeCell ref="B104:E104"/>
    <mergeCell ref="B112:E112"/>
    <mergeCell ref="B106:E106"/>
    <mergeCell ref="B107:E107"/>
    <mergeCell ref="B97:E97"/>
    <mergeCell ref="B94:E94"/>
    <mergeCell ref="B83:E83"/>
    <mergeCell ref="B102:E102"/>
    <mergeCell ref="B98:E98"/>
    <mergeCell ref="B100:E100"/>
    <mergeCell ref="B101:E101"/>
    <mergeCell ref="B99:E9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26"/>
  <sheetViews>
    <sheetView zoomScalePageLayoutView="0" workbookViewId="0" topLeftCell="B1">
      <selection activeCell="L3" sqref="L3"/>
    </sheetView>
  </sheetViews>
  <sheetFormatPr defaultColWidth="8.8515625" defaultRowHeight="12.75"/>
  <cols>
    <col min="1" max="1" width="4.7109375" style="108" customWidth="1"/>
    <col min="2" max="3" width="8.8515625" style="108" customWidth="1"/>
    <col min="4" max="4" width="12.140625" style="108" customWidth="1"/>
    <col min="5" max="5" width="10.8515625" style="108" customWidth="1"/>
    <col min="6" max="6" width="8.140625" style="108" customWidth="1"/>
    <col min="7" max="7" width="8.421875" style="108" customWidth="1"/>
    <col min="8" max="8" width="7.8515625" style="108" customWidth="1"/>
    <col min="9" max="9" width="10.140625" style="108" customWidth="1"/>
    <col min="10" max="11" width="8.00390625" style="108" customWidth="1"/>
    <col min="12" max="12" width="8.140625" style="108" customWidth="1"/>
    <col min="13" max="13" width="9.7109375" style="108" customWidth="1"/>
    <col min="14" max="14" width="8.421875" style="108" customWidth="1"/>
    <col min="15" max="15" width="7.421875" style="108" customWidth="1"/>
    <col min="16" max="16" width="8.57421875" style="108" customWidth="1"/>
    <col min="17" max="17" width="6.28125" style="624" customWidth="1"/>
    <col min="18" max="18" width="5.7109375" style="108" customWidth="1"/>
    <col min="19" max="16384" width="8.8515625" style="108" customWidth="1"/>
  </cols>
  <sheetData>
    <row r="1" spans="3:9" ht="18">
      <c r="C1" s="109"/>
      <c r="D1" s="109" t="s">
        <v>921</v>
      </c>
      <c r="E1" s="110"/>
      <c r="F1" s="110"/>
      <c r="G1" s="111"/>
      <c r="H1" s="112"/>
      <c r="I1" s="113"/>
    </row>
    <row r="2" spans="2:12" ht="15.75">
      <c r="B2" s="114"/>
      <c r="D2" s="625" t="s">
        <v>1</v>
      </c>
      <c r="E2" s="115"/>
      <c r="F2" s="116"/>
      <c r="G2" s="117"/>
      <c r="I2" s="49"/>
      <c r="J2" s="55"/>
      <c r="L2" s="55" t="s">
        <v>982</v>
      </c>
    </row>
    <row r="3" spans="2:12" ht="15.75">
      <c r="B3" s="114"/>
      <c r="C3" s="114"/>
      <c r="D3" s="118" t="s">
        <v>254</v>
      </c>
      <c r="E3" s="119"/>
      <c r="F3" s="116"/>
      <c r="G3" s="117"/>
      <c r="I3" s="49"/>
      <c r="J3" s="120"/>
      <c r="L3" s="4" t="s">
        <v>988</v>
      </c>
    </row>
    <row r="4" ht="12.75">
      <c r="L4" s="58" t="s">
        <v>185</v>
      </c>
    </row>
    <row r="5" spans="2:16" ht="16.5" thickBot="1">
      <c r="B5" s="795" t="s">
        <v>186</v>
      </c>
      <c r="C5" s="921"/>
      <c r="D5" s="921"/>
      <c r="E5" s="119" t="s">
        <v>187</v>
      </c>
      <c r="F5" s="116" t="s">
        <v>255</v>
      </c>
      <c r="G5" s="116" t="s">
        <v>256</v>
      </c>
      <c r="H5" s="121" t="s">
        <v>257</v>
      </c>
      <c r="I5" s="55" t="s">
        <v>314</v>
      </c>
      <c r="J5" s="120" t="s">
        <v>315</v>
      </c>
      <c r="K5" s="120" t="s">
        <v>316</v>
      </c>
      <c r="L5" s="120" t="s">
        <v>444</v>
      </c>
      <c r="M5" s="120" t="s">
        <v>445</v>
      </c>
      <c r="N5" s="120" t="s">
        <v>446</v>
      </c>
      <c r="O5" s="120" t="s">
        <v>447</v>
      </c>
      <c r="P5" s="120" t="s">
        <v>448</v>
      </c>
    </row>
    <row r="6" spans="2:16" ht="12.75">
      <c r="B6" s="887" t="s">
        <v>258</v>
      </c>
      <c r="C6" s="922"/>
      <c r="D6" s="923"/>
      <c r="E6" s="626" t="s">
        <v>922</v>
      </c>
      <c r="F6" s="887" t="s">
        <v>259</v>
      </c>
      <c r="G6" s="888"/>
      <c r="H6" s="889"/>
      <c r="I6" s="626" t="s">
        <v>922</v>
      </c>
      <c r="J6" s="887" t="s">
        <v>259</v>
      </c>
      <c r="K6" s="888"/>
      <c r="L6" s="889"/>
      <c r="M6" s="627" t="s">
        <v>923</v>
      </c>
      <c r="N6" s="887" t="s">
        <v>259</v>
      </c>
      <c r="O6" s="888"/>
      <c r="P6" s="889"/>
    </row>
    <row r="7" spans="2:16" ht="12.75">
      <c r="B7" s="924"/>
      <c r="C7" s="925"/>
      <c r="D7" s="926"/>
      <c r="E7" s="628" t="s">
        <v>260</v>
      </c>
      <c r="F7" s="890" t="s">
        <v>261</v>
      </c>
      <c r="G7" s="891"/>
      <c r="H7" s="892"/>
      <c r="I7" s="628" t="s">
        <v>924</v>
      </c>
      <c r="J7" s="890" t="s">
        <v>261</v>
      </c>
      <c r="K7" s="891"/>
      <c r="L7" s="892"/>
      <c r="M7" s="628" t="s">
        <v>925</v>
      </c>
      <c r="N7" s="890" t="s">
        <v>261</v>
      </c>
      <c r="O7" s="891"/>
      <c r="P7" s="892"/>
    </row>
    <row r="8" spans="2:16" ht="13.5" thickBot="1">
      <c r="B8" s="927"/>
      <c r="C8" s="928"/>
      <c r="D8" s="929"/>
      <c r="E8" s="629" t="s">
        <v>262</v>
      </c>
      <c r="F8" s="630"/>
      <c r="G8" s="631"/>
      <c r="H8" s="632"/>
      <c r="I8" s="629" t="s">
        <v>262</v>
      </c>
      <c r="J8" s="630"/>
      <c r="K8" s="631"/>
      <c r="L8" s="632"/>
      <c r="M8" s="633">
        <v>40908</v>
      </c>
      <c r="N8" s="630"/>
      <c r="O8" s="631"/>
      <c r="P8" s="632"/>
    </row>
    <row r="9" spans="1:17" ht="12.75">
      <c r="A9" s="588">
        <v>1</v>
      </c>
      <c r="B9" s="800" t="s">
        <v>263</v>
      </c>
      <c r="C9" s="801"/>
      <c r="D9" s="802"/>
      <c r="E9" s="137">
        <f>SUM(F9:H9)</f>
        <v>99065</v>
      </c>
      <c r="F9" s="123">
        <v>47786</v>
      </c>
      <c r="G9" s="123">
        <v>11974</v>
      </c>
      <c r="H9" s="123">
        <v>39305</v>
      </c>
      <c r="I9" s="137">
        <f aca="true" t="shared" si="0" ref="I9:I40">SUM(J9:L9)</f>
        <v>100768</v>
      </c>
      <c r="J9" s="123">
        <v>47776</v>
      </c>
      <c r="K9" s="123">
        <v>11971</v>
      </c>
      <c r="L9" s="123">
        <v>41021</v>
      </c>
      <c r="M9" s="137">
        <f aca="true" t="shared" si="1" ref="M9:M40">SUM(N9:P9)</f>
        <v>86179</v>
      </c>
      <c r="N9" s="123">
        <v>44390</v>
      </c>
      <c r="O9" s="123">
        <v>11823</v>
      </c>
      <c r="P9" s="123">
        <v>29966</v>
      </c>
      <c r="Q9" s="634"/>
    </row>
    <row r="10" spans="1:17" ht="12.75">
      <c r="A10" s="588">
        <v>2</v>
      </c>
      <c r="B10" s="803" t="s">
        <v>926</v>
      </c>
      <c r="C10" s="804"/>
      <c r="D10" s="804"/>
      <c r="E10" s="122">
        <f>SUM(F10:H10)</f>
        <v>60768</v>
      </c>
      <c r="F10" s="124">
        <v>29908</v>
      </c>
      <c r="G10" s="124">
        <v>7569</v>
      </c>
      <c r="H10" s="124">
        <v>23291</v>
      </c>
      <c r="I10" s="122">
        <f t="shared" si="0"/>
        <v>60529</v>
      </c>
      <c r="J10" s="124">
        <v>29764</v>
      </c>
      <c r="K10" s="124">
        <v>7528</v>
      </c>
      <c r="L10" s="124">
        <v>23237</v>
      </c>
      <c r="M10" s="122">
        <f t="shared" si="1"/>
        <v>54482</v>
      </c>
      <c r="N10" s="124">
        <v>29326</v>
      </c>
      <c r="O10" s="124">
        <v>7248</v>
      </c>
      <c r="P10" s="124">
        <v>17908</v>
      </c>
      <c r="Q10" s="634"/>
    </row>
    <row r="11" spans="1:17" ht="12.75">
      <c r="A11" s="588">
        <v>3</v>
      </c>
      <c r="B11" s="770" t="s">
        <v>264</v>
      </c>
      <c r="C11" s="771"/>
      <c r="D11" s="772"/>
      <c r="E11" s="122">
        <f>SUM(F11:H11)</f>
        <v>111315</v>
      </c>
      <c r="F11" s="128">
        <f>SUM(F12+F15+F16)</f>
        <v>68489</v>
      </c>
      <c r="G11" s="128">
        <f>SUM(G12+G15+G16)</f>
        <v>17331</v>
      </c>
      <c r="H11" s="128">
        <f>SUM(H12+H15+H16)</f>
        <v>25495</v>
      </c>
      <c r="I11" s="122">
        <f t="shared" si="0"/>
        <v>120579</v>
      </c>
      <c r="J11" s="128">
        <f>SUM(J12+J15+J16)</f>
        <v>70374</v>
      </c>
      <c r="K11" s="128">
        <f>SUM(K12+K15+K16)</f>
        <v>17849</v>
      </c>
      <c r="L11" s="128">
        <f>SUM(L12+L15+L16)</f>
        <v>32356</v>
      </c>
      <c r="M11" s="122">
        <f t="shared" si="1"/>
        <v>115631</v>
      </c>
      <c r="N11" s="128">
        <f>SUM(N12+N15+N16)</f>
        <v>67355</v>
      </c>
      <c r="O11" s="128">
        <f>SUM(O12+O15+O16)</f>
        <v>17090</v>
      </c>
      <c r="P11" s="128">
        <f>SUM(P12+P15+P16)</f>
        <v>31186</v>
      </c>
      <c r="Q11" s="634"/>
    </row>
    <row r="12" spans="1:17" ht="12.75">
      <c r="A12" s="588">
        <v>4</v>
      </c>
      <c r="B12" s="759" t="s">
        <v>927</v>
      </c>
      <c r="C12" s="760"/>
      <c r="D12" s="761"/>
      <c r="E12" s="132">
        <f>SUM(F12:H12)</f>
        <v>90857</v>
      </c>
      <c r="F12" s="133">
        <v>57443</v>
      </c>
      <c r="G12" s="133">
        <v>14528</v>
      </c>
      <c r="H12" s="133">
        <v>18886</v>
      </c>
      <c r="I12" s="132">
        <f t="shared" si="0"/>
        <v>100101</v>
      </c>
      <c r="J12" s="133">
        <v>59185</v>
      </c>
      <c r="K12" s="133">
        <v>15008</v>
      </c>
      <c r="L12" s="133">
        <v>25908</v>
      </c>
      <c r="M12" s="132">
        <f t="shared" si="1"/>
        <v>96679</v>
      </c>
      <c r="N12" s="133">
        <v>56664</v>
      </c>
      <c r="O12" s="133">
        <v>14358</v>
      </c>
      <c r="P12" s="133">
        <v>25657</v>
      </c>
      <c r="Q12" s="634"/>
    </row>
    <row r="13" spans="1:17" ht="12.75">
      <c r="A13" s="588">
        <v>5</v>
      </c>
      <c r="B13" s="759" t="s">
        <v>265</v>
      </c>
      <c r="C13" s="760"/>
      <c r="D13" s="761"/>
      <c r="E13" s="134">
        <f>SUM(F13:H13)</f>
        <v>0</v>
      </c>
      <c r="F13" s="135"/>
      <c r="G13" s="135"/>
      <c r="H13" s="135"/>
      <c r="I13" s="134">
        <f t="shared" si="0"/>
        <v>135</v>
      </c>
      <c r="J13" s="135"/>
      <c r="K13" s="135"/>
      <c r="L13" s="135">
        <v>135</v>
      </c>
      <c r="M13" s="134">
        <f t="shared" si="1"/>
        <v>135</v>
      </c>
      <c r="N13" s="135"/>
      <c r="O13" s="135"/>
      <c r="P13" s="135">
        <v>135</v>
      </c>
      <c r="Q13" s="634"/>
    </row>
    <row r="14" spans="1:17" ht="12.75">
      <c r="A14" s="588">
        <v>6</v>
      </c>
      <c r="B14" s="129" t="s">
        <v>928</v>
      </c>
      <c r="C14" s="130"/>
      <c r="D14" s="131"/>
      <c r="E14" s="134"/>
      <c r="F14" s="135"/>
      <c r="G14" s="135"/>
      <c r="H14" s="135"/>
      <c r="I14" s="134">
        <f t="shared" si="0"/>
        <v>9281</v>
      </c>
      <c r="J14" s="135">
        <v>1422</v>
      </c>
      <c r="K14" s="135">
        <v>384</v>
      </c>
      <c r="L14" s="135">
        <v>7475</v>
      </c>
      <c r="M14" s="134">
        <f t="shared" si="1"/>
        <v>8654</v>
      </c>
      <c r="N14" s="135">
        <v>938</v>
      </c>
      <c r="O14" s="135">
        <v>241</v>
      </c>
      <c r="P14" s="135">
        <v>7475</v>
      </c>
      <c r="Q14" s="634"/>
    </row>
    <row r="15" spans="1:17" ht="12.75">
      <c r="A15" s="588">
        <v>7</v>
      </c>
      <c r="B15" s="759" t="s">
        <v>266</v>
      </c>
      <c r="C15" s="760"/>
      <c r="D15" s="761"/>
      <c r="E15" s="134">
        <f aca="true" t="shared" si="2" ref="E15:E48">SUM(F15:H15)</f>
        <v>9597</v>
      </c>
      <c r="F15" s="136">
        <v>5500</v>
      </c>
      <c r="G15" s="136">
        <v>1383</v>
      </c>
      <c r="H15" s="136">
        <v>2714</v>
      </c>
      <c r="I15" s="134">
        <f t="shared" si="0"/>
        <v>9472</v>
      </c>
      <c r="J15" s="136">
        <v>5493</v>
      </c>
      <c r="K15" s="136">
        <v>1381</v>
      </c>
      <c r="L15" s="136">
        <v>2598</v>
      </c>
      <c r="M15" s="134">
        <f t="shared" si="1"/>
        <v>8615</v>
      </c>
      <c r="N15" s="136">
        <v>5000</v>
      </c>
      <c r="O15" s="136">
        <v>1281</v>
      </c>
      <c r="P15" s="136">
        <v>2334</v>
      </c>
      <c r="Q15" s="634"/>
    </row>
    <row r="16" spans="1:17" ht="12.75">
      <c r="A16" s="588">
        <v>8</v>
      </c>
      <c r="B16" s="759" t="s">
        <v>267</v>
      </c>
      <c r="C16" s="760"/>
      <c r="D16" s="761"/>
      <c r="E16" s="137">
        <f t="shared" si="2"/>
        <v>10861</v>
      </c>
      <c r="F16" s="123">
        <v>5546</v>
      </c>
      <c r="G16" s="123">
        <v>1420</v>
      </c>
      <c r="H16" s="123">
        <v>3895</v>
      </c>
      <c r="I16" s="137">
        <f t="shared" si="0"/>
        <v>11006</v>
      </c>
      <c r="J16" s="123">
        <v>5696</v>
      </c>
      <c r="K16" s="123">
        <v>1460</v>
      </c>
      <c r="L16" s="123">
        <v>3850</v>
      </c>
      <c r="M16" s="137">
        <f t="shared" si="1"/>
        <v>10337</v>
      </c>
      <c r="N16" s="123">
        <v>5691</v>
      </c>
      <c r="O16" s="123">
        <v>1451</v>
      </c>
      <c r="P16" s="123">
        <v>3195</v>
      </c>
      <c r="Q16" s="634"/>
    </row>
    <row r="17" spans="1:17" ht="12.75">
      <c r="A17" s="588">
        <v>9</v>
      </c>
      <c r="B17" s="770" t="s">
        <v>929</v>
      </c>
      <c r="C17" s="771"/>
      <c r="D17" s="772"/>
      <c r="E17" s="122">
        <f t="shared" si="2"/>
        <v>114584</v>
      </c>
      <c r="F17" s="124">
        <f>F18+F20</f>
        <v>71413</v>
      </c>
      <c r="G17" s="124">
        <f>G18+G20</f>
        <v>17706</v>
      </c>
      <c r="H17" s="124">
        <f>H18+H20</f>
        <v>25465</v>
      </c>
      <c r="I17" s="122">
        <f t="shared" si="0"/>
        <v>115613</v>
      </c>
      <c r="J17" s="124">
        <f>J18+J20</f>
        <v>70669</v>
      </c>
      <c r="K17" s="124">
        <f>K18+K20</f>
        <v>17598</v>
      </c>
      <c r="L17" s="124">
        <f>L18+L20</f>
        <v>27346</v>
      </c>
      <c r="M17" s="122">
        <f t="shared" si="1"/>
        <v>112571</v>
      </c>
      <c r="N17" s="124">
        <f>N18+N20</f>
        <v>69083</v>
      </c>
      <c r="O17" s="124">
        <f>O18+O20</f>
        <v>17197</v>
      </c>
      <c r="P17" s="124">
        <f>P18+P20</f>
        <v>26291</v>
      </c>
      <c r="Q17" s="634"/>
    </row>
    <row r="18" spans="1:17" ht="12.75">
      <c r="A18" s="588">
        <v>10</v>
      </c>
      <c r="B18" s="129" t="s">
        <v>268</v>
      </c>
      <c r="C18" s="130"/>
      <c r="D18" s="131"/>
      <c r="E18" s="134">
        <f t="shared" si="2"/>
        <v>103933</v>
      </c>
      <c r="F18" s="136">
        <v>64324</v>
      </c>
      <c r="G18" s="136">
        <v>15899</v>
      </c>
      <c r="H18" s="136">
        <v>23710</v>
      </c>
      <c r="I18" s="134">
        <f t="shared" si="0"/>
        <v>104549</v>
      </c>
      <c r="J18" s="136">
        <v>63433</v>
      </c>
      <c r="K18" s="136">
        <v>15753</v>
      </c>
      <c r="L18" s="136">
        <v>25363</v>
      </c>
      <c r="M18" s="134">
        <f t="shared" si="1"/>
        <v>102416</v>
      </c>
      <c r="N18" s="136">
        <v>62077</v>
      </c>
      <c r="O18" s="635">
        <v>15364</v>
      </c>
      <c r="P18" s="136">
        <v>24975</v>
      </c>
      <c r="Q18" s="634"/>
    </row>
    <row r="19" spans="1:17" ht="12.75">
      <c r="A19" s="588">
        <v>11</v>
      </c>
      <c r="B19" s="759" t="s">
        <v>265</v>
      </c>
      <c r="C19" s="760"/>
      <c r="D19" s="761"/>
      <c r="E19" s="134">
        <f t="shared" si="2"/>
        <v>0</v>
      </c>
      <c r="F19" s="135"/>
      <c r="G19" s="135"/>
      <c r="H19" s="135"/>
      <c r="I19" s="134">
        <f t="shared" si="0"/>
        <v>191</v>
      </c>
      <c r="J19" s="135"/>
      <c r="K19" s="135"/>
      <c r="L19" s="135">
        <v>191</v>
      </c>
      <c r="M19" s="134">
        <f t="shared" si="1"/>
        <v>191</v>
      </c>
      <c r="N19" s="135"/>
      <c r="O19" s="135"/>
      <c r="P19" s="135">
        <v>191</v>
      </c>
      <c r="Q19" s="634"/>
    </row>
    <row r="20" spans="1:17" ht="13.5" thickBot="1">
      <c r="A20" s="588">
        <v>13</v>
      </c>
      <c r="B20" s="129" t="s">
        <v>269</v>
      </c>
      <c r="C20" s="130"/>
      <c r="D20" s="131"/>
      <c r="E20" s="137">
        <f t="shared" si="2"/>
        <v>10651</v>
      </c>
      <c r="F20" s="138">
        <v>7089</v>
      </c>
      <c r="G20" s="138">
        <v>1807</v>
      </c>
      <c r="H20" s="138">
        <v>1755</v>
      </c>
      <c r="I20" s="137">
        <f t="shared" si="0"/>
        <v>11064</v>
      </c>
      <c r="J20" s="138">
        <v>7236</v>
      </c>
      <c r="K20" s="138">
        <v>1845</v>
      </c>
      <c r="L20" s="138">
        <v>1983</v>
      </c>
      <c r="M20" s="137">
        <f t="shared" si="1"/>
        <v>10155</v>
      </c>
      <c r="N20" s="138">
        <v>7006</v>
      </c>
      <c r="O20" s="138">
        <v>1833</v>
      </c>
      <c r="P20" s="138">
        <v>1316</v>
      </c>
      <c r="Q20" s="634"/>
    </row>
    <row r="21" spans="1:17" ht="12.75">
      <c r="A21" s="588">
        <v>14</v>
      </c>
      <c r="B21" s="936" t="s">
        <v>270</v>
      </c>
      <c r="C21" s="937"/>
      <c r="D21" s="937"/>
      <c r="E21" s="636">
        <f t="shared" si="2"/>
        <v>385732</v>
      </c>
      <c r="F21" s="637">
        <f>SUM(F9+F10+F11+F17)</f>
        <v>217596</v>
      </c>
      <c r="G21" s="637">
        <f>SUM(G9+G10+G11+G17)</f>
        <v>54580</v>
      </c>
      <c r="H21" s="637">
        <f>SUM(H9+H10+H11+H17)</f>
        <v>113556</v>
      </c>
      <c r="I21" s="636">
        <f t="shared" si="0"/>
        <v>397489</v>
      </c>
      <c r="J21" s="637">
        <f>SUM(J9+J10+J11+J17)</f>
        <v>218583</v>
      </c>
      <c r="K21" s="637">
        <f>SUM(K9+K10+K11+K17)</f>
        <v>54946</v>
      </c>
      <c r="L21" s="637">
        <f>SUM(L9+L10+L11+L17)</f>
        <v>123960</v>
      </c>
      <c r="M21" s="636">
        <f t="shared" si="1"/>
        <v>368863</v>
      </c>
      <c r="N21" s="637">
        <f>SUM(N9+N10+N11+N17)</f>
        <v>210154</v>
      </c>
      <c r="O21" s="637">
        <f>SUM(O9+O10+O11+O17)</f>
        <v>53358</v>
      </c>
      <c r="P21" s="637">
        <f>SUM(P9+P10+P11+P17)</f>
        <v>105351</v>
      </c>
      <c r="Q21" s="634"/>
    </row>
    <row r="22" spans="1:17" ht="13.5" thickBot="1">
      <c r="A22" s="588">
        <v>15</v>
      </c>
      <c r="B22" s="938" t="s">
        <v>271</v>
      </c>
      <c r="C22" s="939"/>
      <c r="D22" s="939"/>
      <c r="E22" s="638">
        <f t="shared" si="2"/>
        <v>37328</v>
      </c>
      <c r="F22" s="638">
        <f>SUM(F23+F25)</f>
        <v>14908</v>
      </c>
      <c r="G22" s="638">
        <f>SUM(G23+G25)</f>
        <v>3511</v>
      </c>
      <c r="H22" s="639">
        <f>SUM(H23+H25)</f>
        <v>18909</v>
      </c>
      <c r="I22" s="638">
        <f t="shared" si="0"/>
        <v>40481</v>
      </c>
      <c r="J22" s="638">
        <f>SUM(J23+J25)</f>
        <v>15248</v>
      </c>
      <c r="K22" s="638">
        <f>SUM(K23+K25)</f>
        <v>3603</v>
      </c>
      <c r="L22" s="639">
        <f>SUM(L23+L25)</f>
        <v>21630</v>
      </c>
      <c r="M22" s="638">
        <f t="shared" si="1"/>
        <v>36764</v>
      </c>
      <c r="N22" s="638">
        <f>SUM(N23+N25)</f>
        <v>13370</v>
      </c>
      <c r="O22" s="638">
        <f>SUM(O23+O25)</f>
        <v>3248</v>
      </c>
      <c r="P22" s="639">
        <f>SUM(P23+P25)</f>
        <v>20146</v>
      </c>
      <c r="Q22" s="634"/>
    </row>
    <row r="23" spans="1:17" ht="12.75">
      <c r="A23" s="588">
        <v>16</v>
      </c>
      <c r="B23" s="759" t="s">
        <v>272</v>
      </c>
      <c r="C23" s="760"/>
      <c r="D23" s="761"/>
      <c r="E23" s="134">
        <f t="shared" si="2"/>
        <v>26612</v>
      </c>
      <c r="F23" s="136">
        <v>11541</v>
      </c>
      <c r="G23" s="136">
        <v>2611</v>
      </c>
      <c r="H23" s="136">
        <v>12460</v>
      </c>
      <c r="I23" s="134">
        <f t="shared" si="0"/>
        <v>28606</v>
      </c>
      <c r="J23" s="136">
        <v>11781</v>
      </c>
      <c r="K23" s="136">
        <v>2676</v>
      </c>
      <c r="L23" s="136">
        <v>14149</v>
      </c>
      <c r="M23" s="134">
        <f t="shared" si="1"/>
        <v>25719</v>
      </c>
      <c r="N23" s="136">
        <v>10188</v>
      </c>
      <c r="O23" s="136">
        <v>2370</v>
      </c>
      <c r="P23" s="136">
        <v>13161</v>
      </c>
      <c r="Q23" s="634"/>
    </row>
    <row r="24" spans="1:17" ht="12.75">
      <c r="A24" s="588">
        <v>17</v>
      </c>
      <c r="B24" s="759" t="s">
        <v>265</v>
      </c>
      <c r="C24" s="760"/>
      <c r="D24" s="761"/>
      <c r="E24" s="134">
        <f t="shared" si="2"/>
        <v>0</v>
      </c>
      <c r="F24" s="135"/>
      <c r="G24" s="135"/>
      <c r="H24" s="135"/>
      <c r="I24" s="134">
        <f t="shared" si="0"/>
        <v>730</v>
      </c>
      <c r="J24" s="135"/>
      <c r="K24" s="135"/>
      <c r="L24" s="135">
        <v>730</v>
      </c>
      <c r="M24" s="134">
        <f t="shared" si="1"/>
        <v>659</v>
      </c>
      <c r="N24" s="135"/>
      <c r="O24" s="135"/>
      <c r="P24" s="135">
        <v>659</v>
      </c>
      <c r="Q24" s="634"/>
    </row>
    <row r="25" spans="1:17" ht="12.75">
      <c r="A25" s="588">
        <v>18</v>
      </c>
      <c r="B25" s="759" t="s">
        <v>273</v>
      </c>
      <c r="C25" s="760"/>
      <c r="D25" s="761"/>
      <c r="E25" s="134">
        <f t="shared" si="2"/>
        <v>10716</v>
      </c>
      <c r="F25" s="136">
        <v>3367</v>
      </c>
      <c r="G25" s="135">
        <v>900</v>
      </c>
      <c r="H25" s="136">
        <v>6449</v>
      </c>
      <c r="I25" s="134">
        <f t="shared" si="0"/>
        <v>11875</v>
      </c>
      <c r="J25" s="136">
        <v>3467</v>
      </c>
      <c r="K25" s="135">
        <v>927</v>
      </c>
      <c r="L25" s="136">
        <v>7481</v>
      </c>
      <c r="M25" s="134">
        <f t="shared" si="1"/>
        <v>11045</v>
      </c>
      <c r="N25" s="136">
        <v>3182</v>
      </c>
      <c r="O25" s="135">
        <v>878</v>
      </c>
      <c r="P25" s="136">
        <v>6985</v>
      </c>
      <c r="Q25" s="634"/>
    </row>
    <row r="26" spans="1:17" ht="12.75">
      <c r="A26" s="588">
        <v>19</v>
      </c>
      <c r="B26" s="129" t="s">
        <v>274</v>
      </c>
      <c r="C26" s="130"/>
      <c r="D26" s="131"/>
      <c r="E26" s="137">
        <f t="shared" si="2"/>
        <v>0</v>
      </c>
      <c r="F26" s="136"/>
      <c r="G26" s="135"/>
      <c r="H26" s="136"/>
      <c r="I26" s="137">
        <f t="shared" si="0"/>
        <v>377</v>
      </c>
      <c r="J26" s="136"/>
      <c r="K26" s="135"/>
      <c r="L26" s="136">
        <v>377</v>
      </c>
      <c r="M26" s="137">
        <f t="shared" si="1"/>
        <v>303</v>
      </c>
      <c r="N26" s="136"/>
      <c r="O26" s="135"/>
      <c r="P26" s="136">
        <v>303</v>
      </c>
      <c r="Q26" s="634"/>
    </row>
    <row r="27" spans="1:17" ht="12.75">
      <c r="A27" s="588">
        <v>20</v>
      </c>
      <c r="B27" s="917" t="s">
        <v>275</v>
      </c>
      <c r="C27" s="918"/>
      <c r="D27" s="918"/>
      <c r="E27" s="640">
        <f t="shared" si="2"/>
        <v>48073</v>
      </c>
      <c r="F27" s="640">
        <f>SUM(F28+F36)</f>
        <v>26777</v>
      </c>
      <c r="G27" s="640">
        <f>SUM(G28+G36)</f>
        <v>6560</v>
      </c>
      <c r="H27" s="640">
        <f>SUM(H28+H36)</f>
        <v>14736</v>
      </c>
      <c r="I27" s="640">
        <f t="shared" si="0"/>
        <v>52590</v>
      </c>
      <c r="J27" s="640">
        <f>SUM(J28+J36)</f>
        <v>27555</v>
      </c>
      <c r="K27" s="640">
        <f>SUM(K28+K36)</f>
        <v>6775</v>
      </c>
      <c r="L27" s="640">
        <f>SUM(L28+L36)</f>
        <v>18260</v>
      </c>
      <c r="M27" s="640">
        <f t="shared" si="1"/>
        <v>44686</v>
      </c>
      <c r="N27" s="640">
        <f>SUM(N28+N36)</f>
        <v>23347</v>
      </c>
      <c r="O27" s="640">
        <f>SUM(O28+O36)</f>
        <v>5969</v>
      </c>
      <c r="P27" s="640">
        <f>SUM(P28+P36)</f>
        <v>15370</v>
      </c>
      <c r="Q27" s="634"/>
    </row>
    <row r="28" spans="1:17" ht="12.75">
      <c r="A28" s="588">
        <v>21</v>
      </c>
      <c r="B28" s="803" t="s">
        <v>930</v>
      </c>
      <c r="C28" s="804"/>
      <c r="D28" s="804"/>
      <c r="E28" s="122">
        <f t="shared" si="2"/>
        <v>11567</v>
      </c>
      <c r="F28" s="122">
        <f>SUM(F29:F35)</f>
        <v>5661</v>
      </c>
      <c r="G28" s="122">
        <f>SUM(G29:G35)</f>
        <v>1492</v>
      </c>
      <c r="H28" s="122">
        <f>SUM(H29:H35)</f>
        <v>4414</v>
      </c>
      <c r="I28" s="122">
        <f t="shared" si="0"/>
        <v>12301</v>
      </c>
      <c r="J28" s="122">
        <f>SUM(J29:J35)</f>
        <v>5901</v>
      </c>
      <c r="K28" s="122">
        <f>SUM(K29:K35)</f>
        <v>1560</v>
      </c>
      <c r="L28" s="122">
        <f>SUM(L29:L35)</f>
        <v>4840</v>
      </c>
      <c r="M28" s="122">
        <f t="shared" si="1"/>
        <v>10262</v>
      </c>
      <c r="N28" s="122">
        <f>SUM(N29:N35)</f>
        <v>5497</v>
      </c>
      <c r="O28" s="122">
        <f>SUM(O29:O35)</f>
        <v>1458</v>
      </c>
      <c r="P28" s="122">
        <f>SUM(P29:P35)</f>
        <v>3307</v>
      </c>
      <c r="Q28" s="634"/>
    </row>
    <row r="29" spans="1:17" ht="12.75">
      <c r="A29" s="588">
        <v>22</v>
      </c>
      <c r="B29" s="790" t="s">
        <v>276</v>
      </c>
      <c r="C29" s="940"/>
      <c r="D29" s="941"/>
      <c r="E29" s="132">
        <f t="shared" si="2"/>
        <v>450</v>
      </c>
      <c r="F29" s="139"/>
      <c r="G29" s="139"/>
      <c r="H29" s="139">
        <v>450</v>
      </c>
      <c r="I29" s="132">
        <f t="shared" si="0"/>
        <v>580</v>
      </c>
      <c r="J29" s="139"/>
      <c r="K29" s="139"/>
      <c r="L29" s="139">
        <v>580</v>
      </c>
      <c r="M29" s="132">
        <f t="shared" si="1"/>
        <v>210</v>
      </c>
      <c r="N29" s="139"/>
      <c r="O29" s="139"/>
      <c r="P29" s="139">
        <v>210</v>
      </c>
      <c r="Q29" s="634"/>
    </row>
    <row r="30" spans="1:17" ht="12.75">
      <c r="A30" s="588">
        <v>23</v>
      </c>
      <c r="B30" s="759" t="s">
        <v>277</v>
      </c>
      <c r="C30" s="760"/>
      <c r="D30" s="761"/>
      <c r="E30" s="134">
        <f t="shared" si="2"/>
        <v>0</v>
      </c>
      <c r="F30" s="135"/>
      <c r="G30" s="135"/>
      <c r="H30" s="135">
        <v>0</v>
      </c>
      <c r="I30" s="134">
        <f t="shared" si="0"/>
        <v>0</v>
      </c>
      <c r="J30" s="135"/>
      <c r="K30" s="135"/>
      <c r="L30" s="135">
        <v>0</v>
      </c>
      <c r="M30" s="134">
        <f t="shared" si="1"/>
        <v>0</v>
      </c>
      <c r="N30" s="135"/>
      <c r="O30" s="135"/>
      <c r="P30" s="135"/>
      <c r="Q30" s="634"/>
    </row>
    <row r="31" spans="1:17" ht="12.75">
      <c r="A31" s="588">
        <v>24</v>
      </c>
      <c r="B31" s="759" t="s">
        <v>278</v>
      </c>
      <c r="C31" s="760"/>
      <c r="D31" s="761"/>
      <c r="E31" s="134">
        <f t="shared" si="2"/>
        <v>295</v>
      </c>
      <c r="F31" s="135"/>
      <c r="G31" s="135"/>
      <c r="H31" s="135">
        <v>295</v>
      </c>
      <c r="I31" s="134">
        <f t="shared" si="0"/>
        <v>295</v>
      </c>
      <c r="J31" s="135"/>
      <c r="K31" s="135"/>
      <c r="L31" s="135">
        <v>295</v>
      </c>
      <c r="M31" s="134">
        <f t="shared" si="1"/>
        <v>176</v>
      </c>
      <c r="N31" s="135"/>
      <c r="O31" s="135"/>
      <c r="P31" s="135">
        <v>176</v>
      </c>
      <c r="Q31" s="634"/>
    </row>
    <row r="32" spans="1:17" ht="12.75">
      <c r="A32" s="588">
        <v>25</v>
      </c>
      <c r="B32" s="759" t="s">
        <v>279</v>
      </c>
      <c r="C32" s="760"/>
      <c r="D32" s="761"/>
      <c r="E32" s="134">
        <f t="shared" si="2"/>
        <v>675</v>
      </c>
      <c r="F32" s="135"/>
      <c r="G32" s="135"/>
      <c r="H32" s="135">
        <v>675</v>
      </c>
      <c r="I32" s="134">
        <f t="shared" si="0"/>
        <v>675</v>
      </c>
      <c r="J32" s="135">
        <v>40</v>
      </c>
      <c r="K32" s="135">
        <v>14</v>
      </c>
      <c r="L32" s="135">
        <v>621</v>
      </c>
      <c r="M32" s="134">
        <f t="shared" si="1"/>
        <v>598</v>
      </c>
      <c r="N32" s="135">
        <v>42</v>
      </c>
      <c r="O32" s="135">
        <v>14</v>
      </c>
      <c r="P32" s="135">
        <v>542</v>
      </c>
      <c r="Q32" s="634"/>
    </row>
    <row r="33" spans="1:17" ht="12.75">
      <c r="A33" s="588">
        <v>26</v>
      </c>
      <c r="B33" s="759" t="s">
        <v>931</v>
      </c>
      <c r="C33" s="760"/>
      <c r="D33" s="761"/>
      <c r="E33" s="134">
        <f t="shared" si="2"/>
        <v>9821</v>
      </c>
      <c r="F33" s="136">
        <v>5661</v>
      </c>
      <c r="G33" s="136">
        <v>1492</v>
      </c>
      <c r="H33" s="136">
        <v>2668</v>
      </c>
      <c r="I33" s="134">
        <f t="shared" si="0"/>
        <v>10425</v>
      </c>
      <c r="J33" s="136">
        <v>5861</v>
      </c>
      <c r="K33" s="136">
        <v>1546</v>
      </c>
      <c r="L33" s="136">
        <v>3018</v>
      </c>
      <c r="M33" s="134">
        <f t="shared" si="1"/>
        <v>9179</v>
      </c>
      <c r="N33" s="136">
        <v>5455</v>
      </c>
      <c r="O33" s="136">
        <v>1444</v>
      </c>
      <c r="P33" s="136">
        <v>2280</v>
      </c>
      <c r="Q33" s="634"/>
    </row>
    <row r="34" spans="1:17" ht="12.75">
      <c r="A34" s="588">
        <v>27</v>
      </c>
      <c r="B34" s="759" t="s">
        <v>932</v>
      </c>
      <c r="C34" s="760"/>
      <c r="D34" s="761"/>
      <c r="E34" s="134">
        <f t="shared" si="2"/>
        <v>163</v>
      </c>
      <c r="F34" s="140"/>
      <c r="G34" s="140"/>
      <c r="H34" s="140">
        <v>163</v>
      </c>
      <c r="I34" s="134">
        <f t="shared" si="0"/>
        <v>163</v>
      </c>
      <c r="J34" s="140"/>
      <c r="K34" s="140"/>
      <c r="L34" s="140">
        <v>163</v>
      </c>
      <c r="M34" s="134">
        <f t="shared" si="1"/>
        <v>41</v>
      </c>
      <c r="N34" s="140"/>
      <c r="O34" s="140"/>
      <c r="P34" s="140">
        <v>41</v>
      </c>
      <c r="Q34" s="634"/>
    </row>
    <row r="35" spans="1:17" ht="12.75">
      <c r="A35" s="588">
        <v>28</v>
      </c>
      <c r="B35" s="759" t="s">
        <v>280</v>
      </c>
      <c r="C35" s="760"/>
      <c r="D35" s="761"/>
      <c r="E35" s="137">
        <f t="shared" si="2"/>
        <v>163</v>
      </c>
      <c r="F35" s="141"/>
      <c r="G35" s="141"/>
      <c r="H35" s="141">
        <v>163</v>
      </c>
      <c r="I35" s="137">
        <f t="shared" si="0"/>
        <v>163</v>
      </c>
      <c r="J35" s="141"/>
      <c r="K35" s="141"/>
      <c r="L35" s="141">
        <v>163</v>
      </c>
      <c r="M35" s="137">
        <f t="shared" si="1"/>
        <v>58</v>
      </c>
      <c r="N35" s="141"/>
      <c r="O35" s="141"/>
      <c r="P35" s="141">
        <v>58</v>
      </c>
      <c r="Q35" s="634"/>
    </row>
    <row r="36" spans="1:17" ht="12.75">
      <c r="A36" s="588">
        <v>29</v>
      </c>
      <c r="B36" s="803" t="s">
        <v>933</v>
      </c>
      <c r="C36" s="804"/>
      <c r="D36" s="804"/>
      <c r="E36" s="122">
        <f t="shared" si="2"/>
        <v>36506</v>
      </c>
      <c r="F36" s="641">
        <f>SUM(F37+F40+F41+F42+F43)</f>
        <v>21116</v>
      </c>
      <c r="G36" s="641">
        <f>SUM(G37+G40+G41+G42+G43)</f>
        <v>5068</v>
      </c>
      <c r="H36" s="641">
        <f>SUM(H37+H40+H41+H42+H43)</f>
        <v>10322</v>
      </c>
      <c r="I36" s="122">
        <f t="shared" si="0"/>
        <v>40289</v>
      </c>
      <c r="J36" s="641">
        <f>SUM(J37+J40+J41+J42+J43)</f>
        <v>21654</v>
      </c>
      <c r="K36" s="641">
        <f>SUM(K37+K40+K41+K42+K43)</f>
        <v>5215</v>
      </c>
      <c r="L36" s="641">
        <f>SUM(L37+L40+L41+L42+L43)</f>
        <v>13420</v>
      </c>
      <c r="M36" s="122">
        <f t="shared" si="1"/>
        <v>34424</v>
      </c>
      <c r="N36" s="641">
        <f>SUM(N37+N40+N41+N42+N43)</f>
        <v>17850</v>
      </c>
      <c r="O36" s="641">
        <f>SUM(O37+O40+O41+O42+O43)</f>
        <v>4511</v>
      </c>
      <c r="P36" s="641">
        <f>SUM(P37+P40+P41+P42+P43)</f>
        <v>12063</v>
      </c>
      <c r="Q36" s="634"/>
    </row>
    <row r="37" spans="1:17" ht="12.75">
      <c r="A37" s="588">
        <v>30</v>
      </c>
      <c r="B37" s="759" t="s">
        <v>281</v>
      </c>
      <c r="C37" s="760"/>
      <c r="D37" s="761"/>
      <c r="E37" s="132">
        <f t="shared" si="2"/>
        <v>5172</v>
      </c>
      <c r="F37" s="142">
        <f>SUM(F38:F39)</f>
        <v>4092</v>
      </c>
      <c r="G37" s="142">
        <f>SUM(G38:G39)</f>
        <v>843</v>
      </c>
      <c r="H37" s="142">
        <f>SUM(H38:H39)</f>
        <v>237</v>
      </c>
      <c r="I37" s="132">
        <f t="shared" si="0"/>
        <v>5434</v>
      </c>
      <c r="J37" s="142">
        <f>SUM(J38:J39)</f>
        <v>4183</v>
      </c>
      <c r="K37" s="142">
        <f>SUM(K38:K39)</f>
        <v>871</v>
      </c>
      <c r="L37" s="142">
        <f>SUM(L38:L39)</f>
        <v>380</v>
      </c>
      <c r="M37" s="132">
        <f t="shared" si="1"/>
        <v>2807</v>
      </c>
      <c r="N37" s="142">
        <f>SUM(N38:N39)</f>
        <v>2104</v>
      </c>
      <c r="O37" s="142">
        <f>SUM(O38:O39)</f>
        <v>546</v>
      </c>
      <c r="P37" s="142">
        <f>SUM(P38:P39)</f>
        <v>157</v>
      </c>
      <c r="Q37" s="634"/>
    </row>
    <row r="38" spans="1:17" ht="12.75">
      <c r="A38" s="588">
        <v>31</v>
      </c>
      <c r="B38" s="129" t="s">
        <v>282</v>
      </c>
      <c r="C38" s="130"/>
      <c r="D38" s="131"/>
      <c r="E38" s="134">
        <f t="shared" si="2"/>
        <v>800</v>
      </c>
      <c r="F38" s="140">
        <v>603</v>
      </c>
      <c r="G38" s="140">
        <v>155</v>
      </c>
      <c r="H38" s="140">
        <v>42</v>
      </c>
      <c r="I38" s="134">
        <f t="shared" si="0"/>
        <v>829</v>
      </c>
      <c r="J38" s="140">
        <v>609</v>
      </c>
      <c r="K38" s="140">
        <v>160</v>
      </c>
      <c r="L38" s="140">
        <v>60</v>
      </c>
      <c r="M38" s="134">
        <f t="shared" si="1"/>
        <v>829</v>
      </c>
      <c r="N38" s="140">
        <v>609</v>
      </c>
      <c r="O38" s="140">
        <v>160</v>
      </c>
      <c r="P38" s="140">
        <v>60</v>
      </c>
      <c r="Q38" s="634"/>
    </row>
    <row r="39" spans="1:17" ht="12.75">
      <c r="A39" s="588">
        <v>32</v>
      </c>
      <c r="B39" s="129" t="s">
        <v>283</v>
      </c>
      <c r="C39" s="130"/>
      <c r="D39" s="131"/>
      <c r="E39" s="134">
        <f t="shared" si="2"/>
        <v>4372</v>
      </c>
      <c r="F39" s="140">
        <v>3489</v>
      </c>
      <c r="G39" s="140">
        <v>688</v>
      </c>
      <c r="H39" s="140">
        <v>195</v>
      </c>
      <c r="I39" s="134">
        <f t="shared" si="0"/>
        <v>4605</v>
      </c>
      <c r="J39" s="140">
        <v>3574</v>
      </c>
      <c r="K39" s="140">
        <v>711</v>
      </c>
      <c r="L39" s="140">
        <v>320</v>
      </c>
      <c r="M39" s="134">
        <f t="shared" si="1"/>
        <v>1978</v>
      </c>
      <c r="N39" s="140">
        <v>1495</v>
      </c>
      <c r="O39" s="140">
        <v>386</v>
      </c>
      <c r="P39" s="140">
        <v>97</v>
      </c>
      <c r="Q39" s="634"/>
    </row>
    <row r="40" spans="1:17" ht="12.75">
      <c r="A40" s="588">
        <v>33</v>
      </c>
      <c r="B40" s="759" t="s">
        <v>284</v>
      </c>
      <c r="C40" s="760"/>
      <c r="D40" s="761"/>
      <c r="E40" s="134">
        <f t="shared" si="2"/>
        <v>3844</v>
      </c>
      <c r="F40" s="143">
        <v>599</v>
      </c>
      <c r="G40" s="140">
        <v>154</v>
      </c>
      <c r="H40" s="143">
        <v>3091</v>
      </c>
      <c r="I40" s="134">
        <f t="shared" si="0"/>
        <v>3954</v>
      </c>
      <c r="J40" s="143">
        <v>660</v>
      </c>
      <c r="K40" s="140">
        <v>169</v>
      </c>
      <c r="L40" s="143">
        <v>3125</v>
      </c>
      <c r="M40" s="134">
        <f t="shared" si="1"/>
        <v>3373</v>
      </c>
      <c r="N40" s="143">
        <v>660</v>
      </c>
      <c r="O40" s="140">
        <v>169</v>
      </c>
      <c r="P40" s="143">
        <v>2544</v>
      </c>
      <c r="Q40" s="634"/>
    </row>
    <row r="41" spans="1:17" ht="12.75">
      <c r="A41" s="588">
        <v>34</v>
      </c>
      <c r="B41" s="129" t="s">
        <v>285</v>
      </c>
      <c r="C41" s="130"/>
      <c r="D41" s="131"/>
      <c r="E41" s="134">
        <f t="shared" si="2"/>
        <v>763</v>
      </c>
      <c r="F41" s="143">
        <v>603</v>
      </c>
      <c r="G41" s="140">
        <v>155</v>
      </c>
      <c r="H41" s="143">
        <v>5</v>
      </c>
      <c r="I41" s="134">
        <f aca="true" t="shared" si="3" ref="I41:I72">SUM(J41:L41)</f>
        <v>1375</v>
      </c>
      <c r="J41" s="143">
        <v>609</v>
      </c>
      <c r="K41" s="140">
        <v>159</v>
      </c>
      <c r="L41" s="143">
        <v>607</v>
      </c>
      <c r="M41" s="134">
        <f aca="true" t="shared" si="4" ref="M41:M72">SUM(N41:P41)</f>
        <v>1213</v>
      </c>
      <c r="N41" s="143">
        <v>609</v>
      </c>
      <c r="O41" s="140">
        <v>159</v>
      </c>
      <c r="P41" s="143">
        <v>445</v>
      </c>
      <c r="Q41" s="634"/>
    </row>
    <row r="42" spans="1:17" ht="12.75">
      <c r="A42" s="588">
        <v>35</v>
      </c>
      <c r="B42" s="129" t="s">
        <v>286</v>
      </c>
      <c r="C42" s="130"/>
      <c r="D42" s="131"/>
      <c r="E42" s="134">
        <f t="shared" si="2"/>
        <v>5870</v>
      </c>
      <c r="F42" s="143">
        <v>587</v>
      </c>
      <c r="G42" s="140">
        <v>158</v>
      </c>
      <c r="H42" s="143">
        <v>5125</v>
      </c>
      <c r="I42" s="134">
        <f t="shared" si="3"/>
        <v>7887</v>
      </c>
      <c r="J42" s="143">
        <v>647</v>
      </c>
      <c r="K42" s="140">
        <v>174</v>
      </c>
      <c r="L42" s="143">
        <v>7066</v>
      </c>
      <c r="M42" s="134">
        <f t="shared" si="4"/>
        <v>7845</v>
      </c>
      <c r="N42" s="143">
        <v>617</v>
      </c>
      <c r="O42" s="140">
        <v>162</v>
      </c>
      <c r="P42" s="143">
        <v>7066</v>
      </c>
      <c r="Q42" s="634"/>
    </row>
    <row r="43" spans="1:17" ht="12.75">
      <c r="A43" s="588">
        <v>36</v>
      </c>
      <c r="B43" s="759" t="s">
        <v>287</v>
      </c>
      <c r="C43" s="760"/>
      <c r="D43" s="761"/>
      <c r="E43" s="134">
        <f t="shared" si="2"/>
        <v>20857</v>
      </c>
      <c r="F43" s="143">
        <f>F44+F45</f>
        <v>15235</v>
      </c>
      <c r="G43" s="143">
        <f>G44+G45</f>
        <v>3758</v>
      </c>
      <c r="H43" s="143">
        <f>H44+H45</f>
        <v>1864</v>
      </c>
      <c r="I43" s="134">
        <f t="shared" si="3"/>
        <v>21639</v>
      </c>
      <c r="J43" s="143">
        <f>J44+J45</f>
        <v>15555</v>
      </c>
      <c r="K43" s="143">
        <f>K44+K45</f>
        <v>3842</v>
      </c>
      <c r="L43" s="143">
        <f>L44+L45</f>
        <v>2242</v>
      </c>
      <c r="M43" s="134">
        <f t="shared" si="4"/>
        <v>19186</v>
      </c>
      <c r="N43" s="143">
        <f>SUM(N44:N45)</f>
        <v>13860</v>
      </c>
      <c r="O43" s="143">
        <f>SUM(O44:O45)</f>
        <v>3475</v>
      </c>
      <c r="P43" s="143">
        <f>SUM(P44:P45)</f>
        <v>1851</v>
      </c>
      <c r="Q43" s="634"/>
    </row>
    <row r="44" spans="1:17" ht="12.75">
      <c r="A44" s="588">
        <v>37</v>
      </c>
      <c r="B44" s="759" t="s">
        <v>288</v>
      </c>
      <c r="C44" s="760"/>
      <c r="D44" s="761"/>
      <c r="E44" s="134">
        <f t="shared" si="2"/>
        <v>743</v>
      </c>
      <c r="F44" s="140">
        <v>550</v>
      </c>
      <c r="G44" s="140">
        <v>148</v>
      </c>
      <c r="H44" s="140">
        <v>45</v>
      </c>
      <c r="I44" s="134">
        <f t="shared" si="3"/>
        <v>868</v>
      </c>
      <c r="J44" s="140">
        <v>560</v>
      </c>
      <c r="K44" s="140">
        <v>148</v>
      </c>
      <c r="L44" s="140">
        <v>160</v>
      </c>
      <c r="M44" s="134">
        <f t="shared" si="4"/>
        <v>728</v>
      </c>
      <c r="N44" s="140">
        <v>556</v>
      </c>
      <c r="O44" s="140">
        <v>145</v>
      </c>
      <c r="P44" s="140">
        <v>27</v>
      </c>
      <c r="Q44" s="634"/>
    </row>
    <row r="45" spans="1:17" ht="12.75">
      <c r="A45" s="588">
        <v>38</v>
      </c>
      <c r="B45" s="129" t="s">
        <v>289</v>
      </c>
      <c r="C45" s="130"/>
      <c r="D45" s="131"/>
      <c r="E45" s="137">
        <f t="shared" si="2"/>
        <v>20114</v>
      </c>
      <c r="F45" s="140">
        <v>14685</v>
      </c>
      <c r="G45" s="140">
        <v>3610</v>
      </c>
      <c r="H45" s="140">
        <v>1819</v>
      </c>
      <c r="I45" s="137">
        <f t="shared" si="3"/>
        <v>20771</v>
      </c>
      <c r="J45" s="140">
        <v>14995</v>
      </c>
      <c r="K45" s="140">
        <v>3694</v>
      </c>
      <c r="L45" s="140">
        <v>2082</v>
      </c>
      <c r="M45" s="137">
        <f t="shared" si="4"/>
        <v>18458</v>
      </c>
      <c r="N45" s="140">
        <v>13304</v>
      </c>
      <c r="O45" s="140">
        <v>3330</v>
      </c>
      <c r="P45" s="140">
        <v>1824</v>
      </c>
      <c r="Q45" s="634"/>
    </row>
    <row r="46" spans="1:17" ht="12.75">
      <c r="A46" s="588">
        <v>39</v>
      </c>
      <c r="B46" s="642" t="s">
        <v>290</v>
      </c>
      <c r="C46" s="643"/>
      <c r="D46" s="644"/>
      <c r="E46" s="640">
        <f t="shared" si="2"/>
        <v>109453</v>
      </c>
      <c r="F46" s="640">
        <f>SUM(F47+F60)</f>
        <v>50917</v>
      </c>
      <c r="G46" s="640">
        <f>SUM(G47+G60)</f>
        <v>9603</v>
      </c>
      <c r="H46" s="640">
        <f>SUM(H47+H60)</f>
        <v>48933</v>
      </c>
      <c r="I46" s="640">
        <f t="shared" si="3"/>
        <v>121769</v>
      </c>
      <c r="J46" s="640">
        <f>SUM(J47+J60)</f>
        <v>55227</v>
      </c>
      <c r="K46" s="640">
        <f>SUM(K47+K60)</f>
        <v>10846</v>
      </c>
      <c r="L46" s="640">
        <f>SUM(L47+L60)</f>
        <v>55696</v>
      </c>
      <c r="M46" s="640">
        <f t="shared" si="4"/>
        <v>101564</v>
      </c>
      <c r="N46" s="640">
        <f>SUM(N47+N60)</f>
        <v>49817</v>
      </c>
      <c r="O46" s="640">
        <f>SUM(O47+O60)</f>
        <v>9977</v>
      </c>
      <c r="P46" s="640">
        <f>SUM(P47+P60)</f>
        <v>41770</v>
      </c>
      <c r="Q46" s="634"/>
    </row>
    <row r="47" spans="1:17" ht="12.75">
      <c r="A47" s="588">
        <v>40</v>
      </c>
      <c r="B47" s="919" t="s">
        <v>291</v>
      </c>
      <c r="C47" s="920"/>
      <c r="D47" s="920"/>
      <c r="E47" s="122">
        <f t="shared" si="2"/>
        <v>73358</v>
      </c>
      <c r="F47" s="641">
        <f>SUM(F48:F59)</f>
        <v>22596</v>
      </c>
      <c r="G47" s="641">
        <f>SUM(G48:G59)</f>
        <v>5756</v>
      </c>
      <c r="H47" s="641">
        <f>SUM(H48:H59)</f>
        <v>45006</v>
      </c>
      <c r="I47" s="122">
        <f t="shared" si="3"/>
        <v>84253</v>
      </c>
      <c r="J47" s="641">
        <f>(SUM(J51:J59))+J48</f>
        <v>26789</v>
      </c>
      <c r="K47" s="641">
        <f>(SUM(K51:K59))+K48</f>
        <v>6895</v>
      </c>
      <c r="L47" s="641">
        <f>(SUM(L51:L59))+L48</f>
        <v>50569</v>
      </c>
      <c r="M47" s="122">
        <f t="shared" si="4"/>
        <v>71526</v>
      </c>
      <c r="N47" s="641">
        <f>(SUM(N51:N59))+N48</f>
        <v>26337</v>
      </c>
      <c r="O47" s="641">
        <f>(SUM(O51:O59))+O48</f>
        <v>6637</v>
      </c>
      <c r="P47" s="641">
        <f>(SUM(P51:P59))+P48</f>
        <v>38552</v>
      </c>
      <c r="Q47" s="634"/>
    </row>
    <row r="48" spans="1:17" ht="12.75">
      <c r="A48" s="588">
        <v>41</v>
      </c>
      <c r="B48" s="759" t="s">
        <v>292</v>
      </c>
      <c r="C48" s="760"/>
      <c r="D48" s="761"/>
      <c r="E48" s="132">
        <f t="shared" si="2"/>
        <v>23271</v>
      </c>
      <c r="F48" s="142">
        <v>16686</v>
      </c>
      <c r="G48" s="142">
        <v>4239</v>
      </c>
      <c r="H48" s="142">
        <v>2346</v>
      </c>
      <c r="I48" s="132">
        <f t="shared" si="3"/>
        <v>28563</v>
      </c>
      <c r="J48" s="142">
        <v>20639</v>
      </c>
      <c r="K48" s="142">
        <v>5307</v>
      </c>
      <c r="L48" s="142">
        <v>2617</v>
      </c>
      <c r="M48" s="132">
        <f t="shared" si="4"/>
        <v>28089</v>
      </c>
      <c r="N48" s="142">
        <v>20538</v>
      </c>
      <c r="O48" s="142">
        <v>5130</v>
      </c>
      <c r="P48" s="142">
        <v>2421</v>
      </c>
      <c r="Q48" s="634"/>
    </row>
    <row r="49" spans="1:17" ht="12.75">
      <c r="A49" s="588">
        <v>42</v>
      </c>
      <c r="B49" s="759" t="s">
        <v>934</v>
      </c>
      <c r="C49" s="847"/>
      <c r="D49" s="916"/>
      <c r="E49" s="134"/>
      <c r="F49" s="143"/>
      <c r="G49" s="143"/>
      <c r="H49" s="143"/>
      <c r="I49" s="134">
        <f t="shared" si="3"/>
        <v>1975</v>
      </c>
      <c r="J49" s="143">
        <v>1555</v>
      </c>
      <c r="K49" s="143">
        <v>420</v>
      </c>
      <c r="L49" s="143"/>
      <c r="M49" s="134">
        <f t="shared" si="4"/>
        <v>1722</v>
      </c>
      <c r="N49" s="143">
        <v>1474</v>
      </c>
      <c r="O49" s="143">
        <v>248</v>
      </c>
      <c r="P49" s="143"/>
      <c r="Q49" s="634"/>
    </row>
    <row r="50" spans="1:17" ht="12.75">
      <c r="A50" s="588">
        <v>43</v>
      </c>
      <c r="B50" s="759" t="s">
        <v>935</v>
      </c>
      <c r="C50" s="847"/>
      <c r="D50" s="916"/>
      <c r="E50" s="134"/>
      <c r="F50" s="143"/>
      <c r="G50" s="143"/>
      <c r="H50" s="143"/>
      <c r="I50" s="134">
        <f t="shared" si="3"/>
        <v>2129</v>
      </c>
      <c r="J50" s="143">
        <v>1673</v>
      </c>
      <c r="K50" s="143">
        <v>452</v>
      </c>
      <c r="L50" s="143">
        <v>4</v>
      </c>
      <c r="M50" s="134">
        <f t="shared" si="4"/>
        <v>1911</v>
      </c>
      <c r="N50" s="143">
        <v>1557</v>
      </c>
      <c r="O50" s="143">
        <v>350</v>
      </c>
      <c r="P50" s="143">
        <v>4</v>
      </c>
      <c r="Q50" s="634"/>
    </row>
    <row r="51" spans="1:17" ht="12.75">
      <c r="A51" s="588">
        <v>44</v>
      </c>
      <c r="B51" s="759" t="s">
        <v>936</v>
      </c>
      <c r="C51" s="760"/>
      <c r="D51" s="761"/>
      <c r="E51" s="134">
        <f aca="true" t="shared" si="5" ref="E51:E78">SUM(F51:H51)</f>
        <v>8159</v>
      </c>
      <c r="F51" s="143">
        <v>4082</v>
      </c>
      <c r="G51" s="140">
        <v>1057</v>
      </c>
      <c r="H51" s="143">
        <v>3020</v>
      </c>
      <c r="I51" s="134">
        <f t="shared" si="3"/>
        <v>8726</v>
      </c>
      <c r="J51" s="143">
        <v>4212</v>
      </c>
      <c r="K51" s="140">
        <v>1099</v>
      </c>
      <c r="L51" s="143">
        <v>3415</v>
      </c>
      <c r="M51" s="134">
        <f t="shared" si="4"/>
        <v>8197</v>
      </c>
      <c r="N51" s="143">
        <v>4210</v>
      </c>
      <c r="O51" s="140">
        <v>1098</v>
      </c>
      <c r="P51" s="143">
        <v>2889</v>
      </c>
      <c r="Q51" s="634"/>
    </row>
    <row r="52" spans="1:17" ht="12.75">
      <c r="A52" s="588">
        <v>45</v>
      </c>
      <c r="B52" s="759" t="s">
        <v>293</v>
      </c>
      <c r="C52" s="760"/>
      <c r="D52" s="761"/>
      <c r="E52" s="134">
        <f t="shared" si="5"/>
        <v>4740</v>
      </c>
      <c r="F52" s="143">
        <v>1828</v>
      </c>
      <c r="G52" s="140">
        <v>460</v>
      </c>
      <c r="H52" s="140">
        <v>2452</v>
      </c>
      <c r="I52" s="134">
        <f t="shared" si="3"/>
        <v>4548</v>
      </c>
      <c r="J52" s="143">
        <v>1938</v>
      </c>
      <c r="K52" s="140">
        <v>489</v>
      </c>
      <c r="L52" s="140">
        <v>2121</v>
      </c>
      <c r="M52" s="134">
        <f t="shared" si="4"/>
        <v>2960</v>
      </c>
      <c r="N52" s="143">
        <v>1589</v>
      </c>
      <c r="O52" s="140">
        <v>409</v>
      </c>
      <c r="P52" s="140">
        <v>962</v>
      </c>
      <c r="Q52" s="634"/>
    </row>
    <row r="53" spans="1:17" ht="12.75">
      <c r="A53" s="588">
        <v>46</v>
      </c>
      <c r="B53" s="759" t="s">
        <v>294</v>
      </c>
      <c r="C53" s="760"/>
      <c r="D53" s="761"/>
      <c r="E53" s="134">
        <f t="shared" si="5"/>
        <v>2000</v>
      </c>
      <c r="F53" s="140"/>
      <c r="G53" s="140"/>
      <c r="H53" s="143">
        <v>2000</v>
      </c>
      <c r="I53" s="134">
        <f t="shared" si="3"/>
        <v>2350</v>
      </c>
      <c r="J53" s="140"/>
      <c r="K53" s="140"/>
      <c r="L53" s="143">
        <v>2350</v>
      </c>
      <c r="M53" s="134">
        <f t="shared" si="4"/>
        <v>2321</v>
      </c>
      <c r="N53" s="140"/>
      <c r="O53" s="140"/>
      <c r="P53" s="143">
        <v>2321</v>
      </c>
      <c r="Q53" s="645"/>
    </row>
    <row r="54" spans="1:17" ht="12.75">
      <c r="A54" s="588">
        <v>47</v>
      </c>
      <c r="B54" s="759" t="s">
        <v>295</v>
      </c>
      <c r="C54" s="760"/>
      <c r="D54" s="761"/>
      <c r="E54" s="134">
        <f t="shared" si="5"/>
        <v>3025</v>
      </c>
      <c r="F54" s="140"/>
      <c r="G54" s="140"/>
      <c r="H54" s="143">
        <v>3025</v>
      </c>
      <c r="I54" s="134">
        <f t="shared" si="3"/>
        <v>2675</v>
      </c>
      <c r="J54" s="140"/>
      <c r="K54" s="140"/>
      <c r="L54" s="143">
        <v>2675</v>
      </c>
      <c r="M54" s="134">
        <f t="shared" si="4"/>
        <v>1387</v>
      </c>
      <c r="N54" s="140"/>
      <c r="O54" s="140"/>
      <c r="P54" s="143">
        <v>1387</v>
      </c>
      <c r="Q54" s="634"/>
    </row>
    <row r="55" spans="1:17" ht="12.75">
      <c r="A55" s="588">
        <v>48</v>
      </c>
      <c r="B55" s="759" t="s">
        <v>296</v>
      </c>
      <c r="C55" s="760"/>
      <c r="D55" s="761"/>
      <c r="E55" s="134">
        <f t="shared" si="5"/>
        <v>7575</v>
      </c>
      <c r="F55" s="140"/>
      <c r="G55" s="140"/>
      <c r="H55" s="143">
        <v>7575</v>
      </c>
      <c r="I55" s="134">
        <f t="shared" si="3"/>
        <v>8096</v>
      </c>
      <c r="J55" s="140"/>
      <c r="K55" s="140"/>
      <c r="L55" s="143">
        <v>8096</v>
      </c>
      <c r="M55" s="134">
        <f t="shared" si="4"/>
        <v>7498</v>
      </c>
      <c r="N55" s="140"/>
      <c r="O55" s="140"/>
      <c r="P55" s="143">
        <v>7498</v>
      </c>
      <c r="Q55" s="634"/>
    </row>
    <row r="56" spans="1:17" ht="12.75">
      <c r="A56" s="588">
        <v>49</v>
      </c>
      <c r="B56" s="759" t="s">
        <v>297</v>
      </c>
      <c r="C56" s="760"/>
      <c r="D56" s="761"/>
      <c r="E56" s="134">
        <f t="shared" si="5"/>
        <v>4750</v>
      </c>
      <c r="F56" s="140"/>
      <c r="G56" s="140"/>
      <c r="H56" s="143">
        <v>4750</v>
      </c>
      <c r="I56" s="134">
        <f t="shared" si="3"/>
        <v>7200</v>
      </c>
      <c r="J56" s="140"/>
      <c r="K56" s="140"/>
      <c r="L56" s="143">
        <v>7200</v>
      </c>
      <c r="M56" s="134">
        <f t="shared" si="4"/>
        <v>2995</v>
      </c>
      <c r="N56" s="140"/>
      <c r="O56" s="140"/>
      <c r="P56" s="143">
        <v>2995</v>
      </c>
      <c r="Q56" s="634"/>
    </row>
    <row r="57" spans="1:17" ht="12.75">
      <c r="A57" s="588">
        <v>50</v>
      </c>
      <c r="B57" s="759" t="s">
        <v>298</v>
      </c>
      <c r="C57" s="760"/>
      <c r="D57" s="761"/>
      <c r="E57" s="134">
        <f t="shared" si="5"/>
        <v>17000</v>
      </c>
      <c r="F57" s="140"/>
      <c r="G57" s="140"/>
      <c r="H57" s="143">
        <v>17000</v>
      </c>
      <c r="I57" s="134">
        <f t="shared" si="3"/>
        <v>18000</v>
      </c>
      <c r="J57" s="140"/>
      <c r="K57" s="140"/>
      <c r="L57" s="143">
        <v>18000</v>
      </c>
      <c r="M57" s="134">
        <f t="shared" si="4"/>
        <v>15689</v>
      </c>
      <c r="N57" s="140"/>
      <c r="O57" s="140"/>
      <c r="P57" s="143">
        <v>15689</v>
      </c>
      <c r="Q57" s="634"/>
    </row>
    <row r="58" spans="1:17" ht="12.75">
      <c r="A58" s="588">
        <v>51</v>
      </c>
      <c r="B58" s="759" t="s">
        <v>299</v>
      </c>
      <c r="C58" s="760"/>
      <c r="D58" s="761"/>
      <c r="E58" s="134">
        <f t="shared" si="5"/>
        <v>375</v>
      </c>
      <c r="F58" s="140"/>
      <c r="G58" s="140"/>
      <c r="H58" s="140">
        <v>375</v>
      </c>
      <c r="I58" s="134">
        <f t="shared" si="3"/>
        <v>1632</v>
      </c>
      <c r="J58" s="140"/>
      <c r="K58" s="140"/>
      <c r="L58" s="140">
        <v>1632</v>
      </c>
      <c r="M58" s="134">
        <f t="shared" si="4"/>
        <v>702</v>
      </c>
      <c r="N58" s="140"/>
      <c r="O58" s="140"/>
      <c r="P58" s="140">
        <v>702</v>
      </c>
      <c r="Q58" s="634"/>
    </row>
    <row r="59" spans="1:17" ht="12.75">
      <c r="A59" s="588">
        <v>52</v>
      </c>
      <c r="B59" s="759" t="s">
        <v>300</v>
      </c>
      <c r="C59" s="760"/>
      <c r="D59" s="761"/>
      <c r="E59" s="137">
        <f t="shared" si="5"/>
        <v>2463</v>
      </c>
      <c r="F59" s="141"/>
      <c r="G59" s="141"/>
      <c r="H59" s="144">
        <v>2463</v>
      </c>
      <c r="I59" s="137">
        <f t="shared" si="3"/>
        <v>2463</v>
      </c>
      <c r="J59" s="141"/>
      <c r="K59" s="141"/>
      <c r="L59" s="144">
        <v>2463</v>
      </c>
      <c r="M59" s="137">
        <f t="shared" si="4"/>
        <v>1688</v>
      </c>
      <c r="N59" s="141"/>
      <c r="O59" s="141"/>
      <c r="P59" s="144">
        <v>1688</v>
      </c>
      <c r="Q59" s="634"/>
    </row>
    <row r="60" spans="1:17" ht="12.75">
      <c r="A60" s="588">
        <v>53</v>
      </c>
      <c r="B60" s="125" t="s">
        <v>937</v>
      </c>
      <c r="C60" s="126"/>
      <c r="D60" s="127"/>
      <c r="E60" s="134">
        <f t="shared" si="5"/>
        <v>36095</v>
      </c>
      <c r="F60" s="140">
        <f>SUM(F61:F64)</f>
        <v>28321</v>
      </c>
      <c r="G60" s="140">
        <f>SUM(G61:G64)</f>
        <v>3847</v>
      </c>
      <c r="H60" s="140">
        <f>SUM(H61:H64)</f>
        <v>3927</v>
      </c>
      <c r="I60" s="134">
        <f t="shared" si="3"/>
        <v>37516</v>
      </c>
      <c r="J60" s="140">
        <f>SUM(J61:J64)</f>
        <v>28438</v>
      </c>
      <c r="K60" s="140">
        <f>SUM(K61:K64)</f>
        <v>3951</v>
      </c>
      <c r="L60" s="140">
        <f>SUM(L61:L64)</f>
        <v>5127</v>
      </c>
      <c r="M60" s="134">
        <f t="shared" si="4"/>
        <v>30038</v>
      </c>
      <c r="N60" s="140">
        <f>SUM(N61:N64)</f>
        <v>23480</v>
      </c>
      <c r="O60" s="140">
        <f>SUM(O61:O64)</f>
        <v>3340</v>
      </c>
      <c r="P60" s="140">
        <f>SUM(P61:P64)</f>
        <v>3218</v>
      </c>
      <c r="Q60" s="634"/>
    </row>
    <row r="61" spans="1:17" ht="12.75">
      <c r="A61" s="588">
        <v>54</v>
      </c>
      <c r="B61" s="790" t="s">
        <v>938</v>
      </c>
      <c r="C61" s="815"/>
      <c r="D61" s="816"/>
      <c r="E61" s="132">
        <f t="shared" si="5"/>
        <v>300</v>
      </c>
      <c r="F61" s="145">
        <v>243</v>
      </c>
      <c r="G61" s="145">
        <v>57</v>
      </c>
      <c r="H61" s="142"/>
      <c r="I61" s="132">
        <f t="shared" si="3"/>
        <v>436</v>
      </c>
      <c r="J61" s="145">
        <v>360</v>
      </c>
      <c r="K61" s="145">
        <v>76</v>
      </c>
      <c r="L61" s="142"/>
      <c r="M61" s="132">
        <f t="shared" si="4"/>
        <v>436</v>
      </c>
      <c r="N61" s="145">
        <v>360</v>
      </c>
      <c r="O61" s="145">
        <v>76</v>
      </c>
      <c r="P61" s="142"/>
      <c r="Q61" s="634"/>
    </row>
    <row r="62" spans="1:17" ht="12.75">
      <c r="A62" s="588">
        <v>55</v>
      </c>
      <c r="B62" s="914" t="s">
        <v>939</v>
      </c>
      <c r="C62" s="915"/>
      <c r="D62" s="915"/>
      <c r="E62" s="134">
        <f t="shared" si="5"/>
        <v>7465</v>
      </c>
      <c r="F62" s="143">
        <v>6577</v>
      </c>
      <c r="G62" s="143">
        <v>888</v>
      </c>
      <c r="H62" s="143"/>
      <c r="I62" s="134">
        <f t="shared" si="3"/>
        <v>7550</v>
      </c>
      <c r="J62" s="143">
        <v>6577</v>
      </c>
      <c r="K62" s="143">
        <v>973</v>
      </c>
      <c r="L62" s="143"/>
      <c r="M62" s="134">
        <f t="shared" si="4"/>
        <v>7550</v>
      </c>
      <c r="N62" s="143">
        <v>6577</v>
      </c>
      <c r="O62" s="143">
        <v>973</v>
      </c>
      <c r="P62" s="143"/>
      <c r="Q62" s="634"/>
    </row>
    <row r="63" spans="1:17" ht="12.75">
      <c r="A63" s="588">
        <v>56</v>
      </c>
      <c r="B63" s="759" t="s">
        <v>940</v>
      </c>
      <c r="C63" s="913"/>
      <c r="D63" s="886"/>
      <c r="E63" s="134">
        <f t="shared" si="5"/>
        <v>23357</v>
      </c>
      <c r="F63" s="143">
        <v>17190</v>
      </c>
      <c r="G63" s="143">
        <v>2320</v>
      </c>
      <c r="H63" s="143">
        <v>3847</v>
      </c>
      <c r="I63" s="134">
        <f t="shared" si="3"/>
        <v>24557</v>
      </c>
      <c r="J63" s="143">
        <v>17190</v>
      </c>
      <c r="K63" s="143">
        <v>2320</v>
      </c>
      <c r="L63" s="143">
        <v>5047</v>
      </c>
      <c r="M63" s="134">
        <f t="shared" si="4"/>
        <v>19995</v>
      </c>
      <c r="N63" s="143">
        <v>14862</v>
      </c>
      <c r="O63" s="143">
        <v>2064</v>
      </c>
      <c r="P63" s="143">
        <v>3069</v>
      </c>
      <c r="Q63" s="634"/>
    </row>
    <row r="64" spans="1:17" ht="13.5" thickBot="1">
      <c r="A64" s="588">
        <v>57</v>
      </c>
      <c r="B64" s="759" t="s">
        <v>301</v>
      </c>
      <c r="C64" s="913"/>
      <c r="D64" s="886"/>
      <c r="E64" s="134">
        <f t="shared" si="5"/>
        <v>4973</v>
      </c>
      <c r="F64" s="143">
        <v>4311</v>
      </c>
      <c r="G64" s="143">
        <v>582</v>
      </c>
      <c r="H64" s="143">
        <v>80</v>
      </c>
      <c r="I64" s="134">
        <f t="shared" si="3"/>
        <v>4973</v>
      </c>
      <c r="J64" s="143">
        <v>4311</v>
      </c>
      <c r="K64" s="143">
        <v>582</v>
      </c>
      <c r="L64" s="143">
        <v>80</v>
      </c>
      <c r="M64" s="134">
        <f t="shared" si="4"/>
        <v>2057</v>
      </c>
      <c r="N64" s="143">
        <v>1681</v>
      </c>
      <c r="O64" s="143">
        <v>227</v>
      </c>
      <c r="P64" s="143">
        <v>149</v>
      </c>
      <c r="Q64" s="634"/>
    </row>
    <row r="65" spans="1:17" ht="13.5" thickBot="1">
      <c r="A65" s="588">
        <v>58</v>
      </c>
      <c r="B65" s="893" t="s">
        <v>941</v>
      </c>
      <c r="C65" s="894"/>
      <c r="D65" s="894"/>
      <c r="E65" s="646">
        <f t="shared" si="5"/>
        <v>184934</v>
      </c>
      <c r="F65" s="647">
        <f>SUM(F66+F81)</f>
        <v>110976</v>
      </c>
      <c r="G65" s="647">
        <f>SUM(G66+G81)</f>
        <v>28140</v>
      </c>
      <c r="H65" s="647">
        <f>SUM(H66+H81)</f>
        <v>45818</v>
      </c>
      <c r="I65" s="646">
        <f t="shared" si="3"/>
        <v>201879</v>
      </c>
      <c r="J65" s="647">
        <f>SUM(J66+J81)</f>
        <v>116047</v>
      </c>
      <c r="K65" s="647">
        <f>SUM(K66+K81)</f>
        <v>29549</v>
      </c>
      <c r="L65" s="647">
        <f>SUM(L66+L81)</f>
        <v>56283</v>
      </c>
      <c r="M65" s="646">
        <f t="shared" si="4"/>
        <v>175477</v>
      </c>
      <c r="N65" s="647">
        <f>SUM(N66+N81)</f>
        <v>112479</v>
      </c>
      <c r="O65" s="647">
        <f>SUM(O66+O81)</f>
        <v>27681</v>
      </c>
      <c r="P65" s="647">
        <f>SUM(P66+P81)</f>
        <v>35317</v>
      </c>
      <c r="Q65" s="634"/>
    </row>
    <row r="66" spans="1:17" ht="12.75">
      <c r="A66" s="588">
        <v>59</v>
      </c>
      <c r="B66" s="803" t="s">
        <v>942</v>
      </c>
      <c r="C66" s="804"/>
      <c r="D66" s="804"/>
      <c r="E66" s="137">
        <f t="shared" si="5"/>
        <v>183914</v>
      </c>
      <c r="F66" s="648">
        <f>SUM(F67:F78)</f>
        <v>110784</v>
      </c>
      <c r="G66" s="648">
        <f>SUM(G67:G78)</f>
        <v>28088</v>
      </c>
      <c r="H66" s="648">
        <f>SUM(H67:H78)</f>
        <v>45042</v>
      </c>
      <c r="I66" s="137">
        <f t="shared" si="3"/>
        <v>199139</v>
      </c>
      <c r="J66" s="648">
        <f>SUM(J67:J80)</f>
        <v>115839</v>
      </c>
      <c r="K66" s="648">
        <f>SUM(K67:K80)</f>
        <v>29443</v>
      </c>
      <c r="L66" s="648">
        <f>SUM(L67:L80)</f>
        <v>53857</v>
      </c>
      <c r="M66" s="137">
        <f t="shared" si="4"/>
        <v>173644</v>
      </c>
      <c r="N66" s="648">
        <f>SUM(N67:N80)</f>
        <v>112271</v>
      </c>
      <c r="O66" s="648">
        <f>SUM(O67:O80)</f>
        <v>27567</v>
      </c>
      <c r="P66" s="648">
        <f>SUM(P67:P80)</f>
        <v>33806</v>
      </c>
      <c r="Q66" s="634"/>
    </row>
    <row r="67" spans="1:17" ht="12.75">
      <c r="A67" s="588">
        <v>60</v>
      </c>
      <c r="B67" s="759" t="s">
        <v>302</v>
      </c>
      <c r="C67" s="760"/>
      <c r="D67" s="761"/>
      <c r="E67" s="132">
        <f t="shared" si="5"/>
        <v>149238</v>
      </c>
      <c r="F67" s="146">
        <v>87401</v>
      </c>
      <c r="G67" s="147">
        <v>22215</v>
      </c>
      <c r="H67" s="147">
        <v>39622</v>
      </c>
      <c r="I67" s="132">
        <f t="shared" si="3"/>
        <v>158550</v>
      </c>
      <c r="J67" s="146">
        <v>90702</v>
      </c>
      <c r="K67" s="147">
        <v>23106</v>
      </c>
      <c r="L67" s="147">
        <v>44742</v>
      </c>
      <c r="M67" s="132">
        <f t="shared" si="4"/>
        <v>138001</v>
      </c>
      <c r="N67" s="146">
        <v>89100</v>
      </c>
      <c r="O67" s="147">
        <v>21904</v>
      </c>
      <c r="P67" s="147">
        <v>26997</v>
      </c>
      <c r="Q67" s="634"/>
    </row>
    <row r="68" spans="1:17" ht="12.75">
      <c r="A68" s="588">
        <v>61</v>
      </c>
      <c r="B68" s="759" t="s">
        <v>303</v>
      </c>
      <c r="C68" s="760"/>
      <c r="D68" s="761"/>
      <c r="E68" s="134">
        <f t="shared" si="5"/>
        <v>3088</v>
      </c>
      <c r="F68" s="148">
        <v>2306</v>
      </c>
      <c r="G68" s="148">
        <v>592</v>
      </c>
      <c r="H68" s="149">
        <v>190</v>
      </c>
      <c r="I68" s="134">
        <f t="shared" si="3"/>
        <v>3088</v>
      </c>
      <c r="J68" s="148">
        <v>2306</v>
      </c>
      <c r="K68" s="148">
        <v>592</v>
      </c>
      <c r="L68" s="149">
        <v>190</v>
      </c>
      <c r="M68" s="134">
        <f t="shared" si="4"/>
        <v>2741</v>
      </c>
      <c r="N68" s="148">
        <v>2105</v>
      </c>
      <c r="O68" s="148">
        <v>593</v>
      </c>
      <c r="P68" s="149">
        <v>43</v>
      </c>
      <c r="Q68" s="634"/>
    </row>
    <row r="69" spans="1:17" ht="12.75">
      <c r="A69" s="588">
        <v>62</v>
      </c>
      <c r="B69" s="759" t="s">
        <v>304</v>
      </c>
      <c r="C69" s="760"/>
      <c r="D69" s="761"/>
      <c r="E69" s="134">
        <f t="shared" si="5"/>
        <v>6783</v>
      </c>
      <c r="F69" s="148">
        <v>5125</v>
      </c>
      <c r="G69" s="148">
        <v>1304</v>
      </c>
      <c r="H69" s="149">
        <v>354</v>
      </c>
      <c r="I69" s="134">
        <f t="shared" si="3"/>
        <v>6783</v>
      </c>
      <c r="J69" s="148">
        <v>5125</v>
      </c>
      <c r="K69" s="148">
        <v>1304</v>
      </c>
      <c r="L69" s="149">
        <v>354</v>
      </c>
      <c r="M69" s="134">
        <f t="shared" si="4"/>
        <v>6468</v>
      </c>
      <c r="N69" s="148">
        <v>4877</v>
      </c>
      <c r="O69" s="148">
        <v>1202</v>
      </c>
      <c r="P69" s="149">
        <v>389</v>
      </c>
      <c r="Q69" s="634"/>
    </row>
    <row r="70" spans="1:17" ht="12.75">
      <c r="A70" s="588">
        <v>63</v>
      </c>
      <c r="B70" s="759" t="s">
        <v>305</v>
      </c>
      <c r="C70" s="913"/>
      <c r="D70" s="886"/>
      <c r="E70" s="134">
        <f t="shared" si="5"/>
        <v>6510</v>
      </c>
      <c r="F70" s="148">
        <v>3602</v>
      </c>
      <c r="G70" s="148">
        <v>971</v>
      </c>
      <c r="H70" s="149">
        <v>1937</v>
      </c>
      <c r="I70" s="134">
        <f t="shared" si="3"/>
        <v>6510</v>
      </c>
      <c r="J70" s="148">
        <v>3602</v>
      </c>
      <c r="K70" s="148">
        <v>971</v>
      </c>
      <c r="L70" s="149">
        <v>1937</v>
      </c>
      <c r="M70" s="134">
        <f t="shared" si="4"/>
        <v>4577</v>
      </c>
      <c r="N70" s="148">
        <v>3465</v>
      </c>
      <c r="O70" s="148">
        <v>784</v>
      </c>
      <c r="P70" s="149">
        <v>328</v>
      </c>
      <c r="Q70" s="634"/>
    </row>
    <row r="71" spans="1:17" ht="12.75">
      <c r="A71" s="588">
        <v>64</v>
      </c>
      <c r="B71" s="759" t="s">
        <v>306</v>
      </c>
      <c r="C71" s="760"/>
      <c r="D71" s="761"/>
      <c r="E71" s="134">
        <f t="shared" si="5"/>
        <v>12558</v>
      </c>
      <c r="F71" s="148">
        <v>9888</v>
      </c>
      <c r="G71" s="148">
        <v>2670</v>
      </c>
      <c r="H71" s="149"/>
      <c r="I71" s="134">
        <f t="shared" si="3"/>
        <v>10309</v>
      </c>
      <c r="J71" s="148">
        <v>8117</v>
      </c>
      <c r="K71" s="148">
        <v>2192</v>
      </c>
      <c r="L71" s="149"/>
      <c r="M71" s="134">
        <f t="shared" si="4"/>
        <v>9865</v>
      </c>
      <c r="N71" s="148">
        <v>7900</v>
      </c>
      <c r="O71" s="148">
        <v>1965</v>
      </c>
      <c r="P71" s="149"/>
      <c r="Q71" s="634"/>
    </row>
    <row r="72" spans="1:17" ht="12.75">
      <c r="A72" s="588">
        <v>65</v>
      </c>
      <c r="B72" s="759" t="s">
        <v>943</v>
      </c>
      <c r="C72" s="760"/>
      <c r="D72" s="761"/>
      <c r="E72" s="134">
        <f t="shared" si="5"/>
        <v>500</v>
      </c>
      <c r="F72" s="140"/>
      <c r="G72" s="140"/>
      <c r="H72" s="140">
        <v>500</v>
      </c>
      <c r="I72" s="134">
        <f t="shared" si="3"/>
        <v>1250</v>
      </c>
      <c r="J72" s="140"/>
      <c r="K72" s="140"/>
      <c r="L72" s="140">
        <v>1250</v>
      </c>
      <c r="M72" s="134">
        <f t="shared" si="4"/>
        <v>699</v>
      </c>
      <c r="N72" s="140"/>
      <c r="O72" s="140"/>
      <c r="P72" s="140">
        <v>699</v>
      </c>
      <c r="Q72" s="634"/>
    </row>
    <row r="73" spans="1:17" ht="12.75">
      <c r="A73" s="588">
        <v>66</v>
      </c>
      <c r="B73" s="759" t="s">
        <v>944</v>
      </c>
      <c r="C73" s="760"/>
      <c r="D73" s="761"/>
      <c r="E73" s="134">
        <f t="shared" si="5"/>
        <v>2766</v>
      </c>
      <c r="F73" s="140">
        <v>2437</v>
      </c>
      <c r="G73" s="140">
        <v>329</v>
      </c>
      <c r="H73" s="140"/>
      <c r="I73" s="134">
        <f aca="true" t="shared" si="6" ref="I73:I90">SUM(J73:L73)</f>
        <v>2617</v>
      </c>
      <c r="J73" s="140">
        <v>2306</v>
      </c>
      <c r="K73" s="140">
        <v>311</v>
      </c>
      <c r="L73" s="140"/>
      <c r="M73" s="134">
        <f aca="true" t="shared" si="7" ref="M73:M104">SUM(N73:P73)</f>
        <v>1705</v>
      </c>
      <c r="N73" s="140">
        <v>1501</v>
      </c>
      <c r="O73" s="140">
        <v>204</v>
      </c>
      <c r="P73" s="140"/>
      <c r="Q73" s="634"/>
    </row>
    <row r="74" spans="1:17" ht="12.75">
      <c r="A74" s="588">
        <v>67</v>
      </c>
      <c r="B74" s="759" t="s">
        <v>945</v>
      </c>
      <c r="C74" s="760"/>
      <c r="D74" s="761"/>
      <c r="E74" s="134">
        <f t="shared" si="5"/>
        <v>39</v>
      </c>
      <c r="F74" s="140">
        <v>25</v>
      </c>
      <c r="G74" s="140">
        <v>7</v>
      </c>
      <c r="H74" s="140">
        <v>7</v>
      </c>
      <c r="I74" s="134">
        <f t="shared" si="6"/>
        <v>39</v>
      </c>
      <c r="J74" s="140">
        <v>25</v>
      </c>
      <c r="K74" s="140">
        <v>7</v>
      </c>
      <c r="L74" s="140">
        <v>7</v>
      </c>
      <c r="M74" s="134">
        <f t="shared" si="7"/>
        <v>35</v>
      </c>
      <c r="N74" s="140">
        <v>25</v>
      </c>
      <c r="O74" s="140">
        <v>7</v>
      </c>
      <c r="P74" s="140">
        <v>3</v>
      </c>
      <c r="Q74" s="634"/>
    </row>
    <row r="75" spans="1:17" ht="12.75">
      <c r="A75" s="588">
        <v>68</v>
      </c>
      <c r="B75" s="759" t="s">
        <v>946</v>
      </c>
      <c r="C75" s="760"/>
      <c r="D75" s="761"/>
      <c r="E75" s="134">
        <f t="shared" si="5"/>
        <v>2432</v>
      </c>
      <c r="F75" s="140"/>
      <c r="G75" s="140"/>
      <c r="H75" s="140">
        <v>2432</v>
      </c>
      <c r="I75" s="134">
        <f t="shared" si="6"/>
        <v>4118</v>
      </c>
      <c r="J75" s="140"/>
      <c r="K75" s="140"/>
      <c r="L75" s="140">
        <v>4118</v>
      </c>
      <c r="M75" s="134">
        <f t="shared" si="7"/>
        <v>4088</v>
      </c>
      <c r="N75" s="140"/>
      <c r="O75" s="140"/>
      <c r="P75" s="140">
        <v>4088</v>
      </c>
      <c r="Q75" s="634"/>
    </row>
    <row r="76" spans="1:17" ht="12.75">
      <c r="A76" s="588">
        <v>70</v>
      </c>
      <c r="B76" s="759" t="s">
        <v>947</v>
      </c>
      <c r="C76" s="760"/>
      <c r="D76" s="761"/>
      <c r="E76" s="134">
        <f t="shared" si="5"/>
        <v>0</v>
      </c>
      <c r="F76" s="140"/>
      <c r="G76" s="140"/>
      <c r="H76" s="140"/>
      <c r="I76" s="134">
        <f t="shared" si="6"/>
        <v>53</v>
      </c>
      <c r="J76" s="140"/>
      <c r="K76" s="140"/>
      <c r="L76" s="140">
        <v>53</v>
      </c>
      <c r="M76" s="134">
        <f t="shared" si="7"/>
        <v>53</v>
      </c>
      <c r="N76" s="140"/>
      <c r="O76" s="140"/>
      <c r="P76" s="140">
        <v>53</v>
      </c>
      <c r="Q76" s="634"/>
    </row>
    <row r="77" spans="1:17" ht="12.75">
      <c r="A77" s="588">
        <v>72</v>
      </c>
      <c r="B77" s="759" t="s">
        <v>948</v>
      </c>
      <c r="C77" s="847"/>
      <c r="D77" s="916"/>
      <c r="E77" s="134">
        <f t="shared" si="5"/>
        <v>0</v>
      </c>
      <c r="F77" s="140"/>
      <c r="G77" s="140"/>
      <c r="H77" s="140"/>
      <c r="I77" s="134">
        <f t="shared" si="6"/>
        <v>3866</v>
      </c>
      <c r="J77" s="140">
        <v>2805</v>
      </c>
      <c r="K77" s="140">
        <v>757</v>
      </c>
      <c r="L77" s="140">
        <v>304</v>
      </c>
      <c r="M77" s="134">
        <f t="shared" si="7"/>
        <v>3456</v>
      </c>
      <c r="N77" s="140">
        <v>2447</v>
      </c>
      <c r="O77" s="140">
        <v>705</v>
      </c>
      <c r="P77" s="140">
        <v>304</v>
      </c>
      <c r="Q77" s="634"/>
    </row>
    <row r="78" spans="1:17" ht="14.25" customHeight="1">
      <c r="A78" s="588">
        <v>73</v>
      </c>
      <c r="B78" s="759" t="s">
        <v>949</v>
      </c>
      <c r="C78" s="760"/>
      <c r="D78" s="761"/>
      <c r="E78" s="134">
        <f t="shared" si="5"/>
        <v>0</v>
      </c>
      <c r="F78" s="140"/>
      <c r="G78" s="140"/>
      <c r="H78" s="140"/>
      <c r="I78" s="134">
        <f t="shared" si="6"/>
        <v>20</v>
      </c>
      <c r="J78" s="140"/>
      <c r="K78" s="140"/>
      <c r="L78" s="140">
        <v>20</v>
      </c>
      <c r="M78" s="134">
        <f t="shared" si="7"/>
        <v>20</v>
      </c>
      <c r="N78" s="140"/>
      <c r="O78" s="140"/>
      <c r="P78" s="140">
        <v>20</v>
      </c>
      <c r="Q78" s="634"/>
    </row>
    <row r="79" spans="1:17" ht="14.25" customHeight="1">
      <c r="A79" s="588">
        <v>74</v>
      </c>
      <c r="B79" s="129" t="s">
        <v>950</v>
      </c>
      <c r="C79" s="130"/>
      <c r="D79" s="131"/>
      <c r="E79" s="134"/>
      <c r="F79" s="140"/>
      <c r="G79" s="140"/>
      <c r="H79" s="140"/>
      <c r="I79" s="134">
        <f t="shared" si="6"/>
        <v>1787</v>
      </c>
      <c r="J79" s="140">
        <v>720</v>
      </c>
      <c r="K79" s="140">
        <v>185</v>
      </c>
      <c r="L79" s="140">
        <v>882</v>
      </c>
      <c r="M79" s="134">
        <f t="shared" si="7"/>
        <v>1787</v>
      </c>
      <c r="N79" s="140">
        <v>720</v>
      </c>
      <c r="O79" s="140">
        <v>185</v>
      </c>
      <c r="P79" s="140">
        <v>882</v>
      </c>
      <c r="Q79" s="634"/>
    </row>
    <row r="80" spans="1:17" ht="14.25" customHeight="1">
      <c r="A80" s="588">
        <v>75</v>
      </c>
      <c r="B80" s="129" t="s">
        <v>951</v>
      </c>
      <c r="C80" s="130"/>
      <c r="D80" s="131"/>
      <c r="E80" s="134"/>
      <c r="F80" s="140"/>
      <c r="G80" s="140"/>
      <c r="H80" s="140"/>
      <c r="I80" s="134">
        <f t="shared" si="6"/>
        <v>149</v>
      </c>
      <c r="J80" s="140">
        <v>131</v>
      </c>
      <c r="K80" s="140">
        <v>18</v>
      </c>
      <c r="L80" s="140"/>
      <c r="M80" s="134">
        <f t="shared" si="7"/>
        <v>149</v>
      </c>
      <c r="N80" s="140">
        <v>131</v>
      </c>
      <c r="O80" s="140">
        <v>18</v>
      </c>
      <c r="P80" s="140"/>
      <c r="Q80" s="634"/>
    </row>
    <row r="81" spans="1:17" ht="12.75">
      <c r="A81" s="588">
        <v>76</v>
      </c>
      <c r="B81" s="770" t="s">
        <v>952</v>
      </c>
      <c r="C81" s="771"/>
      <c r="D81" s="772"/>
      <c r="E81" s="122">
        <f aca="true" t="shared" si="8" ref="E81:E98">SUM(F81:H81)</f>
        <v>1020</v>
      </c>
      <c r="F81" s="648">
        <f>SUM(F82:F83)</f>
        <v>192</v>
      </c>
      <c r="G81" s="648">
        <f>SUM(G82:G83)</f>
        <v>52</v>
      </c>
      <c r="H81" s="648">
        <f>SUM(H82:H83)</f>
        <v>776</v>
      </c>
      <c r="I81" s="122">
        <f t="shared" si="6"/>
        <v>2740</v>
      </c>
      <c r="J81" s="648">
        <f>SUM(J82:J83)</f>
        <v>208</v>
      </c>
      <c r="K81" s="648">
        <f>SUM(K82:K83)</f>
        <v>106</v>
      </c>
      <c r="L81" s="648">
        <f>SUM(L82:L83)</f>
        <v>2426</v>
      </c>
      <c r="M81" s="122">
        <f t="shared" si="7"/>
        <v>1833</v>
      </c>
      <c r="N81" s="648">
        <f>SUM(N82:N83)</f>
        <v>208</v>
      </c>
      <c r="O81" s="648">
        <f>SUM(O82:O83)</f>
        <v>114</v>
      </c>
      <c r="P81" s="648">
        <f>SUM(P82:P83)</f>
        <v>1511</v>
      </c>
      <c r="Q81" s="634"/>
    </row>
    <row r="82" spans="1:17" ht="12.75">
      <c r="A82" s="588">
        <v>77</v>
      </c>
      <c r="B82" s="759" t="s">
        <v>953</v>
      </c>
      <c r="C82" s="760"/>
      <c r="D82" s="761"/>
      <c r="E82" s="132">
        <f t="shared" si="8"/>
        <v>510</v>
      </c>
      <c r="F82" s="147">
        <v>192</v>
      </c>
      <c r="G82" s="147">
        <v>52</v>
      </c>
      <c r="H82" s="147">
        <v>266</v>
      </c>
      <c r="I82" s="132">
        <f t="shared" si="6"/>
        <v>1315</v>
      </c>
      <c r="J82" s="147">
        <v>208</v>
      </c>
      <c r="K82" s="147">
        <v>56</v>
      </c>
      <c r="L82" s="147">
        <v>1051</v>
      </c>
      <c r="M82" s="132">
        <f t="shared" si="7"/>
        <v>934</v>
      </c>
      <c r="N82" s="147">
        <v>208</v>
      </c>
      <c r="O82" s="147">
        <v>51</v>
      </c>
      <c r="P82" s="147">
        <v>675</v>
      </c>
      <c r="Q82" s="634"/>
    </row>
    <row r="83" spans="1:17" ht="13.5" thickBot="1">
      <c r="A83" s="588">
        <v>78</v>
      </c>
      <c r="B83" s="759" t="s">
        <v>954</v>
      </c>
      <c r="C83" s="760"/>
      <c r="D83" s="761"/>
      <c r="E83" s="137">
        <f t="shared" si="8"/>
        <v>510</v>
      </c>
      <c r="F83" s="649"/>
      <c r="G83" s="649"/>
      <c r="H83" s="649">
        <v>510</v>
      </c>
      <c r="I83" s="137">
        <f t="shared" si="6"/>
        <v>1425</v>
      </c>
      <c r="J83" s="649"/>
      <c r="K83" s="649">
        <v>50</v>
      </c>
      <c r="L83" s="649">
        <v>1375</v>
      </c>
      <c r="M83" s="137">
        <f t="shared" si="7"/>
        <v>899</v>
      </c>
      <c r="N83" s="649"/>
      <c r="O83" s="649">
        <v>63</v>
      </c>
      <c r="P83" s="649">
        <v>836</v>
      </c>
      <c r="Q83" s="634"/>
    </row>
    <row r="84" spans="1:17" ht="13.5" thickBot="1">
      <c r="A84" s="588">
        <v>79</v>
      </c>
      <c r="B84" s="910" t="s">
        <v>307</v>
      </c>
      <c r="C84" s="911"/>
      <c r="D84" s="912"/>
      <c r="E84" s="573">
        <f t="shared" si="8"/>
        <v>765520</v>
      </c>
      <c r="F84" s="650">
        <f>SUM(F21+F22+F27+F46+F65)</f>
        <v>421174</v>
      </c>
      <c r="G84" s="650">
        <f>SUM(G21+G22+G27+G46+G65)</f>
        <v>102394</v>
      </c>
      <c r="H84" s="650">
        <f>SUM(H21+H22+H27+H46+H65)</f>
        <v>241952</v>
      </c>
      <c r="I84" s="573">
        <f t="shared" si="6"/>
        <v>814208</v>
      </c>
      <c r="J84" s="650">
        <f>SUM(J21+J22+J27+J46+J65)</f>
        <v>432660</v>
      </c>
      <c r="K84" s="650">
        <f>SUM(K21+K22+K27+K46+K65)</f>
        <v>105719</v>
      </c>
      <c r="L84" s="650">
        <f>SUM(L21+L22+L27+L46+L65)</f>
        <v>275829</v>
      </c>
      <c r="M84" s="573">
        <f t="shared" si="7"/>
        <v>727354</v>
      </c>
      <c r="N84" s="650">
        <f>SUM(N21+N22+N27+N46+N65)</f>
        <v>409167</v>
      </c>
      <c r="O84" s="650">
        <f>SUM(O21+O22+O27+O46+O65)</f>
        <v>100233</v>
      </c>
      <c r="P84" s="650">
        <f>SUM(P21+P22+P27+P46+P65)</f>
        <v>217954</v>
      </c>
      <c r="Q84" s="634"/>
    </row>
    <row r="85" spans="1:17" ht="12.75">
      <c r="A85" s="588">
        <v>80</v>
      </c>
      <c r="B85" s="759" t="s">
        <v>955</v>
      </c>
      <c r="C85" s="760"/>
      <c r="D85" s="761"/>
      <c r="E85" s="122">
        <f t="shared" si="8"/>
        <v>35084</v>
      </c>
      <c r="F85" s="150"/>
      <c r="G85" s="151">
        <v>2800</v>
      </c>
      <c r="H85" s="151">
        <v>32284</v>
      </c>
      <c r="I85" s="122">
        <f t="shared" si="6"/>
        <v>137137</v>
      </c>
      <c r="J85" s="150"/>
      <c r="K85" s="151">
        <v>2800</v>
      </c>
      <c r="L85" s="651">
        <v>134337</v>
      </c>
      <c r="M85" s="122">
        <f t="shared" si="7"/>
        <v>133794</v>
      </c>
      <c r="N85" s="150"/>
      <c r="O85" s="151">
        <v>2550</v>
      </c>
      <c r="P85" s="151">
        <v>131244</v>
      </c>
      <c r="Q85" s="634"/>
    </row>
    <row r="86" spans="1:17" ht="12.75">
      <c r="A86" s="588">
        <v>81</v>
      </c>
      <c r="B86" s="901" t="s">
        <v>956</v>
      </c>
      <c r="C86" s="902"/>
      <c r="D86" s="903"/>
      <c r="E86" s="652">
        <f t="shared" si="8"/>
        <v>35084</v>
      </c>
      <c r="F86" s="653">
        <f>SUM(F85)</f>
        <v>0</v>
      </c>
      <c r="G86" s="653">
        <f>SUM(G85)</f>
        <v>2800</v>
      </c>
      <c r="H86" s="653">
        <f>SUM(H85)</f>
        <v>32284</v>
      </c>
      <c r="I86" s="652">
        <f t="shared" si="6"/>
        <v>137137</v>
      </c>
      <c r="J86" s="653">
        <f>SUM(J85)</f>
        <v>0</v>
      </c>
      <c r="K86" s="653">
        <f>SUM(K85)</f>
        <v>2800</v>
      </c>
      <c r="L86" s="653">
        <f>SUM(L85)</f>
        <v>134337</v>
      </c>
      <c r="M86" s="652">
        <f t="shared" si="7"/>
        <v>133794</v>
      </c>
      <c r="N86" s="653">
        <f>SUM(N85)</f>
        <v>0</v>
      </c>
      <c r="O86" s="653">
        <f>SUM(O85)</f>
        <v>2550</v>
      </c>
      <c r="P86" s="653">
        <f>SUM(P85)</f>
        <v>131244</v>
      </c>
      <c r="Q86" s="634"/>
    </row>
    <row r="87" spans="1:17" ht="12.75">
      <c r="A87" s="588">
        <v>82</v>
      </c>
      <c r="B87" s="759" t="s">
        <v>957</v>
      </c>
      <c r="C87" s="760"/>
      <c r="D87" s="761"/>
      <c r="E87" s="132">
        <f t="shared" si="8"/>
        <v>978</v>
      </c>
      <c r="F87" s="145">
        <v>0</v>
      </c>
      <c r="G87" s="145">
        <v>0</v>
      </c>
      <c r="H87" s="147">
        <v>978</v>
      </c>
      <c r="I87" s="132">
        <f t="shared" si="6"/>
        <v>978</v>
      </c>
      <c r="J87" s="145">
        <v>0</v>
      </c>
      <c r="K87" s="145">
        <v>0</v>
      </c>
      <c r="L87" s="147">
        <v>978</v>
      </c>
      <c r="M87" s="132">
        <f t="shared" si="7"/>
        <v>976</v>
      </c>
      <c r="N87" s="145">
        <v>0</v>
      </c>
      <c r="O87" s="145">
        <v>0</v>
      </c>
      <c r="P87" s="654">
        <v>976</v>
      </c>
      <c r="Q87" s="634"/>
    </row>
    <row r="88" spans="1:17" ht="12.75">
      <c r="A88" s="588">
        <v>83</v>
      </c>
      <c r="B88" s="759" t="s">
        <v>958</v>
      </c>
      <c r="C88" s="760"/>
      <c r="D88" s="761"/>
      <c r="E88" s="134">
        <f t="shared" si="8"/>
        <v>0</v>
      </c>
      <c r="F88" s="140">
        <v>0</v>
      </c>
      <c r="G88" s="140">
        <v>0</v>
      </c>
      <c r="H88" s="149"/>
      <c r="I88" s="134">
        <f t="shared" si="6"/>
        <v>0</v>
      </c>
      <c r="J88" s="140">
        <v>0</v>
      </c>
      <c r="K88" s="140">
        <v>0</v>
      </c>
      <c r="L88" s="149"/>
      <c r="M88" s="134">
        <f t="shared" si="7"/>
        <v>0</v>
      </c>
      <c r="N88" s="140">
        <v>0</v>
      </c>
      <c r="O88" s="140">
        <v>0</v>
      </c>
      <c r="P88" s="149"/>
      <c r="Q88" s="634"/>
    </row>
    <row r="89" spans="1:17" ht="12.75">
      <c r="A89" s="588">
        <v>84</v>
      </c>
      <c r="B89" s="129" t="s">
        <v>959</v>
      </c>
      <c r="C89" s="130"/>
      <c r="D89" s="131"/>
      <c r="E89" s="134">
        <f t="shared" si="8"/>
        <v>0</v>
      </c>
      <c r="F89" s="140"/>
      <c r="G89" s="140"/>
      <c r="H89" s="149"/>
      <c r="I89" s="134">
        <f t="shared" si="6"/>
        <v>27</v>
      </c>
      <c r="J89" s="140"/>
      <c r="K89" s="140"/>
      <c r="L89" s="149">
        <v>27</v>
      </c>
      <c r="M89" s="134">
        <f t="shared" si="7"/>
        <v>27</v>
      </c>
      <c r="N89" s="140"/>
      <c r="O89" s="655"/>
      <c r="P89" s="149">
        <v>27</v>
      </c>
      <c r="Q89" s="634"/>
    </row>
    <row r="90" spans="1:17" ht="12.75">
      <c r="A90" s="588">
        <v>85</v>
      </c>
      <c r="B90" s="759" t="s">
        <v>960</v>
      </c>
      <c r="C90" s="760"/>
      <c r="D90" s="761"/>
      <c r="E90" s="134">
        <f t="shared" si="8"/>
        <v>122</v>
      </c>
      <c r="F90" s="140"/>
      <c r="G90" s="140"/>
      <c r="H90" s="149">
        <v>122</v>
      </c>
      <c r="I90" s="134">
        <f t="shared" si="6"/>
        <v>122</v>
      </c>
      <c r="J90" s="140"/>
      <c r="K90" s="140"/>
      <c r="L90" s="149">
        <v>122</v>
      </c>
      <c r="M90" s="134">
        <f t="shared" si="7"/>
        <v>122</v>
      </c>
      <c r="N90" s="140"/>
      <c r="O90" s="140"/>
      <c r="P90" s="149">
        <v>122</v>
      </c>
      <c r="Q90" s="634"/>
    </row>
    <row r="91" spans="1:17" ht="12.75">
      <c r="A91" s="588">
        <v>86</v>
      </c>
      <c r="B91" s="129" t="s">
        <v>961</v>
      </c>
      <c r="C91" s="130"/>
      <c r="D91" s="131"/>
      <c r="E91" s="134">
        <f t="shared" si="8"/>
        <v>0</v>
      </c>
      <c r="F91" s="140"/>
      <c r="G91" s="140"/>
      <c r="H91" s="149"/>
      <c r="I91" s="134">
        <v>500</v>
      </c>
      <c r="J91" s="140"/>
      <c r="K91" s="140"/>
      <c r="L91" s="149">
        <v>500</v>
      </c>
      <c r="M91" s="134">
        <f t="shared" si="7"/>
        <v>500</v>
      </c>
      <c r="N91" s="140"/>
      <c r="O91" s="140"/>
      <c r="P91" s="149">
        <v>500</v>
      </c>
      <c r="Q91" s="634"/>
    </row>
    <row r="92" spans="1:17" ht="12.75">
      <c r="A92" s="588">
        <v>86</v>
      </c>
      <c r="B92" s="759" t="s">
        <v>962</v>
      </c>
      <c r="C92" s="760"/>
      <c r="D92" s="761"/>
      <c r="E92" s="134">
        <f t="shared" si="8"/>
        <v>0</v>
      </c>
      <c r="F92" s="140">
        <v>0</v>
      </c>
      <c r="G92" s="140">
        <v>0</v>
      </c>
      <c r="H92" s="140"/>
      <c r="I92" s="134">
        <v>500</v>
      </c>
      <c r="J92" s="140">
        <v>0</v>
      </c>
      <c r="K92" s="140">
        <v>0</v>
      </c>
      <c r="L92" s="140">
        <v>174</v>
      </c>
      <c r="M92" s="134">
        <f t="shared" si="7"/>
        <v>174</v>
      </c>
      <c r="N92" s="140">
        <v>0</v>
      </c>
      <c r="O92" s="140">
        <v>0</v>
      </c>
      <c r="P92" s="140">
        <v>174</v>
      </c>
      <c r="Q92" s="634"/>
    </row>
    <row r="93" spans="1:17" ht="12.75">
      <c r="A93" s="588">
        <v>87</v>
      </c>
      <c r="B93" s="656" t="s">
        <v>963</v>
      </c>
      <c r="C93" s="657"/>
      <c r="D93" s="658"/>
      <c r="E93" s="652">
        <f t="shared" si="8"/>
        <v>1100</v>
      </c>
      <c r="F93" s="653">
        <f>SUM(F87:F92)</f>
        <v>0</v>
      </c>
      <c r="G93" s="653">
        <f>SUM(G87:G92)</f>
        <v>0</v>
      </c>
      <c r="H93" s="653">
        <f>SUM(H87:H92)</f>
        <v>1100</v>
      </c>
      <c r="I93" s="652">
        <f aca="true" t="shared" si="9" ref="I93:I100">SUM(J93:L93)</f>
        <v>1801</v>
      </c>
      <c r="J93" s="653">
        <f>SUM(J87:J92)</f>
        <v>0</v>
      </c>
      <c r="K93" s="653">
        <f>SUM(K87:K92)</f>
        <v>0</v>
      </c>
      <c r="L93" s="653">
        <f>SUM(L87:L92)</f>
        <v>1801</v>
      </c>
      <c r="M93" s="652">
        <f t="shared" si="7"/>
        <v>1799</v>
      </c>
      <c r="N93" s="653">
        <f>SUM(N87:N92)</f>
        <v>0</v>
      </c>
      <c r="O93" s="653">
        <f>SUM(O87:O92)</f>
        <v>0</v>
      </c>
      <c r="P93" s="653">
        <f>SUM(P87:P92)</f>
        <v>1799</v>
      </c>
      <c r="Q93" s="634"/>
    </row>
    <row r="94" spans="1:17" ht="12.75">
      <c r="A94" s="588">
        <v>88</v>
      </c>
      <c r="B94" s="759" t="s">
        <v>964</v>
      </c>
      <c r="C94" s="760"/>
      <c r="D94" s="761"/>
      <c r="E94" s="132">
        <f t="shared" si="8"/>
        <v>1800</v>
      </c>
      <c r="F94" s="140">
        <v>0</v>
      </c>
      <c r="G94" s="140">
        <v>0</v>
      </c>
      <c r="H94" s="148">
        <v>1800</v>
      </c>
      <c r="I94" s="132">
        <f t="shared" si="9"/>
        <v>3084</v>
      </c>
      <c r="J94" s="140">
        <v>0</v>
      </c>
      <c r="K94" s="140">
        <v>0</v>
      </c>
      <c r="L94" s="148">
        <v>3084</v>
      </c>
      <c r="M94" s="132">
        <f t="shared" si="7"/>
        <v>3007</v>
      </c>
      <c r="N94" s="140">
        <v>0</v>
      </c>
      <c r="O94" s="140">
        <v>0</v>
      </c>
      <c r="P94" s="148">
        <v>3007</v>
      </c>
      <c r="Q94" s="634"/>
    </row>
    <row r="95" spans="1:17" ht="12.75">
      <c r="A95" s="588">
        <v>89</v>
      </c>
      <c r="B95" s="759" t="s">
        <v>965</v>
      </c>
      <c r="C95" s="760"/>
      <c r="D95" s="761"/>
      <c r="E95" s="134">
        <f t="shared" si="8"/>
        <v>2100</v>
      </c>
      <c r="F95" s="140">
        <v>0</v>
      </c>
      <c r="G95" s="140">
        <v>0</v>
      </c>
      <c r="H95" s="148">
        <v>2100</v>
      </c>
      <c r="I95" s="134">
        <f t="shared" si="9"/>
        <v>1535</v>
      </c>
      <c r="J95" s="140">
        <v>0</v>
      </c>
      <c r="K95" s="140">
        <v>0</v>
      </c>
      <c r="L95" s="148">
        <v>1535</v>
      </c>
      <c r="M95" s="134">
        <f t="shared" si="7"/>
        <v>1420</v>
      </c>
      <c r="N95" s="140">
        <v>0</v>
      </c>
      <c r="O95" s="140">
        <v>0</v>
      </c>
      <c r="P95" s="148">
        <v>1420</v>
      </c>
      <c r="Q95" s="634"/>
    </row>
    <row r="96" spans="1:17" ht="12.75">
      <c r="A96" s="588">
        <v>90</v>
      </c>
      <c r="B96" s="759" t="s">
        <v>966</v>
      </c>
      <c r="C96" s="760"/>
      <c r="D96" s="761"/>
      <c r="E96" s="134">
        <f t="shared" si="8"/>
        <v>348</v>
      </c>
      <c r="F96" s="140">
        <v>0</v>
      </c>
      <c r="G96" s="140">
        <v>0</v>
      </c>
      <c r="H96" s="149">
        <v>348</v>
      </c>
      <c r="I96" s="134">
        <f t="shared" si="9"/>
        <v>348</v>
      </c>
      <c r="J96" s="140">
        <v>0</v>
      </c>
      <c r="K96" s="140">
        <v>0</v>
      </c>
      <c r="L96" s="149">
        <v>348</v>
      </c>
      <c r="M96" s="134">
        <f t="shared" si="7"/>
        <v>322</v>
      </c>
      <c r="N96" s="140">
        <v>0</v>
      </c>
      <c r="O96" s="140">
        <v>0</v>
      </c>
      <c r="P96" s="149">
        <v>322</v>
      </c>
      <c r="Q96" s="634"/>
    </row>
    <row r="97" spans="1:17" ht="12.75">
      <c r="A97" s="588">
        <v>91</v>
      </c>
      <c r="B97" s="129" t="s">
        <v>309</v>
      </c>
      <c r="C97" s="130"/>
      <c r="D97" s="131"/>
      <c r="E97" s="134">
        <f t="shared" si="8"/>
        <v>611</v>
      </c>
      <c r="F97" s="140"/>
      <c r="G97" s="140"/>
      <c r="H97" s="149">
        <v>611</v>
      </c>
      <c r="I97" s="134">
        <f t="shared" si="9"/>
        <v>611</v>
      </c>
      <c r="J97" s="140"/>
      <c r="K97" s="140"/>
      <c r="L97" s="149">
        <v>611</v>
      </c>
      <c r="M97" s="134">
        <f t="shared" si="7"/>
        <v>610</v>
      </c>
      <c r="N97" s="140"/>
      <c r="O97" s="140"/>
      <c r="P97" s="149">
        <v>610</v>
      </c>
      <c r="Q97" s="634"/>
    </row>
    <row r="98" spans="1:17" ht="12.75">
      <c r="A98" s="588">
        <v>92</v>
      </c>
      <c r="B98" s="759" t="s">
        <v>967</v>
      </c>
      <c r="C98" s="760"/>
      <c r="D98" s="761"/>
      <c r="E98" s="134">
        <f t="shared" si="8"/>
        <v>800</v>
      </c>
      <c r="F98" s="140">
        <v>0</v>
      </c>
      <c r="G98" s="140">
        <v>0</v>
      </c>
      <c r="H98" s="149">
        <v>800</v>
      </c>
      <c r="I98" s="134">
        <f t="shared" si="9"/>
        <v>800</v>
      </c>
      <c r="J98" s="140">
        <v>0</v>
      </c>
      <c r="K98" s="140">
        <v>0</v>
      </c>
      <c r="L98" s="149">
        <v>800</v>
      </c>
      <c r="M98" s="134">
        <f t="shared" si="7"/>
        <v>668</v>
      </c>
      <c r="N98" s="140">
        <v>0</v>
      </c>
      <c r="O98" s="140">
        <v>0</v>
      </c>
      <c r="P98" s="149">
        <v>668</v>
      </c>
      <c r="Q98" s="634"/>
    </row>
    <row r="99" spans="1:17" ht="12.75">
      <c r="A99" s="588">
        <v>93</v>
      </c>
      <c r="B99" s="129" t="s">
        <v>968</v>
      </c>
      <c r="C99" s="130"/>
      <c r="D99" s="131"/>
      <c r="E99" s="134"/>
      <c r="F99" s="140"/>
      <c r="G99" s="140"/>
      <c r="H99" s="149"/>
      <c r="I99" s="134">
        <f t="shared" si="9"/>
        <v>500</v>
      </c>
      <c r="J99" s="140"/>
      <c r="K99" s="140"/>
      <c r="L99" s="149">
        <v>500</v>
      </c>
      <c r="M99" s="134">
        <f t="shared" si="7"/>
        <v>500</v>
      </c>
      <c r="N99" s="140"/>
      <c r="O99" s="140"/>
      <c r="P99" s="149">
        <v>500</v>
      </c>
      <c r="Q99" s="634"/>
    </row>
    <row r="100" spans="1:17" ht="12.75">
      <c r="A100" s="588">
        <v>94</v>
      </c>
      <c r="B100" s="129" t="s">
        <v>969</v>
      </c>
      <c r="C100" s="130"/>
      <c r="D100" s="209"/>
      <c r="E100" s="137"/>
      <c r="F100" s="141"/>
      <c r="G100" s="141"/>
      <c r="H100" s="649"/>
      <c r="I100" s="134">
        <f t="shared" si="9"/>
        <v>9</v>
      </c>
      <c r="J100" s="141"/>
      <c r="K100" s="141"/>
      <c r="L100" s="649">
        <v>9</v>
      </c>
      <c r="M100" s="134">
        <f t="shared" si="7"/>
        <v>9</v>
      </c>
      <c r="N100" s="140"/>
      <c r="O100" s="140"/>
      <c r="P100" s="149">
        <v>9</v>
      </c>
      <c r="Q100" s="634"/>
    </row>
    <row r="101" spans="1:17" ht="12.75">
      <c r="A101" s="588">
        <v>95</v>
      </c>
      <c r="B101" s="901" t="s">
        <v>970</v>
      </c>
      <c r="C101" s="902"/>
      <c r="D101" s="903"/>
      <c r="E101" s="652">
        <f aca="true" t="shared" si="10" ref="E101:E117">SUM(F101:H101)</f>
        <v>5659</v>
      </c>
      <c r="F101" s="653">
        <f>SUM(F94:F98)</f>
        <v>0</v>
      </c>
      <c r="G101" s="653">
        <f>SUM(G94:G98)</f>
        <v>0</v>
      </c>
      <c r="H101" s="653">
        <f>SUM(H94:H99)</f>
        <v>5659</v>
      </c>
      <c r="I101" s="653">
        <f>SUM(I94:I100)</f>
        <v>6887</v>
      </c>
      <c r="J101" s="653">
        <f>SUM(J94:J100)</f>
        <v>0</v>
      </c>
      <c r="K101" s="653">
        <f>SUM(K94:K100)</f>
        <v>0</v>
      </c>
      <c r="L101" s="653">
        <f>SUM(L94:L100)</f>
        <v>6887</v>
      </c>
      <c r="M101" s="652">
        <f t="shared" si="7"/>
        <v>6536</v>
      </c>
      <c r="N101" s="653">
        <f>SUM(N94:N99)</f>
        <v>0</v>
      </c>
      <c r="O101" s="653">
        <f>SUM(O94:O99)</f>
        <v>0</v>
      </c>
      <c r="P101" s="653">
        <f>SUM(P94:P100)</f>
        <v>6536</v>
      </c>
      <c r="Q101" s="634"/>
    </row>
    <row r="102" spans="1:17" ht="12.75">
      <c r="A102" s="588">
        <v>96</v>
      </c>
      <c r="B102" s="583"/>
      <c r="C102" s="584"/>
      <c r="D102" s="585"/>
      <c r="E102" s="122">
        <f t="shared" si="10"/>
        <v>0</v>
      </c>
      <c r="F102" s="659"/>
      <c r="G102" s="659"/>
      <c r="H102" s="659"/>
      <c r="I102" s="122">
        <f aca="true" t="shared" si="11" ref="I102:I117">SUM(J102:L102)</f>
        <v>0</v>
      </c>
      <c r="J102" s="659"/>
      <c r="K102" s="659"/>
      <c r="L102" s="659"/>
      <c r="M102" s="122">
        <f t="shared" si="7"/>
        <v>0</v>
      </c>
      <c r="N102" s="659"/>
      <c r="O102" s="659"/>
      <c r="P102" s="659"/>
      <c r="Q102" s="634"/>
    </row>
    <row r="103" spans="1:17" ht="12.75">
      <c r="A103" s="588">
        <v>97</v>
      </c>
      <c r="B103" s="895" t="s">
        <v>971</v>
      </c>
      <c r="C103" s="896"/>
      <c r="D103" s="897"/>
      <c r="E103" s="573">
        <f t="shared" si="10"/>
        <v>807363</v>
      </c>
      <c r="F103" s="660">
        <f>SUM(F84+F86+F93+F101+F102)</f>
        <v>421174</v>
      </c>
      <c r="G103" s="660">
        <f>SUM(G84+G86+G93+G101+G102)</f>
        <v>105194</v>
      </c>
      <c r="H103" s="660">
        <f>SUM(H84+H86+H93+H101+H102)</f>
        <v>280995</v>
      </c>
      <c r="I103" s="573">
        <f t="shared" si="11"/>
        <v>960033</v>
      </c>
      <c r="J103" s="660">
        <f>SUM(J84+J86+J93+J101+J102)</f>
        <v>432660</v>
      </c>
      <c r="K103" s="660">
        <f>SUM(K84+K86+K93+K101+K102)</f>
        <v>108519</v>
      </c>
      <c r="L103" s="660">
        <f>SUM(L84+L86+L93+L101+L102)</f>
        <v>418854</v>
      </c>
      <c r="M103" s="573">
        <f t="shared" si="7"/>
        <v>869483</v>
      </c>
      <c r="N103" s="660">
        <f>SUM(N84+N86+N93+N101+N102)</f>
        <v>409167</v>
      </c>
      <c r="O103" s="660">
        <f>SUM(O84+O86+O93+O101+O102)</f>
        <v>102783</v>
      </c>
      <c r="P103" s="660">
        <f>SUM(P84+P86+P93+P101+P102)</f>
        <v>357533</v>
      </c>
      <c r="Q103" s="634"/>
    </row>
    <row r="104" spans="1:17" ht="12.75">
      <c r="A104" s="588">
        <v>98</v>
      </c>
      <c r="B104" s="898" t="s">
        <v>972</v>
      </c>
      <c r="C104" s="899"/>
      <c r="D104" s="900"/>
      <c r="E104" s="652">
        <f t="shared" si="10"/>
        <v>18448</v>
      </c>
      <c r="F104" s="661">
        <v>0</v>
      </c>
      <c r="G104" s="661">
        <v>0</v>
      </c>
      <c r="H104" s="662">
        <v>18448</v>
      </c>
      <c r="I104" s="652">
        <f t="shared" si="11"/>
        <v>12086</v>
      </c>
      <c r="J104" s="661">
        <v>0</v>
      </c>
      <c r="K104" s="661">
        <v>0</v>
      </c>
      <c r="L104" s="662">
        <v>12086</v>
      </c>
      <c r="M104" s="652">
        <f t="shared" si="7"/>
        <v>12086</v>
      </c>
      <c r="N104" s="661">
        <v>0</v>
      </c>
      <c r="O104" s="661">
        <v>0</v>
      </c>
      <c r="P104" s="662">
        <v>12086</v>
      </c>
      <c r="Q104" s="634"/>
    </row>
    <row r="105" spans="1:17" ht="12.75">
      <c r="A105" s="588">
        <v>99</v>
      </c>
      <c r="B105" s="898" t="s">
        <v>973</v>
      </c>
      <c r="C105" s="899"/>
      <c r="D105" s="900"/>
      <c r="E105" s="652">
        <f t="shared" si="10"/>
        <v>54630</v>
      </c>
      <c r="F105" s="661">
        <v>0</v>
      </c>
      <c r="G105" s="661">
        <v>0</v>
      </c>
      <c r="H105" s="663">
        <v>54630</v>
      </c>
      <c r="I105" s="652">
        <f t="shared" si="11"/>
        <v>34421</v>
      </c>
      <c r="J105" s="661">
        <v>0</v>
      </c>
      <c r="K105" s="661">
        <v>0</v>
      </c>
      <c r="L105" s="663">
        <v>34421</v>
      </c>
      <c r="M105" s="652">
        <f aca="true" t="shared" si="12" ref="M105:M117">SUM(N105:P105)</f>
        <v>31713</v>
      </c>
      <c r="N105" s="661">
        <v>0</v>
      </c>
      <c r="O105" s="661">
        <v>0</v>
      </c>
      <c r="P105" s="663">
        <v>31713</v>
      </c>
      <c r="Q105" s="634"/>
    </row>
    <row r="106" spans="1:17" ht="12.75">
      <c r="A106" s="588">
        <v>100</v>
      </c>
      <c r="B106" s="898" t="s">
        <v>974</v>
      </c>
      <c r="C106" s="899"/>
      <c r="D106" s="900"/>
      <c r="E106" s="652">
        <f t="shared" si="10"/>
        <v>83793</v>
      </c>
      <c r="F106" s="661">
        <v>0</v>
      </c>
      <c r="G106" s="661">
        <v>0</v>
      </c>
      <c r="H106" s="663">
        <v>83793</v>
      </c>
      <c r="I106" s="652">
        <f t="shared" si="11"/>
        <v>69084</v>
      </c>
      <c r="J106" s="661">
        <v>0</v>
      </c>
      <c r="K106" s="661">
        <v>0</v>
      </c>
      <c r="L106" s="663">
        <v>69084</v>
      </c>
      <c r="M106" s="652">
        <f t="shared" si="12"/>
        <v>51562</v>
      </c>
      <c r="N106" s="661">
        <v>0</v>
      </c>
      <c r="O106" s="661">
        <v>0</v>
      </c>
      <c r="P106" s="663">
        <v>51562</v>
      </c>
      <c r="Q106" s="634"/>
    </row>
    <row r="107" spans="1:17" ht="12.75">
      <c r="A107" s="588">
        <v>101</v>
      </c>
      <c r="B107" s="125" t="s">
        <v>975</v>
      </c>
      <c r="C107" s="126"/>
      <c r="D107" s="127"/>
      <c r="E107" s="122">
        <f t="shared" si="10"/>
        <v>0</v>
      </c>
      <c r="F107" s="154"/>
      <c r="G107" s="154"/>
      <c r="H107" s="664"/>
      <c r="I107" s="122">
        <f t="shared" si="11"/>
        <v>0</v>
      </c>
      <c r="J107" s="154"/>
      <c r="K107" s="154"/>
      <c r="L107" s="664"/>
      <c r="M107" s="122">
        <f t="shared" si="12"/>
        <v>0</v>
      </c>
      <c r="N107" s="154"/>
      <c r="O107" s="154"/>
      <c r="P107" s="664"/>
      <c r="Q107" s="634"/>
    </row>
    <row r="108" spans="1:17" ht="12.75">
      <c r="A108" s="588">
        <v>102</v>
      </c>
      <c r="B108" s="770" t="s">
        <v>976</v>
      </c>
      <c r="C108" s="771"/>
      <c r="D108" s="772"/>
      <c r="E108" s="122">
        <f t="shared" si="10"/>
        <v>12800</v>
      </c>
      <c r="F108" s="665">
        <f>SUM(F109:F114)</f>
        <v>0</v>
      </c>
      <c r="G108" s="665">
        <f>SUM(G109:G114)</f>
        <v>0</v>
      </c>
      <c r="H108" s="665">
        <f>SUM(H109:H114)</f>
        <v>12800</v>
      </c>
      <c r="I108" s="122">
        <f t="shared" si="11"/>
        <v>40071</v>
      </c>
      <c r="J108" s="665">
        <f>SUM(J109:J114)</f>
        <v>0</v>
      </c>
      <c r="K108" s="665">
        <f>SUM(K109:K114)</f>
        <v>0</v>
      </c>
      <c r="L108" s="665">
        <f>SUM(L109:L114)</f>
        <v>40071</v>
      </c>
      <c r="M108" s="122">
        <f t="shared" si="12"/>
        <v>0</v>
      </c>
      <c r="N108" s="665">
        <f>SUM(N109:N114)</f>
        <v>0</v>
      </c>
      <c r="O108" s="665">
        <f>SUM(O109:O114)</f>
        <v>0</v>
      </c>
      <c r="P108" s="665">
        <f>SUM(P109:P114)</f>
        <v>0</v>
      </c>
      <c r="Q108" s="634"/>
    </row>
    <row r="109" spans="1:17" ht="12.75">
      <c r="A109" s="588">
        <v>103</v>
      </c>
      <c r="B109" s="155" t="s">
        <v>310</v>
      </c>
      <c r="C109" s="156"/>
      <c r="D109" s="157"/>
      <c r="E109" s="666">
        <f t="shared" si="10"/>
        <v>6600</v>
      </c>
      <c r="F109" s="667">
        <v>0</v>
      </c>
      <c r="G109" s="667">
        <v>0</v>
      </c>
      <c r="H109" s="668">
        <v>6600</v>
      </c>
      <c r="I109" s="666">
        <f t="shared" si="11"/>
        <v>30672</v>
      </c>
      <c r="J109" s="667">
        <v>0</v>
      </c>
      <c r="K109" s="667">
        <v>0</v>
      </c>
      <c r="L109" s="668">
        <v>30672</v>
      </c>
      <c r="M109" s="666">
        <f t="shared" si="12"/>
        <v>0</v>
      </c>
      <c r="N109" s="667">
        <v>0</v>
      </c>
      <c r="O109" s="667">
        <v>0</v>
      </c>
      <c r="P109" s="668"/>
      <c r="Q109" s="634"/>
    </row>
    <row r="110" spans="1:17" ht="12.75">
      <c r="A110" s="588">
        <v>104</v>
      </c>
      <c r="B110" s="669" t="s">
        <v>977</v>
      </c>
      <c r="C110" s="670"/>
      <c r="D110" s="671"/>
      <c r="E110" s="672">
        <f t="shared" si="10"/>
        <v>4250</v>
      </c>
      <c r="F110" s="673"/>
      <c r="G110" s="673"/>
      <c r="H110" s="674">
        <v>4250</v>
      </c>
      <c r="I110" s="672">
        <f t="shared" si="11"/>
        <v>4250</v>
      </c>
      <c r="J110" s="673"/>
      <c r="K110" s="673"/>
      <c r="L110" s="674">
        <v>4250</v>
      </c>
      <c r="M110" s="672">
        <f t="shared" si="12"/>
        <v>0</v>
      </c>
      <c r="N110" s="673"/>
      <c r="O110" s="673"/>
      <c r="P110" s="674"/>
      <c r="Q110" s="634"/>
    </row>
    <row r="111" spans="1:17" ht="12.75">
      <c r="A111" s="588">
        <v>105</v>
      </c>
      <c r="B111" s="675" t="s">
        <v>978</v>
      </c>
      <c r="C111" s="676"/>
      <c r="D111" s="677"/>
      <c r="E111" s="672">
        <f t="shared" si="10"/>
        <v>1950</v>
      </c>
      <c r="F111" s="678">
        <v>0</v>
      </c>
      <c r="G111" s="678">
        <v>0</v>
      </c>
      <c r="H111" s="159">
        <v>1950</v>
      </c>
      <c r="I111" s="672">
        <f t="shared" si="11"/>
        <v>0</v>
      </c>
      <c r="J111" s="678">
        <v>0</v>
      </c>
      <c r="K111" s="678">
        <v>0</v>
      </c>
      <c r="L111" s="159">
        <v>0</v>
      </c>
      <c r="M111" s="672">
        <f t="shared" si="12"/>
        <v>0</v>
      </c>
      <c r="N111" s="678">
        <v>0</v>
      </c>
      <c r="O111" s="678">
        <v>0</v>
      </c>
      <c r="P111" s="159"/>
      <c r="Q111" s="634"/>
    </row>
    <row r="112" spans="1:17" ht="12.75">
      <c r="A112" s="588">
        <v>106</v>
      </c>
      <c r="B112" s="675" t="s">
        <v>979</v>
      </c>
      <c r="C112" s="676"/>
      <c r="D112" s="677"/>
      <c r="E112" s="672">
        <f t="shared" si="10"/>
        <v>0</v>
      </c>
      <c r="F112" s="673"/>
      <c r="G112" s="673"/>
      <c r="H112" s="159"/>
      <c r="I112" s="672">
        <f t="shared" si="11"/>
        <v>4777</v>
      </c>
      <c r="J112" s="673"/>
      <c r="K112" s="673"/>
      <c r="L112" s="159">
        <v>4777</v>
      </c>
      <c r="M112" s="672">
        <f t="shared" si="12"/>
        <v>0</v>
      </c>
      <c r="N112" s="673"/>
      <c r="O112" s="673"/>
      <c r="P112" s="159"/>
      <c r="Q112" s="634"/>
    </row>
    <row r="113" spans="1:17" ht="12.75">
      <c r="A113" s="588">
        <v>107</v>
      </c>
      <c r="B113" s="933" t="s">
        <v>980</v>
      </c>
      <c r="C113" s="934"/>
      <c r="D113" s="935"/>
      <c r="E113" s="672">
        <f t="shared" si="10"/>
        <v>0</v>
      </c>
      <c r="F113" s="679"/>
      <c r="G113" s="679"/>
      <c r="H113" s="159"/>
      <c r="I113" s="672">
        <f t="shared" si="11"/>
        <v>372</v>
      </c>
      <c r="J113" s="679"/>
      <c r="K113" s="679"/>
      <c r="L113" s="159">
        <v>372</v>
      </c>
      <c r="M113" s="672">
        <f t="shared" si="12"/>
        <v>0</v>
      </c>
      <c r="N113" s="679"/>
      <c r="O113" s="679"/>
      <c r="P113" s="159"/>
      <c r="Q113" s="634"/>
    </row>
    <row r="114" spans="1:17" ht="12.75">
      <c r="A114" s="588">
        <v>108</v>
      </c>
      <c r="B114" s="904"/>
      <c r="C114" s="905"/>
      <c r="D114" s="906"/>
      <c r="E114" s="680">
        <f t="shared" si="10"/>
        <v>0</v>
      </c>
      <c r="F114" s="681"/>
      <c r="G114" s="681"/>
      <c r="H114" s="681"/>
      <c r="I114" s="680">
        <f t="shared" si="11"/>
        <v>0</v>
      </c>
      <c r="J114" s="681"/>
      <c r="K114" s="681"/>
      <c r="L114" s="681"/>
      <c r="M114" s="680">
        <f t="shared" si="12"/>
        <v>0</v>
      </c>
      <c r="N114" s="681"/>
      <c r="O114" s="681"/>
      <c r="P114" s="681"/>
      <c r="Q114" s="634"/>
    </row>
    <row r="115" spans="1:17" ht="12.75">
      <c r="A115" s="588">
        <v>109</v>
      </c>
      <c r="B115" s="907" t="s">
        <v>311</v>
      </c>
      <c r="C115" s="908"/>
      <c r="D115" s="909"/>
      <c r="E115" s="160">
        <f t="shared" si="10"/>
        <v>977034</v>
      </c>
      <c r="F115" s="153">
        <f>SUM(F103+F104+F105+F106+F107+F108)</f>
        <v>421174</v>
      </c>
      <c r="G115" s="153">
        <f>SUM(G103+G104+G105+G106+G107+G108)</f>
        <v>105194</v>
      </c>
      <c r="H115" s="153">
        <f>SUM(H103+H104+H105+H106+H107+H108)</f>
        <v>450666</v>
      </c>
      <c r="I115" s="160">
        <f t="shared" si="11"/>
        <v>1115695</v>
      </c>
      <c r="J115" s="153">
        <f>SUM(J103+J104+J105+J106+J107+J108)</f>
        <v>432660</v>
      </c>
      <c r="K115" s="153">
        <f>SUM(K103+K104+K105+K106+K107+K108)</f>
        <v>108519</v>
      </c>
      <c r="L115" s="153">
        <f>SUM(L103+L104+L105+L106+L107+L108)</f>
        <v>574516</v>
      </c>
      <c r="M115" s="160">
        <f t="shared" si="12"/>
        <v>964844</v>
      </c>
      <c r="N115" s="153">
        <f>SUM(N103+N104+N105+N106+N107+N108)</f>
        <v>409167</v>
      </c>
      <c r="O115" s="153">
        <f>SUM(O103+O104+O105+O106+O107+O108)</f>
        <v>102783</v>
      </c>
      <c r="P115" s="153">
        <f>SUM(P103+P104+P105+P106+P107+P108)</f>
        <v>452894</v>
      </c>
      <c r="Q115" s="634"/>
    </row>
    <row r="116" spans="1:17" ht="12.75">
      <c r="A116" s="108">
        <v>110</v>
      </c>
      <c r="B116" s="770" t="s">
        <v>0</v>
      </c>
      <c r="C116" s="771"/>
      <c r="D116" s="772"/>
      <c r="E116" s="122">
        <f t="shared" si="10"/>
        <v>0</v>
      </c>
      <c r="F116" s="161">
        <v>0</v>
      </c>
      <c r="G116" s="154">
        <v>0</v>
      </c>
      <c r="H116" s="154">
        <v>0</v>
      </c>
      <c r="I116" s="122">
        <f t="shared" si="11"/>
        <v>0</v>
      </c>
      <c r="J116" s="161">
        <v>0</v>
      </c>
      <c r="K116" s="154">
        <v>0</v>
      </c>
      <c r="L116" s="154">
        <v>0</v>
      </c>
      <c r="M116" s="122">
        <f t="shared" si="12"/>
        <v>-9940</v>
      </c>
      <c r="N116" s="161">
        <v>0</v>
      </c>
      <c r="O116" s="154">
        <v>0</v>
      </c>
      <c r="P116" s="154">
        <v>-9940</v>
      </c>
      <c r="Q116" s="634"/>
    </row>
    <row r="117" spans="1:17" ht="12.75">
      <c r="A117" s="588">
        <v>111</v>
      </c>
      <c r="B117" s="930" t="s">
        <v>312</v>
      </c>
      <c r="C117" s="931"/>
      <c r="D117" s="932"/>
      <c r="E117" s="305">
        <f t="shared" si="10"/>
        <v>977034</v>
      </c>
      <c r="F117" s="311">
        <f>SUM(F115:F116)</f>
        <v>421174</v>
      </c>
      <c r="G117" s="311">
        <f>SUM(G115:G116)</f>
        <v>105194</v>
      </c>
      <c r="H117" s="311">
        <f>SUM(H115:H116)</f>
        <v>450666</v>
      </c>
      <c r="I117" s="305">
        <f t="shared" si="11"/>
        <v>1115695</v>
      </c>
      <c r="J117" s="311">
        <f>SUM(J115:J116)</f>
        <v>432660</v>
      </c>
      <c r="K117" s="311">
        <f>SUM(K115:K116)</f>
        <v>108519</v>
      </c>
      <c r="L117" s="311">
        <f>SUM(L115:L116)</f>
        <v>574516</v>
      </c>
      <c r="M117" s="305">
        <f t="shared" si="12"/>
        <v>954904</v>
      </c>
      <c r="N117" s="311">
        <f>SUM(N115:N116)</f>
        <v>409167</v>
      </c>
      <c r="O117" s="311">
        <f>SUM(O115:O116)</f>
        <v>102783</v>
      </c>
      <c r="P117" s="311">
        <f>SUM(P115:P116)</f>
        <v>442954</v>
      </c>
      <c r="Q117" s="634"/>
    </row>
    <row r="118" ht="12.75">
      <c r="A118" s="588"/>
    </row>
    <row r="119" spans="2:4" ht="12.75">
      <c r="B119" s="112"/>
      <c r="C119" s="112"/>
      <c r="D119" s="112"/>
    </row>
    <row r="120" ht="12.75">
      <c r="J120" s="120"/>
    </row>
    <row r="121" spans="1:17" s="112" customFormat="1" ht="12.75">
      <c r="A121" s="588"/>
      <c r="B121" s="108"/>
      <c r="C121" s="108"/>
      <c r="D121" s="108"/>
      <c r="E121" s="108"/>
      <c r="F121" s="108"/>
      <c r="G121" s="108"/>
      <c r="H121" s="108"/>
      <c r="K121" s="162"/>
      <c r="Q121" s="624"/>
    </row>
    <row r="122" spans="1:11" ht="12.75">
      <c r="A122" s="588"/>
      <c r="J122" s="120"/>
      <c r="K122" s="163"/>
    </row>
    <row r="123" ht="12.75">
      <c r="A123" s="588"/>
    </row>
    <row r="124" spans="1:14" ht="12.75">
      <c r="A124" s="588"/>
      <c r="J124" s="120"/>
      <c r="L124" s="163"/>
      <c r="N124" s="120"/>
    </row>
    <row r="125" ht="12.75">
      <c r="A125" s="588"/>
    </row>
    <row r="126" spans="1:11" ht="12.75">
      <c r="A126" s="588"/>
      <c r="J126" s="163"/>
      <c r="K126" s="164"/>
    </row>
  </sheetData>
  <sheetProtection/>
  <mergeCells count="92">
    <mergeCell ref="B70:D70"/>
    <mergeCell ref="B33:D33"/>
    <mergeCell ref="B19:D19"/>
    <mergeCell ref="B21:D21"/>
    <mergeCell ref="B22:D22"/>
    <mergeCell ref="B77:D77"/>
    <mergeCell ref="B29:D29"/>
    <mergeCell ref="B35:D35"/>
    <mergeCell ref="B36:D36"/>
    <mergeCell ref="B43:D43"/>
    <mergeCell ref="B40:D40"/>
    <mergeCell ref="B37:D37"/>
    <mergeCell ref="B117:D117"/>
    <mergeCell ref="B105:D105"/>
    <mergeCell ref="B106:D106"/>
    <mergeCell ref="B108:D108"/>
    <mergeCell ref="B113:D113"/>
    <mergeCell ref="J6:L6"/>
    <mergeCell ref="J7:L7"/>
    <mergeCell ref="F7:H7"/>
    <mergeCell ref="B23:D23"/>
    <mergeCell ref="B12:D12"/>
    <mergeCell ref="B5:D5"/>
    <mergeCell ref="B15:D15"/>
    <mergeCell ref="B16:D16"/>
    <mergeCell ref="B17:D17"/>
    <mergeCell ref="B10:D10"/>
    <mergeCell ref="B6:D8"/>
    <mergeCell ref="B11:D11"/>
    <mergeCell ref="B13:D13"/>
    <mergeCell ref="B9:D9"/>
    <mergeCell ref="B32:D32"/>
    <mergeCell ref="B27:D27"/>
    <mergeCell ref="B28:D28"/>
    <mergeCell ref="B47:D47"/>
    <mergeCell ref="B34:D34"/>
    <mergeCell ref="B24:D24"/>
    <mergeCell ref="B25:D25"/>
    <mergeCell ref="B31:D31"/>
    <mergeCell ref="B30:D30"/>
    <mergeCell ref="B44:D44"/>
    <mergeCell ref="B54:D54"/>
    <mergeCell ref="B56:D56"/>
    <mergeCell ref="B55:D55"/>
    <mergeCell ref="B63:D63"/>
    <mergeCell ref="B48:D48"/>
    <mergeCell ref="B51:D51"/>
    <mergeCell ref="B53:D53"/>
    <mergeCell ref="B52:D52"/>
    <mergeCell ref="B49:D49"/>
    <mergeCell ref="B50:D50"/>
    <mergeCell ref="B64:D64"/>
    <mergeCell ref="B57:D57"/>
    <mergeCell ref="B58:D58"/>
    <mergeCell ref="B59:D59"/>
    <mergeCell ref="B61:D61"/>
    <mergeCell ref="B62:D62"/>
    <mergeCell ref="B82:D82"/>
    <mergeCell ref="B83:D83"/>
    <mergeCell ref="B84:D84"/>
    <mergeCell ref="B71:D71"/>
    <mergeCell ref="B72:D72"/>
    <mergeCell ref="B78:D78"/>
    <mergeCell ref="B81:D81"/>
    <mergeCell ref="B74:D74"/>
    <mergeCell ref="B73:D73"/>
    <mergeCell ref="B75:D75"/>
    <mergeCell ref="B85:D85"/>
    <mergeCell ref="B86:D86"/>
    <mergeCell ref="B96:D96"/>
    <mergeCell ref="B87:D87"/>
    <mergeCell ref="B94:D94"/>
    <mergeCell ref="B88:D88"/>
    <mergeCell ref="B92:D92"/>
    <mergeCell ref="B90:D90"/>
    <mergeCell ref="B95:D95"/>
    <mergeCell ref="B103:D103"/>
    <mergeCell ref="B104:D104"/>
    <mergeCell ref="B101:D101"/>
    <mergeCell ref="B116:D116"/>
    <mergeCell ref="B114:D114"/>
    <mergeCell ref="B115:D115"/>
    <mergeCell ref="B98:D98"/>
    <mergeCell ref="B76:D76"/>
    <mergeCell ref="N6:P6"/>
    <mergeCell ref="N7:P7"/>
    <mergeCell ref="F6:H6"/>
    <mergeCell ref="B68:D68"/>
    <mergeCell ref="B69:D69"/>
    <mergeCell ref="B66:D66"/>
    <mergeCell ref="B67:D67"/>
    <mergeCell ref="B65:D6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C1">
      <selection activeCell="G3" sqref="G3"/>
    </sheetView>
  </sheetViews>
  <sheetFormatPr defaultColWidth="9.140625" defaultRowHeight="12.75"/>
  <cols>
    <col min="1" max="1" width="4.140625" style="0" customWidth="1"/>
    <col min="2" max="2" width="51.140625" style="0" customWidth="1"/>
    <col min="3" max="3" width="12.57421875" style="0" customWidth="1"/>
    <col min="4" max="4" width="10.00390625" style="0" customWidth="1"/>
    <col min="5" max="5" width="10.28125" style="0" customWidth="1"/>
    <col min="6" max="6" width="9.7109375" style="0" customWidth="1"/>
    <col min="7" max="7" width="9.57421875" style="0" customWidth="1"/>
    <col min="8" max="8" width="10.140625" style="0" customWidth="1"/>
    <col min="9" max="10" width="9.421875" style="0" customWidth="1"/>
    <col min="11" max="11" width="9.57421875" style="0" bestFit="1" customWidth="1"/>
    <col min="12" max="12" width="10.7109375" style="0" bestFit="1" customWidth="1"/>
    <col min="16" max="16" width="10.140625" style="0" customWidth="1"/>
  </cols>
  <sheetData>
    <row r="1" spans="2:15" ht="12.75">
      <c r="B1" s="538"/>
      <c r="C1" s="213" t="s">
        <v>551</v>
      </c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2:15" ht="12.75">
      <c r="B2" s="539"/>
      <c r="C2" s="213" t="s">
        <v>602</v>
      </c>
      <c r="D2" s="538"/>
      <c r="E2" s="538"/>
      <c r="F2" s="538"/>
      <c r="G2" s="204" t="s">
        <v>986</v>
      </c>
      <c r="H2" s="538"/>
      <c r="I2" s="538"/>
      <c r="J2" s="538"/>
      <c r="K2" s="538"/>
      <c r="L2" s="538"/>
      <c r="M2" s="538"/>
      <c r="N2" s="538"/>
      <c r="O2" s="538"/>
    </row>
    <row r="3" spans="2:15" ht="12.75">
      <c r="B3" s="539"/>
      <c r="C3" s="213" t="s">
        <v>819</v>
      </c>
      <c r="D3" s="538"/>
      <c r="E3" s="538"/>
      <c r="F3" s="538"/>
      <c r="G3" s="4" t="s">
        <v>988</v>
      </c>
      <c r="H3" s="538"/>
      <c r="I3" s="538"/>
      <c r="J3" s="538"/>
      <c r="K3" s="538"/>
      <c r="L3" s="538"/>
      <c r="M3" s="538"/>
      <c r="N3" s="538"/>
      <c r="O3" s="538"/>
    </row>
    <row r="4" spans="2:15" ht="12.75">
      <c r="B4" s="538"/>
      <c r="C4" s="538"/>
      <c r="D4" s="538"/>
      <c r="E4" s="538"/>
      <c r="F4" s="538"/>
      <c r="G4" s="58" t="s">
        <v>185</v>
      </c>
      <c r="H4" s="538"/>
      <c r="I4" s="538"/>
      <c r="J4" s="538"/>
      <c r="K4" s="538"/>
      <c r="L4" s="538"/>
      <c r="M4" s="538"/>
      <c r="N4" s="538"/>
      <c r="O4" s="538"/>
    </row>
    <row r="5" spans="2:15" ht="12.75"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</row>
    <row r="6" spans="1:16" ht="12.75">
      <c r="A6" s="165">
        <v>1</v>
      </c>
      <c r="B6" s="553" t="s">
        <v>818</v>
      </c>
      <c r="C6" s="553" t="s">
        <v>426</v>
      </c>
      <c r="D6" s="552" t="s">
        <v>2</v>
      </c>
      <c r="E6" s="552" t="s">
        <v>3</v>
      </c>
      <c r="F6" s="552" t="s">
        <v>4</v>
      </c>
      <c r="G6" s="552" t="s">
        <v>5</v>
      </c>
      <c r="H6" s="552" t="s">
        <v>6</v>
      </c>
      <c r="I6" s="552" t="s">
        <v>7</v>
      </c>
      <c r="J6" s="552" t="s">
        <v>8</v>
      </c>
      <c r="K6" s="552" t="s">
        <v>9</v>
      </c>
      <c r="L6" s="552" t="s">
        <v>10</v>
      </c>
      <c r="M6" s="552" t="s">
        <v>11</v>
      </c>
      <c r="N6" s="552" t="s">
        <v>12</v>
      </c>
      <c r="O6" s="552" t="s">
        <v>13</v>
      </c>
      <c r="P6" s="565" t="s">
        <v>820</v>
      </c>
    </row>
    <row r="7" spans="1:16" ht="12.75">
      <c r="A7" s="165">
        <v>2</v>
      </c>
      <c r="B7" s="540" t="s">
        <v>671</v>
      </c>
      <c r="C7" s="555">
        <v>431395</v>
      </c>
      <c r="D7" s="554">
        <f>C7/12</f>
        <v>35949.583333333336</v>
      </c>
      <c r="E7" s="554">
        <f>C7/12</f>
        <v>35949.583333333336</v>
      </c>
      <c r="F7" s="554">
        <f>C7/12</f>
        <v>35949.583333333336</v>
      </c>
      <c r="G7" s="554">
        <f>C7/12</f>
        <v>35949.583333333336</v>
      </c>
      <c r="H7" s="554">
        <f>C7/12</f>
        <v>35949.583333333336</v>
      </c>
      <c r="I7" s="554">
        <f>C7/12</f>
        <v>35949.583333333336</v>
      </c>
      <c r="J7" s="554">
        <f>C7/12</f>
        <v>35949.583333333336</v>
      </c>
      <c r="K7" s="554">
        <f>C7/12</f>
        <v>35949.583333333336</v>
      </c>
      <c r="L7" s="554">
        <f>C7/12</f>
        <v>35949.583333333336</v>
      </c>
      <c r="M7" s="554">
        <f>C7/12</f>
        <v>35949.583333333336</v>
      </c>
      <c r="N7" s="554">
        <f>C7/12</f>
        <v>35949.583333333336</v>
      </c>
      <c r="O7" s="554">
        <f>C7/12</f>
        <v>35949.583333333336</v>
      </c>
      <c r="P7" s="564">
        <f>SUM(D7:O7)</f>
        <v>431394.99999999994</v>
      </c>
    </row>
    <row r="8" spans="1:16" ht="25.5">
      <c r="A8" s="165">
        <v>3</v>
      </c>
      <c r="B8" s="540" t="s">
        <v>14</v>
      </c>
      <c r="C8" s="555">
        <v>110361</v>
      </c>
      <c r="D8" s="554">
        <f>C8/12</f>
        <v>9196.75</v>
      </c>
      <c r="E8" s="554">
        <f aca="true" t="shared" si="0" ref="E8:E62">C8/12</f>
        <v>9196.75</v>
      </c>
      <c r="F8" s="554">
        <f aca="true" t="shared" si="1" ref="F8:F62">C8/12</f>
        <v>9196.75</v>
      </c>
      <c r="G8" s="554">
        <f aca="true" t="shared" si="2" ref="G8:G62">C8/12</f>
        <v>9196.75</v>
      </c>
      <c r="H8" s="554">
        <f aca="true" t="shared" si="3" ref="H8:H62">C8/12</f>
        <v>9196.75</v>
      </c>
      <c r="I8" s="554">
        <f aca="true" t="shared" si="4" ref="I8:I62">C8/12</f>
        <v>9196.75</v>
      </c>
      <c r="J8" s="554">
        <f aca="true" t="shared" si="5" ref="J8:J62">C8/12</f>
        <v>9196.75</v>
      </c>
      <c r="K8" s="554">
        <f aca="true" t="shared" si="6" ref="K8:K62">C8/12</f>
        <v>9196.75</v>
      </c>
      <c r="L8" s="554">
        <f aca="true" t="shared" si="7" ref="L8:L62">C8/12</f>
        <v>9196.75</v>
      </c>
      <c r="M8" s="554">
        <f aca="true" t="shared" si="8" ref="M8:M62">C8/12</f>
        <v>9196.75</v>
      </c>
      <c r="N8" s="554">
        <f aca="true" t="shared" si="9" ref="N8:N62">C8/12</f>
        <v>9196.75</v>
      </c>
      <c r="O8" s="554">
        <f aca="true" t="shared" si="10" ref="O8:O62">C8/12</f>
        <v>9196.75</v>
      </c>
      <c r="P8" s="564">
        <f aca="true" t="shared" si="11" ref="P8:P63">SUM(D8:O8)</f>
        <v>110361</v>
      </c>
    </row>
    <row r="9" spans="1:16" ht="12.75">
      <c r="A9" s="165">
        <v>4</v>
      </c>
      <c r="B9" s="540" t="s">
        <v>15</v>
      </c>
      <c r="C9" s="555">
        <v>250843</v>
      </c>
      <c r="D9" s="554">
        <f>C9/12</f>
        <v>20903.583333333332</v>
      </c>
      <c r="E9" s="554">
        <f t="shared" si="0"/>
        <v>20903.583333333332</v>
      </c>
      <c r="F9" s="554">
        <f t="shared" si="1"/>
        <v>20903.583333333332</v>
      </c>
      <c r="G9" s="554">
        <f t="shared" si="2"/>
        <v>20903.583333333332</v>
      </c>
      <c r="H9" s="554">
        <f t="shared" si="3"/>
        <v>20903.583333333332</v>
      </c>
      <c r="I9" s="554">
        <f t="shared" si="4"/>
        <v>20903.583333333332</v>
      </c>
      <c r="J9" s="554">
        <f t="shared" si="5"/>
        <v>20903.583333333332</v>
      </c>
      <c r="K9" s="554">
        <f t="shared" si="6"/>
        <v>20903.583333333332</v>
      </c>
      <c r="L9" s="554">
        <f t="shared" si="7"/>
        <v>20903.583333333332</v>
      </c>
      <c r="M9" s="554">
        <f t="shared" si="8"/>
        <v>20903.583333333332</v>
      </c>
      <c r="N9" s="554">
        <f t="shared" si="9"/>
        <v>20903.583333333332</v>
      </c>
      <c r="O9" s="554">
        <f t="shared" si="10"/>
        <v>20903.583333333332</v>
      </c>
      <c r="P9" s="564">
        <f t="shared" si="11"/>
        <v>250843.00000000003</v>
      </c>
    </row>
    <row r="10" spans="1:16" ht="12.75">
      <c r="A10" s="165">
        <v>5</v>
      </c>
      <c r="B10" s="540" t="s">
        <v>16</v>
      </c>
      <c r="C10" s="555"/>
      <c r="D10" s="554">
        <f>C10/12</f>
        <v>0</v>
      </c>
      <c r="E10" s="554">
        <f t="shared" si="0"/>
        <v>0</v>
      </c>
      <c r="F10" s="554">
        <f t="shared" si="1"/>
        <v>0</v>
      </c>
      <c r="G10" s="554">
        <f t="shared" si="2"/>
        <v>0</v>
      </c>
      <c r="H10" s="554">
        <f t="shared" si="3"/>
        <v>0</v>
      </c>
      <c r="I10" s="554">
        <f t="shared" si="4"/>
        <v>0</v>
      </c>
      <c r="J10" s="554">
        <f t="shared" si="5"/>
        <v>0</v>
      </c>
      <c r="K10" s="554">
        <f t="shared" si="6"/>
        <v>0</v>
      </c>
      <c r="L10" s="554">
        <f t="shared" si="7"/>
        <v>0</v>
      </c>
      <c r="M10" s="554">
        <f t="shared" si="8"/>
        <v>0</v>
      </c>
      <c r="N10" s="554">
        <f t="shared" si="9"/>
        <v>0</v>
      </c>
      <c r="O10" s="554">
        <f t="shared" si="10"/>
        <v>0</v>
      </c>
      <c r="P10" s="564">
        <f t="shared" si="11"/>
        <v>0</v>
      </c>
    </row>
    <row r="11" spans="1:16" ht="12.75">
      <c r="A11" s="165">
        <v>6</v>
      </c>
      <c r="B11" s="566" t="s">
        <v>17</v>
      </c>
      <c r="C11" s="567">
        <f>SUM(C12:C16)</f>
        <v>45961</v>
      </c>
      <c r="D11" s="567">
        <f aca="true" t="shared" si="12" ref="D11:O11">SUM(D12:D16)</f>
        <v>3830.0833333333335</v>
      </c>
      <c r="E11" s="567">
        <f t="shared" si="12"/>
        <v>3830.0833333333335</v>
      </c>
      <c r="F11" s="567">
        <f t="shared" si="12"/>
        <v>3830.0833333333335</v>
      </c>
      <c r="G11" s="567">
        <f t="shared" si="12"/>
        <v>3830.0833333333335</v>
      </c>
      <c r="H11" s="567">
        <f t="shared" si="12"/>
        <v>3830.0833333333335</v>
      </c>
      <c r="I11" s="567">
        <f t="shared" si="12"/>
        <v>3830.0833333333335</v>
      </c>
      <c r="J11" s="567">
        <f t="shared" si="12"/>
        <v>3830.0833333333335</v>
      </c>
      <c r="K11" s="567">
        <f t="shared" si="12"/>
        <v>3830.0833333333335</v>
      </c>
      <c r="L11" s="567">
        <f t="shared" si="12"/>
        <v>3830.0833333333335</v>
      </c>
      <c r="M11" s="567">
        <f t="shared" si="12"/>
        <v>3830.0833333333335</v>
      </c>
      <c r="N11" s="567">
        <f t="shared" si="12"/>
        <v>3830.0833333333335</v>
      </c>
      <c r="O11" s="567">
        <f t="shared" si="12"/>
        <v>3830.0833333333335</v>
      </c>
      <c r="P11" s="564">
        <f t="shared" si="11"/>
        <v>45961.00000000001</v>
      </c>
    </row>
    <row r="12" spans="1:16" ht="25.5">
      <c r="A12" s="165">
        <v>7</v>
      </c>
      <c r="B12" s="541" t="s">
        <v>18</v>
      </c>
      <c r="C12" s="556"/>
      <c r="D12" s="554">
        <f>C12/12</f>
        <v>0</v>
      </c>
      <c r="E12" s="554">
        <f t="shared" si="0"/>
        <v>0</v>
      </c>
      <c r="F12" s="554">
        <f t="shared" si="1"/>
        <v>0</v>
      </c>
      <c r="G12" s="554">
        <f t="shared" si="2"/>
        <v>0</v>
      </c>
      <c r="H12" s="554">
        <f t="shared" si="3"/>
        <v>0</v>
      </c>
      <c r="I12" s="554">
        <f t="shared" si="4"/>
        <v>0</v>
      </c>
      <c r="J12" s="554">
        <f t="shared" si="5"/>
        <v>0</v>
      </c>
      <c r="K12" s="554">
        <f t="shared" si="6"/>
        <v>0</v>
      </c>
      <c r="L12" s="554">
        <f t="shared" si="7"/>
        <v>0</v>
      </c>
      <c r="M12" s="554">
        <f t="shared" si="8"/>
        <v>0</v>
      </c>
      <c r="N12" s="554">
        <f t="shared" si="9"/>
        <v>0</v>
      </c>
      <c r="O12" s="554">
        <f t="shared" si="10"/>
        <v>0</v>
      </c>
      <c r="P12" s="564">
        <f t="shared" si="11"/>
        <v>0</v>
      </c>
    </row>
    <row r="13" spans="1:16" ht="12.75">
      <c r="A13" s="165">
        <v>8</v>
      </c>
      <c r="B13" s="541" t="s">
        <v>19</v>
      </c>
      <c r="C13" s="556">
        <v>2128</v>
      </c>
      <c r="D13" s="554">
        <f>C13/12</f>
        <v>177.33333333333334</v>
      </c>
      <c r="E13" s="554">
        <f t="shared" si="0"/>
        <v>177.33333333333334</v>
      </c>
      <c r="F13" s="554">
        <f t="shared" si="1"/>
        <v>177.33333333333334</v>
      </c>
      <c r="G13" s="554">
        <f t="shared" si="2"/>
        <v>177.33333333333334</v>
      </c>
      <c r="H13" s="554">
        <f t="shared" si="3"/>
        <v>177.33333333333334</v>
      </c>
      <c r="I13" s="554">
        <f t="shared" si="4"/>
        <v>177.33333333333334</v>
      </c>
      <c r="J13" s="554">
        <f t="shared" si="5"/>
        <v>177.33333333333334</v>
      </c>
      <c r="K13" s="554">
        <f t="shared" si="6"/>
        <v>177.33333333333334</v>
      </c>
      <c r="L13" s="554">
        <f t="shared" si="7"/>
        <v>177.33333333333334</v>
      </c>
      <c r="M13" s="554">
        <f t="shared" si="8"/>
        <v>177.33333333333334</v>
      </c>
      <c r="N13" s="554">
        <f t="shared" si="9"/>
        <v>177.33333333333334</v>
      </c>
      <c r="O13" s="554">
        <f t="shared" si="10"/>
        <v>177.33333333333334</v>
      </c>
      <c r="P13" s="564">
        <f t="shared" si="11"/>
        <v>2127.9999999999995</v>
      </c>
    </row>
    <row r="14" spans="1:16" ht="25.5">
      <c r="A14" s="165">
        <v>9</v>
      </c>
      <c r="B14" s="542" t="s">
        <v>20</v>
      </c>
      <c r="C14" s="557"/>
      <c r="D14" s="554">
        <f>C14/12</f>
        <v>0</v>
      </c>
      <c r="E14" s="554">
        <f t="shared" si="0"/>
        <v>0</v>
      </c>
      <c r="F14" s="554">
        <f t="shared" si="1"/>
        <v>0</v>
      </c>
      <c r="G14" s="554">
        <f t="shared" si="2"/>
        <v>0</v>
      </c>
      <c r="H14" s="554">
        <f t="shared" si="3"/>
        <v>0</v>
      </c>
      <c r="I14" s="554">
        <f t="shared" si="4"/>
        <v>0</v>
      </c>
      <c r="J14" s="554">
        <f t="shared" si="5"/>
        <v>0</v>
      </c>
      <c r="K14" s="554">
        <f t="shared" si="6"/>
        <v>0</v>
      </c>
      <c r="L14" s="554">
        <f t="shared" si="7"/>
        <v>0</v>
      </c>
      <c r="M14" s="554">
        <f t="shared" si="8"/>
        <v>0</v>
      </c>
      <c r="N14" s="554">
        <f t="shared" si="9"/>
        <v>0</v>
      </c>
      <c r="O14" s="554">
        <f t="shared" si="10"/>
        <v>0</v>
      </c>
      <c r="P14" s="564">
        <f t="shared" si="11"/>
        <v>0</v>
      </c>
    </row>
    <row r="15" spans="1:16" ht="12.75">
      <c r="A15" s="165">
        <v>10</v>
      </c>
      <c r="B15" s="541" t="s">
        <v>21</v>
      </c>
      <c r="C15" s="556">
        <v>7313</v>
      </c>
      <c r="D15" s="554">
        <f>C15/12</f>
        <v>609.4166666666666</v>
      </c>
      <c r="E15" s="554">
        <f t="shared" si="0"/>
        <v>609.4166666666666</v>
      </c>
      <c r="F15" s="554">
        <f t="shared" si="1"/>
        <v>609.4166666666666</v>
      </c>
      <c r="G15" s="554">
        <f t="shared" si="2"/>
        <v>609.4166666666666</v>
      </c>
      <c r="H15" s="554">
        <f t="shared" si="3"/>
        <v>609.4166666666666</v>
      </c>
      <c r="I15" s="554">
        <f t="shared" si="4"/>
        <v>609.4166666666666</v>
      </c>
      <c r="J15" s="554">
        <f t="shared" si="5"/>
        <v>609.4166666666666</v>
      </c>
      <c r="K15" s="554">
        <f t="shared" si="6"/>
        <v>609.4166666666666</v>
      </c>
      <c r="L15" s="554">
        <f t="shared" si="7"/>
        <v>609.4166666666666</v>
      </c>
      <c r="M15" s="554">
        <f t="shared" si="8"/>
        <v>609.4166666666666</v>
      </c>
      <c r="N15" s="554">
        <f t="shared" si="9"/>
        <v>609.4166666666666</v>
      </c>
      <c r="O15" s="554">
        <f t="shared" si="10"/>
        <v>609.4166666666666</v>
      </c>
      <c r="P15" s="564">
        <f t="shared" si="11"/>
        <v>7313.000000000001</v>
      </c>
    </row>
    <row r="16" spans="1:16" ht="12.75">
      <c r="A16" s="165">
        <v>11</v>
      </c>
      <c r="B16" s="541" t="s">
        <v>22</v>
      </c>
      <c r="C16" s="556">
        <v>36520</v>
      </c>
      <c r="D16" s="554">
        <f>C16/12</f>
        <v>3043.3333333333335</v>
      </c>
      <c r="E16" s="554">
        <f t="shared" si="0"/>
        <v>3043.3333333333335</v>
      </c>
      <c r="F16" s="554">
        <f t="shared" si="1"/>
        <v>3043.3333333333335</v>
      </c>
      <c r="G16" s="554">
        <f t="shared" si="2"/>
        <v>3043.3333333333335</v>
      </c>
      <c r="H16" s="554">
        <f t="shared" si="3"/>
        <v>3043.3333333333335</v>
      </c>
      <c r="I16" s="554">
        <f t="shared" si="4"/>
        <v>3043.3333333333335</v>
      </c>
      <c r="J16" s="554">
        <f t="shared" si="5"/>
        <v>3043.3333333333335</v>
      </c>
      <c r="K16" s="554">
        <f t="shared" si="6"/>
        <v>3043.3333333333335</v>
      </c>
      <c r="L16" s="554">
        <f t="shared" si="7"/>
        <v>3043.3333333333335</v>
      </c>
      <c r="M16" s="554">
        <f t="shared" si="8"/>
        <v>3043.3333333333335</v>
      </c>
      <c r="N16" s="554">
        <f t="shared" si="9"/>
        <v>3043.3333333333335</v>
      </c>
      <c r="O16" s="554">
        <f t="shared" si="10"/>
        <v>3043.3333333333335</v>
      </c>
      <c r="P16" s="564">
        <f t="shared" si="11"/>
        <v>36520</v>
      </c>
    </row>
    <row r="17" spans="1:16" ht="12.75">
      <c r="A17" s="165">
        <v>12</v>
      </c>
      <c r="B17" s="566" t="s">
        <v>23</v>
      </c>
      <c r="C17" s="567">
        <f>SUM(C18:C19)</f>
        <v>9780</v>
      </c>
      <c r="D17" s="567">
        <f aca="true" t="shared" si="13" ref="D17:O17">SUM(D18:D19)</f>
        <v>815</v>
      </c>
      <c r="E17" s="567">
        <f t="shared" si="13"/>
        <v>815</v>
      </c>
      <c r="F17" s="567">
        <f t="shared" si="13"/>
        <v>815</v>
      </c>
      <c r="G17" s="567">
        <f t="shared" si="13"/>
        <v>815</v>
      </c>
      <c r="H17" s="567">
        <f t="shared" si="13"/>
        <v>815</v>
      </c>
      <c r="I17" s="567">
        <f t="shared" si="13"/>
        <v>815</v>
      </c>
      <c r="J17" s="567">
        <f t="shared" si="13"/>
        <v>815</v>
      </c>
      <c r="K17" s="567">
        <f t="shared" si="13"/>
        <v>815</v>
      </c>
      <c r="L17" s="567">
        <f t="shared" si="13"/>
        <v>815</v>
      </c>
      <c r="M17" s="567">
        <f t="shared" si="13"/>
        <v>815</v>
      </c>
      <c r="N17" s="567">
        <f t="shared" si="13"/>
        <v>815</v>
      </c>
      <c r="O17" s="567">
        <f t="shared" si="13"/>
        <v>815</v>
      </c>
      <c r="P17" s="564">
        <f t="shared" si="11"/>
        <v>9780</v>
      </c>
    </row>
    <row r="18" spans="1:16" ht="12.75">
      <c r="A18" s="165">
        <v>13</v>
      </c>
      <c r="B18" s="542" t="s">
        <v>24</v>
      </c>
      <c r="C18" s="557"/>
      <c r="D18" s="554">
        <f>C18/12</f>
        <v>0</v>
      </c>
      <c r="E18" s="554">
        <f t="shared" si="0"/>
        <v>0</v>
      </c>
      <c r="F18" s="554">
        <f t="shared" si="1"/>
        <v>0</v>
      </c>
      <c r="G18" s="554">
        <f t="shared" si="2"/>
        <v>0</v>
      </c>
      <c r="H18" s="554">
        <f t="shared" si="3"/>
        <v>0</v>
      </c>
      <c r="I18" s="554">
        <f t="shared" si="4"/>
        <v>0</v>
      </c>
      <c r="J18" s="554">
        <f t="shared" si="5"/>
        <v>0</v>
      </c>
      <c r="K18" s="554">
        <f t="shared" si="6"/>
        <v>0</v>
      </c>
      <c r="L18" s="554">
        <f t="shared" si="7"/>
        <v>0</v>
      </c>
      <c r="M18" s="554">
        <f t="shared" si="8"/>
        <v>0</v>
      </c>
      <c r="N18" s="554">
        <f t="shared" si="9"/>
        <v>0</v>
      </c>
      <c r="O18" s="554">
        <f t="shared" si="10"/>
        <v>0</v>
      </c>
      <c r="P18" s="564">
        <f t="shared" si="11"/>
        <v>0</v>
      </c>
    </row>
    <row r="19" spans="1:16" ht="12.75">
      <c r="A19" s="165">
        <v>14</v>
      </c>
      <c r="B19" s="542" t="s">
        <v>25</v>
      </c>
      <c r="C19" s="557">
        <v>9780</v>
      </c>
      <c r="D19" s="554">
        <f>C19/12</f>
        <v>815</v>
      </c>
      <c r="E19" s="554">
        <f t="shared" si="0"/>
        <v>815</v>
      </c>
      <c r="F19" s="554">
        <f t="shared" si="1"/>
        <v>815</v>
      </c>
      <c r="G19" s="554">
        <f t="shared" si="2"/>
        <v>815</v>
      </c>
      <c r="H19" s="554">
        <f t="shared" si="3"/>
        <v>815</v>
      </c>
      <c r="I19" s="554">
        <f t="shared" si="4"/>
        <v>815</v>
      </c>
      <c r="J19" s="554">
        <f t="shared" si="5"/>
        <v>815</v>
      </c>
      <c r="K19" s="554">
        <f t="shared" si="6"/>
        <v>815</v>
      </c>
      <c r="L19" s="554">
        <f t="shared" si="7"/>
        <v>815</v>
      </c>
      <c r="M19" s="554">
        <f t="shared" si="8"/>
        <v>815</v>
      </c>
      <c r="N19" s="554">
        <f t="shared" si="9"/>
        <v>815</v>
      </c>
      <c r="O19" s="554">
        <f t="shared" si="10"/>
        <v>815</v>
      </c>
      <c r="P19" s="564">
        <f t="shared" si="11"/>
        <v>9780</v>
      </c>
    </row>
    <row r="20" spans="1:16" ht="12.75">
      <c r="A20" s="165">
        <v>15</v>
      </c>
      <c r="B20" s="540" t="s">
        <v>26</v>
      </c>
      <c r="C20" s="555"/>
      <c r="D20" s="554">
        <f>C20/12</f>
        <v>0</v>
      </c>
      <c r="E20" s="554">
        <f t="shared" si="0"/>
        <v>0</v>
      </c>
      <c r="F20" s="554">
        <f t="shared" si="1"/>
        <v>0</v>
      </c>
      <c r="G20" s="554">
        <f t="shared" si="2"/>
        <v>0</v>
      </c>
      <c r="H20" s="554">
        <f t="shared" si="3"/>
        <v>0</v>
      </c>
      <c r="I20" s="554">
        <f t="shared" si="4"/>
        <v>0</v>
      </c>
      <c r="J20" s="554">
        <f t="shared" si="5"/>
        <v>0</v>
      </c>
      <c r="K20" s="554">
        <f t="shared" si="6"/>
        <v>0</v>
      </c>
      <c r="L20" s="554">
        <f t="shared" si="7"/>
        <v>0</v>
      </c>
      <c r="M20" s="554">
        <f t="shared" si="8"/>
        <v>0</v>
      </c>
      <c r="N20" s="554">
        <f t="shared" si="9"/>
        <v>0</v>
      </c>
      <c r="O20" s="554">
        <f t="shared" si="10"/>
        <v>0</v>
      </c>
      <c r="P20" s="564">
        <f t="shared" si="11"/>
        <v>0</v>
      </c>
    </row>
    <row r="21" spans="1:16" ht="12.75">
      <c r="A21" s="165">
        <v>16</v>
      </c>
      <c r="B21" s="543" t="s">
        <v>27</v>
      </c>
      <c r="C21" s="558">
        <v>19324</v>
      </c>
      <c r="D21" s="554">
        <f>C21/12</f>
        <v>1610.3333333333333</v>
      </c>
      <c r="E21" s="554">
        <f t="shared" si="0"/>
        <v>1610.3333333333333</v>
      </c>
      <c r="F21" s="554">
        <f t="shared" si="1"/>
        <v>1610.3333333333333</v>
      </c>
      <c r="G21" s="554">
        <f t="shared" si="2"/>
        <v>1610.3333333333333</v>
      </c>
      <c r="H21" s="554">
        <f t="shared" si="3"/>
        <v>1610.3333333333333</v>
      </c>
      <c r="I21" s="554">
        <f t="shared" si="4"/>
        <v>1610.3333333333333</v>
      </c>
      <c r="J21" s="554">
        <f t="shared" si="5"/>
        <v>1610.3333333333333</v>
      </c>
      <c r="K21" s="554">
        <f t="shared" si="6"/>
        <v>1610.3333333333333</v>
      </c>
      <c r="L21" s="554">
        <f t="shared" si="7"/>
        <v>1610.3333333333333</v>
      </c>
      <c r="M21" s="554">
        <f t="shared" si="8"/>
        <v>1610.3333333333333</v>
      </c>
      <c r="N21" s="554">
        <f t="shared" si="9"/>
        <v>1610.3333333333333</v>
      </c>
      <c r="O21" s="554">
        <f t="shared" si="10"/>
        <v>1610.3333333333333</v>
      </c>
      <c r="P21" s="564">
        <f t="shared" si="11"/>
        <v>19324</v>
      </c>
    </row>
    <row r="22" spans="1:16" ht="12.75">
      <c r="A22" s="165">
        <v>17</v>
      </c>
      <c r="B22" s="543" t="s">
        <v>28</v>
      </c>
      <c r="C22" s="558">
        <v>2332</v>
      </c>
      <c r="D22" s="554">
        <v>1500</v>
      </c>
      <c r="E22" s="554">
        <v>532</v>
      </c>
      <c r="F22" s="554">
        <v>300</v>
      </c>
      <c r="G22" s="554"/>
      <c r="H22" s="554"/>
      <c r="I22" s="554"/>
      <c r="J22" s="554"/>
      <c r="K22" s="554"/>
      <c r="L22" s="554"/>
      <c r="M22" s="554"/>
      <c r="N22" s="554"/>
      <c r="O22" s="554"/>
      <c r="P22" s="564">
        <f t="shared" si="11"/>
        <v>2332</v>
      </c>
    </row>
    <row r="23" spans="1:16" ht="12.75">
      <c r="A23" s="165">
        <v>18</v>
      </c>
      <c r="B23" s="540" t="s">
        <v>29</v>
      </c>
      <c r="C23" s="555"/>
      <c r="D23" s="554">
        <f>C23/12</f>
        <v>0</v>
      </c>
      <c r="E23" s="554">
        <f t="shared" si="0"/>
        <v>0</v>
      </c>
      <c r="F23" s="554">
        <f t="shared" si="1"/>
        <v>0</v>
      </c>
      <c r="G23" s="554">
        <f t="shared" si="2"/>
        <v>0</v>
      </c>
      <c r="H23" s="554">
        <f t="shared" si="3"/>
        <v>0</v>
      </c>
      <c r="I23" s="554">
        <f t="shared" si="4"/>
        <v>0</v>
      </c>
      <c r="J23" s="554">
        <f t="shared" si="5"/>
        <v>0</v>
      </c>
      <c r="K23" s="554">
        <f t="shared" si="6"/>
        <v>0</v>
      </c>
      <c r="L23" s="554">
        <f t="shared" si="7"/>
        <v>0</v>
      </c>
      <c r="M23" s="554">
        <f t="shared" si="8"/>
        <v>0</v>
      </c>
      <c r="N23" s="554">
        <f t="shared" si="9"/>
        <v>0</v>
      </c>
      <c r="O23" s="554">
        <f t="shared" si="10"/>
        <v>0</v>
      </c>
      <c r="P23" s="564">
        <f t="shared" si="11"/>
        <v>0</v>
      </c>
    </row>
    <row r="24" spans="1:16" ht="12.75">
      <c r="A24" s="165">
        <v>19</v>
      </c>
      <c r="B24" s="540" t="s">
        <v>30</v>
      </c>
      <c r="C24" s="555"/>
      <c r="D24" s="554">
        <f>C24/12</f>
        <v>0</v>
      </c>
      <c r="E24" s="554">
        <f t="shared" si="0"/>
        <v>0</v>
      </c>
      <c r="F24" s="554">
        <f t="shared" si="1"/>
        <v>0</v>
      </c>
      <c r="G24" s="554">
        <f t="shared" si="2"/>
        <v>0</v>
      </c>
      <c r="H24" s="554">
        <f t="shared" si="3"/>
        <v>0</v>
      </c>
      <c r="I24" s="554">
        <f t="shared" si="4"/>
        <v>0</v>
      </c>
      <c r="J24" s="554">
        <f t="shared" si="5"/>
        <v>0</v>
      </c>
      <c r="K24" s="554">
        <f t="shared" si="6"/>
        <v>0</v>
      </c>
      <c r="L24" s="554">
        <f t="shared" si="7"/>
        <v>0</v>
      </c>
      <c r="M24" s="554">
        <f t="shared" si="8"/>
        <v>0</v>
      </c>
      <c r="N24" s="554">
        <f t="shared" si="9"/>
        <v>0</v>
      </c>
      <c r="O24" s="554">
        <f t="shared" si="10"/>
        <v>0</v>
      </c>
      <c r="P24" s="564">
        <f t="shared" si="11"/>
        <v>0</v>
      </c>
    </row>
    <row r="25" spans="1:16" ht="12.75">
      <c r="A25" s="165">
        <v>20</v>
      </c>
      <c r="B25" s="540" t="s">
        <v>31</v>
      </c>
      <c r="C25" s="555"/>
      <c r="D25" s="554">
        <f>C25/12</f>
        <v>0</v>
      </c>
      <c r="E25" s="554">
        <f t="shared" si="0"/>
        <v>0</v>
      </c>
      <c r="F25" s="554">
        <f t="shared" si="1"/>
        <v>0</v>
      </c>
      <c r="G25" s="554">
        <f t="shared" si="2"/>
        <v>0</v>
      </c>
      <c r="H25" s="554">
        <f t="shared" si="3"/>
        <v>0</v>
      </c>
      <c r="I25" s="554">
        <f t="shared" si="4"/>
        <v>0</v>
      </c>
      <c r="J25" s="554">
        <f t="shared" si="5"/>
        <v>0</v>
      </c>
      <c r="K25" s="554">
        <f t="shared" si="6"/>
        <v>0</v>
      </c>
      <c r="L25" s="554">
        <f t="shared" si="7"/>
        <v>0</v>
      </c>
      <c r="M25" s="554">
        <f t="shared" si="8"/>
        <v>0</v>
      </c>
      <c r="N25" s="554">
        <f t="shared" si="9"/>
        <v>0</v>
      </c>
      <c r="O25" s="554">
        <f t="shared" si="10"/>
        <v>0</v>
      </c>
      <c r="P25" s="564">
        <f t="shared" si="11"/>
        <v>0</v>
      </c>
    </row>
    <row r="26" spans="1:16" ht="12.75">
      <c r="A26" s="165">
        <v>21</v>
      </c>
      <c r="B26" s="566" t="s">
        <v>32</v>
      </c>
      <c r="C26" s="567">
        <f>SUM(C27:C31)</f>
        <v>0</v>
      </c>
      <c r="D26" s="567">
        <f aca="true" t="shared" si="14" ref="D26:O26">SUM(D27:D31)</f>
        <v>0</v>
      </c>
      <c r="E26" s="567">
        <f t="shared" si="14"/>
        <v>0</v>
      </c>
      <c r="F26" s="567">
        <f t="shared" si="14"/>
        <v>0</v>
      </c>
      <c r="G26" s="567">
        <f t="shared" si="14"/>
        <v>0</v>
      </c>
      <c r="H26" s="567">
        <f t="shared" si="14"/>
        <v>0</v>
      </c>
      <c r="I26" s="567">
        <f t="shared" si="14"/>
        <v>0</v>
      </c>
      <c r="J26" s="567">
        <f t="shared" si="14"/>
        <v>0</v>
      </c>
      <c r="K26" s="567">
        <f t="shared" si="14"/>
        <v>0</v>
      </c>
      <c r="L26" s="567">
        <f t="shared" si="14"/>
        <v>0</v>
      </c>
      <c r="M26" s="567">
        <f t="shared" si="14"/>
        <v>0</v>
      </c>
      <c r="N26" s="567">
        <f t="shared" si="14"/>
        <v>0</v>
      </c>
      <c r="O26" s="567">
        <f t="shared" si="14"/>
        <v>0</v>
      </c>
      <c r="P26" s="564">
        <f t="shared" si="11"/>
        <v>0</v>
      </c>
    </row>
    <row r="27" spans="1:16" ht="25.5">
      <c r="A27" s="165">
        <v>22</v>
      </c>
      <c r="B27" s="544" t="s">
        <v>33</v>
      </c>
      <c r="C27" s="556"/>
      <c r="D27" s="554">
        <f aca="true" t="shared" si="15" ref="D27:D34">C27/12</f>
        <v>0</v>
      </c>
      <c r="E27" s="554">
        <f t="shared" si="0"/>
        <v>0</v>
      </c>
      <c r="F27" s="554">
        <f t="shared" si="1"/>
        <v>0</v>
      </c>
      <c r="G27" s="554">
        <f t="shared" si="2"/>
        <v>0</v>
      </c>
      <c r="H27" s="554">
        <f t="shared" si="3"/>
        <v>0</v>
      </c>
      <c r="I27" s="554">
        <f t="shared" si="4"/>
        <v>0</v>
      </c>
      <c r="J27" s="554">
        <f t="shared" si="5"/>
        <v>0</v>
      </c>
      <c r="K27" s="554">
        <f t="shared" si="6"/>
        <v>0</v>
      </c>
      <c r="L27" s="554">
        <f t="shared" si="7"/>
        <v>0</v>
      </c>
      <c r="M27" s="554">
        <f t="shared" si="8"/>
        <v>0</v>
      </c>
      <c r="N27" s="554">
        <f t="shared" si="9"/>
        <v>0</v>
      </c>
      <c r="O27" s="554">
        <f t="shared" si="10"/>
        <v>0</v>
      </c>
      <c r="P27" s="564">
        <f t="shared" si="11"/>
        <v>0</v>
      </c>
    </row>
    <row r="28" spans="1:16" ht="12.75">
      <c r="A28" s="165">
        <v>23</v>
      </c>
      <c r="B28" s="544" t="s">
        <v>34</v>
      </c>
      <c r="C28" s="556"/>
      <c r="D28" s="554">
        <f t="shared" si="15"/>
        <v>0</v>
      </c>
      <c r="E28" s="554">
        <f t="shared" si="0"/>
        <v>0</v>
      </c>
      <c r="F28" s="554">
        <f t="shared" si="1"/>
        <v>0</v>
      </c>
      <c r="G28" s="554">
        <f t="shared" si="2"/>
        <v>0</v>
      </c>
      <c r="H28" s="554">
        <f t="shared" si="3"/>
        <v>0</v>
      </c>
      <c r="I28" s="554">
        <f t="shared" si="4"/>
        <v>0</v>
      </c>
      <c r="J28" s="554">
        <f t="shared" si="5"/>
        <v>0</v>
      </c>
      <c r="K28" s="554">
        <f t="shared" si="6"/>
        <v>0</v>
      </c>
      <c r="L28" s="554">
        <f t="shared" si="7"/>
        <v>0</v>
      </c>
      <c r="M28" s="554">
        <f t="shared" si="8"/>
        <v>0</v>
      </c>
      <c r="N28" s="554">
        <f t="shared" si="9"/>
        <v>0</v>
      </c>
      <c r="O28" s="554">
        <f t="shared" si="10"/>
        <v>0</v>
      </c>
      <c r="P28" s="564">
        <f t="shared" si="11"/>
        <v>0</v>
      </c>
    </row>
    <row r="29" spans="1:16" ht="12.75">
      <c r="A29" s="165">
        <v>24</v>
      </c>
      <c r="B29" s="544" t="s">
        <v>35</v>
      </c>
      <c r="C29" s="556"/>
      <c r="D29" s="554">
        <f t="shared" si="15"/>
        <v>0</v>
      </c>
      <c r="E29" s="554">
        <f t="shared" si="0"/>
        <v>0</v>
      </c>
      <c r="F29" s="554">
        <f t="shared" si="1"/>
        <v>0</v>
      </c>
      <c r="G29" s="554">
        <f t="shared" si="2"/>
        <v>0</v>
      </c>
      <c r="H29" s="554">
        <f t="shared" si="3"/>
        <v>0</v>
      </c>
      <c r="I29" s="554">
        <f t="shared" si="4"/>
        <v>0</v>
      </c>
      <c r="J29" s="554">
        <f t="shared" si="5"/>
        <v>0</v>
      </c>
      <c r="K29" s="554">
        <f t="shared" si="6"/>
        <v>0</v>
      </c>
      <c r="L29" s="554">
        <f t="shared" si="7"/>
        <v>0</v>
      </c>
      <c r="M29" s="554">
        <f t="shared" si="8"/>
        <v>0</v>
      </c>
      <c r="N29" s="554">
        <f t="shared" si="9"/>
        <v>0</v>
      </c>
      <c r="O29" s="554">
        <f t="shared" si="10"/>
        <v>0</v>
      </c>
      <c r="P29" s="564">
        <f t="shared" si="11"/>
        <v>0</v>
      </c>
    </row>
    <row r="30" spans="1:16" ht="25.5">
      <c r="A30" s="181">
        <v>25</v>
      </c>
      <c r="B30" s="545" t="s">
        <v>36</v>
      </c>
      <c r="C30" s="557"/>
      <c r="D30" s="554">
        <f t="shared" si="15"/>
        <v>0</v>
      </c>
      <c r="E30" s="554">
        <f t="shared" si="0"/>
        <v>0</v>
      </c>
      <c r="F30" s="554">
        <f t="shared" si="1"/>
        <v>0</v>
      </c>
      <c r="G30" s="554">
        <f t="shared" si="2"/>
        <v>0</v>
      </c>
      <c r="H30" s="554">
        <f t="shared" si="3"/>
        <v>0</v>
      </c>
      <c r="I30" s="554">
        <f t="shared" si="4"/>
        <v>0</v>
      </c>
      <c r="J30" s="554">
        <f t="shared" si="5"/>
        <v>0</v>
      </c>
      <c r="K30" s="554">
        <f t="shared" si="6"/>
        <v>0</v>
      </c>
      <c r="L30" s="554">
        <f t="shared" si="7"/>
        <v>0</v>
      </c>
      <c r="M30" s="554">
        <f t="shared" si="8"/>
        <v>0</v>
      </c>
      <c r="N30" s="554">
        <f t="shared" si="9"/>
        <v>0</v>
      </c>
      <c r="O30" s="554">
        <f t="shared" si="10"/>
        <v>0</v>
      </c>
      <c r="P30" s="564">
        <f t="shared" si="11"/>
        <v>0</v>
      </c>
    </row>
    <row r="31" spans="1:16" ht="12.75">
      <c r="A31" s="181">
        <v>26</v>
      </c>
      <c r="B31" s="544" t="s">
        <v>37</v>
      </c>
      <c r="C31" s="556"/>
      <c r="D31" s="554">
        <f t="shared" si="15"/>
        <v>0</v>
      </c>
      <c r="E31" s="554">
        <f t="shared" si="0"/>
        <v>0</v>
      </c>
      <c r="F31" s="554">
        <f t="shared" si="1"/>
        <v>0</v>
      </c>
      <c r="G31" s="554">
        <f t="shared" si="2"/>
        <v>0</v>
      </c>
      <c r="H31" s="554">
        <f t="shared" si="3"/>
        <v>0</v>
      </c>
      <c r="I31" s="554">
        <f t="shared" si="4"/>
        <v>0</v>
      </c>
      <c r="J31" s="554">
        <f t="shared" si="5"/>
        <v>0</v>
      </c>
      <c r="K31" s="554">
        <f t="shared" si="6"/>
        <v>0</v>
      </c>
      <c r="L31" s="554">
        <f t="shared" si="7"/>
        <v>0</v>
      </c>
      <c r="M31" s="554">
        <f t="shared" si="8"/>
        <v>0</v>
      </c>
      <c r="N31" s="554">
        <f t="shared" si="9"/>
        <v>0</v>
      </c>
      <c r="O31" s="554">
        <f t="shared" si="10"/>
        <v>0</v>
      </c>
      <c r="P31" s="564">
        <f t="shared" si="11"/>
        <v>0</v>
      </c>
    </row>
    <row r="32" spans="1:16" ht="12.75">
      <c r="A32" s="181">
        <v>27</v>
      </c>
      <c r="B32" s="546" t="s">
        <v>38</v>
      </c>
      <c r="C32" s="555"/>
      <c r="D32" s="554">
        <f t="shared" si="15"/>
        <v>0</v>
      </c>
      <c r="E32" s="554">
        <f t="shared" si="0"/>
        <v>0</v>
      </c>
      <c r="F32" s="554">
        <f t="shared" si="1"/>
        <v>0</v>
      </c>
      <c r="G32" s="554">
        <f t="shared" si="2"/>
        <v>0</v>
      </c>
      <c r="H32" s="554">
        <f t="shared" si="3"/>
        <v>0</v>
      </c>
      <c r="I32" s="554">
        <f t="shared" si="4"/>
        <v>0</v>
      </c>
      <c r="J32" s="554">
        <f t="shared" si="5"/>
        <v>0</v>
      </c>
      <c r="K32" s="554">
        <f t="shared" si="6"/>
        <v>0</v>
      </c>
      <c r="L32" s="554">
        <f t="shared" si="7"/>
        <v>0</v>
      </c>
      <c r="M32" s="554">
        <f t="shared" si="8"/>
        <v>0</v>
      </c>
      <c r="N32" s="554">
        <f t="shared" si="9"/>
        <v>0</v>
      </c>
      <c r="O32" s="554">
        <f t="shared" si="10"/>
        <v>0</v>
      </c>
      <c r="P32" s="564">
        <f t="shared" si="11"/>
        <v>0</v>
      </c>
    </row>
    <row r="33" spans="1:16" ht="12.75">
      <c r="A33" s="181">
        <v>28</v>
      </c>
      <c r="B33" s="546" t="s">
        <v>39</v>
      </c>
      <c r="C33" s="555"/>
      <c r="D33" s="554">
        <f t="shared" si="15"/>
        <v>0</v>
      </c>
      <c r="E33" s="554">
        <f t="shared" si="0"/>
        <v>0</v>
      </c>
      <c r="F33" s="554">
        <f t="shared" si="1"/>
        <v>0</v>
      </c>
      <c r="G33" s="554">
        <f t="shared" si="2"/>
        <v>0</v>
      </c>
      <c r="H33" s="554">
        <f t="shared" si="3"/>
        <v>0</v>
      </c>
      <c r="I33" s="554">
        <f t="shared" si="4"/>
        <v>0</v>
      </c>
      <c r="J33" s="554">
        <f t="shared" si="5"/>
        <v>0</v>
      </c>
      <c r="K33" s="554">
        <f t="shared" si="6"/>
        <v>0</v>
      </c>
      <c r="L33" s="554">
        <f t="shared" si="7"/>
        <v>0</v>
      </c>
      <c r="M33" s="554">
        <f t="shared" si="8"/>
        <v>0</v>
      </c>
      <c r="N33" s="554">
        <f t="shared" si="9"/>
        <v>0</v>
      </c>
      <c r="O33" s="554">
        <f t="shared" si="10"/>
        <v>0</v>
      </c>
      <c r="P33" s="564">
        <f t="shared" si="11"/>
        <v>0</v>
      </c>
    </row>
    <row r="34" spans="1:16" ht="12.75">
      <c r="A34" s="181">
        <v>29</v>
      </c>
      <c r="B34" s="546" t="s">
        <v>40</v>
      </c>
      <c r="C34" s="555"/>
      <c r="D34" s="554">
        <f t="shared" si="15"/>
        <v>0</v>
      </c>
      <c r="E34" s="554">
        <f t="shared" si="0"/>
        <v>0</v>
      </c>
      <c r="F34" s="554">
        <f t="shared" si="1"/>
        <v>0</v>
      </c>
      <c r="G34" s="554">
        <f t="shared" si="2"/>
        <v>0</v>
      </c>
      <c r="H34" s="554">
        <f t="shared" si="3"/>
        <v>0</v>
      </c>
      <c r="I34" s="554">
        <f t="shared" si="4"/>
        <v>0</v>
      </c>
      <c r="J34" s="554">
        <f t="shared" si="5"/>
        <v>0</v>
      </c>
      <c r="K34" s="554">
        <f t="shared" si="6"/>
        <v>0</v>
      </c>
      <c r="L34" s="554">
        <f t="shared" si="7"/>
        <v>0</v>
      </c>
      <c r="M34" s="554">
        <f t="shared" si="8"/>
        <v>0</v>
      </c>
      <c r="N34" s="554">
        <f t="shared" si="9"/>
        <v>0</v>
      </c>
      <c r="O34" s="554">
        <f t="shared" si="10"/>
        <v>0</v>
      </c>
      <c r="P34" s="564">
        <f t="shared" si="11"/>
        <v>0</v>
      </c>
    </row>
    <row r="35" spans="1:16" ht="21.75" customHeight="1">
      <c r="A35" s="181">
        <v>30</v>
      </c>
      <c r="B35" s="547" t="s">
        <v>41</v>
      </c>
      <c r="C35" s="559">
        <f>C7+C8+C9+C10+C11+C17+C20+C21+C22+C23+C24+C25+C26+C32+C33+C34</f>
        <v>869996</v>
      </c>
      <c r="D35" s="559">
        <f aca="true" t="shared" si="16" ref="D35:O35">D7+D8+D9+D10+D11+D17+D20+D21+D22+D23+D24+D25+D26+D32+D33+D34</f>
        <v>73805.33333333333</v>
      </c>
      <c r="E35" s="559">
        <f t="shared" si="16"/>
        <v>72837.33333333333</v>
      </c>
      <c r="F35" s="559">
        <f t="shared" si="16"/>
        <v>72605.33333333333</v>
      </c>
      <c r="G35" s="559">
        <f t="shared" si="16"/>
        <v>72305.33333333333</v>
      </c>
      <c r="H35" s="559">
        <f t="shared" si="16"/>
        <v>72305.33333333333</v>
      </c>
      <c r="I35" s="559">
        <f t="shared" si="16"/>
        <v>72305.33333333333</v>
      </c>
      <c r="J35" s="559">
        <f t="shared" si="16"/>
        <v>72305.33333333333</v>
      </c>
      <c r="K35" s="559">
        <f t="shared" si="16"/>
        <v>72305.33333333333</v>
      </c>
      <c r="L35" s="559">
        <f t="shared" si="16"/>
        <v>72305.33333333333</v>
      </c>
      <c r="M35" s="559">
        <f t="shared" si="16"/>
        <v>72305.33333333333</v>
      </c>
      <c r="N35" s="559">
        <f t="shared" si="16"/>
        <v>72305.33333333333</v>
      </c>
      <c r="O35" s="559">
        <f t="shared" si="16"/>
        <v>72305.33333333333</v>
      </c>
      <c r="P35" s="564">
        <f t="shared" si="11"/>
        <v>869996.0000000001</v>
      </c>
    </row>
    <row r="36" spans="1:16" ht="12.75">
      <c r="A36" s="181">
        <v>31</v>
      </c>
      <c r="B36" s="548" t="s">
        <v>42</v>
      </c>
      <c r="C36" s="560"/>
      <c r="D36" s="554">
        <f>C36/12</f>
        <v>0</v>
      </c>
      <c r="E36" s="554">
        <f t="shared" si="0"/>
        <v>0</v>
      </c>
      <c r="F36" s="554">
        <f t="shared" si="1"/>
        <v>0</v>
      </c>
      <c r="G36" s="554">
        <f t="shared" si="2"/>
        <v>0</v>
      </c>
      <c r="H36" s="554">
        <f t="shared" si="3"/>
        <v>0</v>
      </c>
      <c r="I36" s="554">
        <f t="shared" si="4"/>
        <v>0</v>
      </c>
      <c r="J36" s="554">
        <f t="shared" si="5"/>
        <v>0</v>
      </c>
      <c r="K36" s="554">
        <f t="shared" si="6"/>
        <v>0</v>
      </c>
      <c r="L36" s="554">
        <f t="shared" si="7"/>
        <v>0</v>
      </c>
      <c r="M36" s="554">
        <f t="shared" si="8"/>
        <v>0</v>
      </c>
      <c r="N36" s="554">
        <f t="shared" si="9"/>
        <v>0</v>
      </c>
      <c r="O36" s="554">
        <f t="shared" si="10"/>
        <v>0</v>
      </c>
      <c r="P36" s="564">
        <f t="shared" si="11"/>
        <v>0</v>
      </c>
    </row>
    <row r="37" spans="1:16" ht="24" customHeight="1">
      <c r="A37" s="181">
        <v>32</v>
      </c>
      <c r="B37" s="549" t="s">
        <v>43</v>
      </c>
      <c r="C37" s="561">
        <f>C35+C36</f>
        <v>869996</v>
      </c>
      <c r="D37" s="561">
        <f aca="true" t="shared" si="17" ref="D37:O37">D35+D36</f>
        <v>73805.33333333333</v>
      </c>
      <c r="E37" s="561">
        <f t="shared" si="17"/>
        <v>72837.33333333333</v>
      </c>
      <c r="F37" s="561">
        <f t="shared" si="17"/>
        <v>72605.33333333333</v>
      </c>
      <c r="G37" s="561">
        <f t="shared" si="17"/>
        <v>72305.33333333333</v>
      </c>
      <c r="H37" s="561">
        <f t="shared" si="17"/>
        <v>72305.33333333333</v>
      </c>
      <c r="I37" s="561">
        <f t="shared" si="17"/>
        <v>72305.33333333333</v>
      </c>
      <c r="J37" s="561">
        <f t="shared" si="17"/>
        <v>72305.33333333333</v>
      </c>
      <c r="K37" s="561">
        <f t="shared" si="17"/>
        <v>72305.33333333333</v>
      </c>
      <c r="L37" s="561">
        <f t="shared" si="17"/>
        <v>72305.33333333333</v>
      </c>
      <c r="M37" s="561">
        <f t="shared" si="17"/>
        <v>72305.33333333333</v>
      </c>
      <c r="N37" s="561">
        <f t="shared" si="17"/>
        <v>72305.33333333333</v>
      </c>
      <c r="O37" s="561">
        <f t="shared" si="17"/>
        <v>72305.33333333333</v>
      </c>
      <c r="P37" s="564">
        <f t="shared" si="11"/>
        <v>869996.0000000001</v>
      </c>
    </row>
    <row r="38" spans="1:16" ht="12.75">
      <c r="A38" s="181">
        <v>33</v>
      </c>
      <c r="B38" s="545" t="s">
        <v>44</v>
      </c>
      <c r="C38" s="557">
        <v>100</v>
      </c>
      <c r="D38" s="554">
        <f aca="true" t="shared" si="18" ref="D38:D59">C38/12</f>
        <v>8.333333333333334</v>
      </c>
      <c r="E38" s="554">
        <f t="shared" si="0"/>
        <v>8.333333333333334</v>
      </c>
      <c r="F38" s="554">
        <f t="shared" si="1"/>
        <v>8.333333333333334</v>
      </c>
      <c r="G38" s="554">
        <f t="shared" si="2"/>
        <v>8.333333333333334</v>
      </c>
      <c r="H38" s="554">
        <f t="shared" si="3"/>
        <v>8.333333333333334</v>
      </c>
      <c r="I38" s="554">
        <f t="shared" si="4"/>
        <v>8.333333333333334</v>
      </c>
      <c r="J38" s="554">
        <f t="shared" si="5"/>
        <v>8.333333333333334</v>
      </c>
      <c r="K38" s="554">
        <f t="shared" si="6"/>
        <v>8.333333333333334</v>
      </c>
      <c r="L38" s="554">
        <f t="shared" si="7"/>
        <v>8.333333333333334</v>
      </c>
      <c r="M38" s="554">
        <f t="shared" si="8"/>
        <v>8.333333333333334</v>
      </c>
      <c r="N38" s="554">
        <f t="shared" si="9"/>
        <v>8.333333333333334</v>
      </c>
      <c r="O38" s="554">
        <f t="shared" si="10"/>
        <v>8.333333333333334</v>
      </c>
      <c r="P38" s="564">
        <f t="shared" si="11"/>
        <v>99.99999999999999</v>
      </c>
    </row>
    <row r="39" spans="1:16" ht="12.75">
      <c r="A39" s="181">
        <v>34</v>
      </c>
      <c r="B39" s="545" t="s">
        <v>45</v>
      </c>
      <c r="C39" s="557">
        <v>91037</v>
      </c>
      <c r="D39" s="554">
        <f t="shared" si="18"/>
        <v>7586.416666666667</v>
      </c>
      <c r="E39" s="554">
        <f t="shared" si="0"/>
        <v>7586.416666666667</v>
      </c>
      <c r="F39" s="554">
        <f t="shared" si="1"/>
        <v>7586.416666666667</v>
      </c>
      <c r="G39" s="554">
        <f t="shared" si="2"/>
        <v>7586.416666666667</v>
      </c>
      <c r="H39" s="554">
        <f t="shared" si="3"/>
        <v>7586.416666666667</v>
      </c>
      <c r="I39" s="554">
        <f t="shared" si="4"/>
        <v>7586.416666666667</v>
      </c>
      <c r="J39" s="554">
        <f t="shared" si="5"/>
        <v>7586.416666666667</v>
      </c>
      <c r="K39" s="554">
        <f t="shared" si="6"/>
        <v>7586.416666666667</v>
      </c>
      <c r="L39" s="554">
        <f t="shared" si="7"/>
        <v>7586.416666666667</v>
      </c>
      <c r="M39" s="554">
        <f t="shared" si="8"/>
        <v>7586.416666666667</v>
      </c>
      <c r="N39" s="554">
        <f t="shared" si="9"/>
        <v>7586.416666666667</v>
      </c>
      <c r="O39" s="554">
        <f t="shared" si="10"/>
        <v>7586.416666666667</v>
      </c>
      <c r="P39" s="564">
        <f t="shared" si="11"/>
        <v>91037.00000000001</v>
      </c>
    </row>
    <row r="40" spans="1:16" ht="12.75">
      <c r="A40" s="181">
        <v>35</v>
      </c>
      <c r="B40" s="544" t="s">
        <v>46</v>
      </c>
      <c r="C40" s="556">
        <v>70</v>
      </c>
      <c r="D40" s="554">
        <f t="shared" si="18"/>
        <v>5.833333333333333</v>
      </c>
      <c r="E40" s="554">
        <f t="shared" si="0"/>
        <v>5.833333333333333</v>
      </c>
      <c r="F40" s="554">
        <f t="shared" si="1"/>
        <v>5.833333333333333</v>
      </c>
      <c r="G40" s="554">
        <f t="shared" si="2"/>
        <v>5.833333333333333</v>
      </c>
      <c r="H40" s="554">
        <f t="shared" si="3"/>
        <v>5.833333333333333</v>
      </c>
      <c r="I40" s="554">
        <f t="shared" si="4"/>
        <v>5.833333333333333</v>
      </c>
      <c r="J40" s="554">
        <f t="shared" si="5"/>
        <v>5.833333333333333</v>
      </c>
      <c r="K40" s="554">
        <f t="shared" si="6"/>
        <v>5.833333333333333</v>
      </c>
      <c r="L40" s="554">
        <f t="shared" si="7"/>
        <v>5.833333333333333</v>
      </c>
      <c r="M40" s="554">
        <f t="shared" si="8"/>
        <v>5.833333333333333</v>
      </c>
      <c r="N40" s="554">
        <f t="shared" si="9"/>
        <v>5.833333333333333</v>
      </c>
      <c r="O40" s="554">
        <f t="shared" si="10"/>
        <v>5.833333333333333</v>
      </c>
      <c r="P40" s="564">
        <f t="shared" si="11"/>
        <v>70</v>
      </c>
    </row>
    <row r="41" spans="1:16" ht="12.75">
      <c r="A41" s="181">
        <v>36</v>
      </c>
      <c r="B41" s="550" t="s">
        <v>47</v>
      </c>
      <c r="C41" s="562">
        <v>185700</v>
      </c>
      <c r="D41" s="554">
        <f t="shared" si="18"/>
        <v>15475</v>
      </c>
      <c r="E41" s="554">
        <f t="shared" si="0"/>
        <v>15475</v>
      </c>
      <c r="F41" s="554">
        <f t="shared" si="1"/>
        <v>15475</v>
      </c>
      <c r="G41" s="554">
        <f t="shared" si="2"/>
        <v>15475</v>
      </c>
      <c r="H41" s="554">
        <f t="shared" si="3"/>
        <v>15475</v>
      </c>
      <c r="I41" s="554">
        <f t="shared" si="4"/>
        <v>15475</v>
      </c>
      <c r="J41" s="554">
        <f t="shared" si="5"/>
        <v>15475</v>
      </c>
      <c r="K41" s="554">
        <f t="shared" si="6"/>
        <v>15475</v>
      </c>
      <c r="L41" s="554">
        <f t="shared" si="7"/>
        <v>15475</v>
      </c>
      <c r="M41" s="554">
        <f t="shared" si="8"/>
        <v>15475</v>
      </c>
      <c r="N41" s="554">
        <f t="shared" si="9"/>
        <v>15475</v>
      </c>
      <c r="O41" s="554">
        <f t="shared" si="10"/>
        <v>15475</v>
      </c>
      <c r="P41" s="564">
        <f t="shared" si="11"/>
        <v>185700</v>
      </c>
    </row>
    <row r="42" spans="1:16" ht="12.75">
      <c r="A42" s="181">
        <v>37</v>
      </c>
      <c r="B42" s="550" t="s">
        <v>48</v>
      </c>
      <c r="C42" s="562"/>
      <c r="D42" s="554">
        <f t="shared" si="18"/>
        <v>0</v>
      </c>
      <c r="E42" s="554">
        <f t="shared" si="0"/>
        <v>0</v>
      </c>
      <c r="F42" s="554">
        <f t="shared" si="1"/>
        <v>0</v>
      </c>
      <c r="G42" s="554">
        <f t="shared" si="2"/>
        <v>0</v>
      </c>
      <c r="H42" s="554">
        <f t="shared" si="3"/>
        <v>0</v>
      </c>
      <c r="I42" s="554">
        <f t="shared" si="4"/>
        <v>0</v>
      </c>
      <c r="J42" s="554">
        <f t="shared" si="5"/>
        <v>0</v>
      </c>
      <c r="K42" s="554">
        <f t="shared" si="6"/>
        <v>0</v>
      </c>
      <c r="L42" s="554">
        <f t="shared" si="7"/>
        <v>0</v>
      </c>
      <c r="M42" s="554">
        <f t="shared" si="8"/>
        <v>0</v>
      </c>
      <c r="N42" s="554">
        <f t="shared" si="9"/>
        <v>0</v>
      </c>
      <c r="O42" s="554">
        <f t="shared" si="10"/>
        <v>0</v>
      </c>
      <c r="P42" s="564">
        <f t="shared" si="11"/>
        <v>0</v>
      </c>
    </row>
    <row r="43" spans="1:16" ht="12.75">
      <c r="A43" s="181">
        <v>38</v>
      </c>
      <c r="B43" s="550" t="s">
        <v>49</v>
      </c>
      <c r="C43" s="562">
        <v>800</v>
      </c>
      <c r="D43" s="554">
        <f t="shared" si="18"/>
        <v>66.66666666666667</v>
      </c>
      <c r="E43" s="554">
        <f t="shared" si="0"/>
        <v>66.66666666666667</v>
      </c>
      <c r="F43" s="554">
        <f t="shared" si="1"/>
        <v>66.66666666666667</v>
      </c>
      <c r="G43" s="554">
        <f t="shared" si="2"/>
        <v>66.66666666666667</v>
      </c>
      <c r="H43" s="554">
        <f t="shared" si="3"/>
        <v>66.66666666666667</v>
      </c>
      <c r="I43" s="554">
        <f t="shared" si="4"/>
        <v>66.66666666666667</v>
      </c>
      <c r="J43" s="554">
        <f t="shared" si="5"/>
        <v>66.66666666666667</v>
      </c>
      <c r="K43" s="554">
        <f t="shared" si="6"/>
        <v>66.66666666666667</v>
      </c>
      <c r="L43" s="554">
        <f t="shared" si="7"/>
        <v>66.66666666666667</v>
      </c>
      <c r="M43" s="554">
        <f t="shared" si="8"/>
        <v>66.66666666666667</v>
      </c>
      <c r="N43" s="554">
        <f t="shared" si="9"/>
        <v>66.66666666666667</v>
      </c>
      <c r="O43" s="554">
        <f t="shared" si="10"/>
        <v>66.66666666666667</v>
      </c>
      <c r="P43" s="564">
        <f t="shared" si="11"/>
        <v>799.9999999999999</v>
      </c>
    </row>
    <row r="44" spans="1:16" ht="12.75">
      <c r="A44" s="181">
        <v>39</v>
      </c>
      <c r="B44" s="550" t="s">
        <v>853</v>
      </c>
      <c r="C44" s="562">
        <v>105253</v>
      </c>
      <c r="D44" s="554">
        <f t="shared" si="18"/>
        <v>8771.083333333334</v>
      </c>
      <c r="E44" s="554">
        <f>C44/12</f>
        <v>8771.083333333334</v>
      </c>
      <c r="F44" s="554">
        <f>C44/12</f>
        <v>8771.083333333334</v>
      </c>
      <c r="G44" s="554">
        <f>C44/12</f>
        <v>8771.083333333334</v>
      </c>
      <c r="H44" s="554">
        <f>C44/12</f>
        <v>8771.083333333334</v>
      </c>
      <c r="I44" s="554">
        <f>C44/12</f>
        <v>8771.083333333334</v>
      </c>
      <c r="J44" s="554">
        <f>C44/12</f>
        <v>8771.083333333334</v>
      </c>
      <c r="K44" s="554">
        <f>C44/12</f>
        <v>8771.083333333334</v>
      </c>
      <c r="L44" s="554">
        <f>C44/12</f>
        <v>8771.083333333334</v>
      </c>
      <c r="M44" s="554">
        <f>C44/12</f>
        <v>8771.083333333334</v>
      </c>
      <c r="N44" s="554">
        <f>C44/12</f>
        <v>8771.083333333334</v>
      </c>
      <c r="O44" s="554">
        <f>C44/12</f>
        <v>8771.083333333334</v>
      </c>
      <c r="P44" s="564">
        <f>SUM(D44:O44)</f>
        <v>105252.99999999999</v>
      </c>
    </row>
    <row r="45" spans="1:16" ht="12.75">
      <c r="A45" s="181">
        <v>40</v>
      </c>
      <c r="B45" s="550" t="s">
        <v>50</v>
      </c>
      <c r="C45" s="562">
        <v>65004</v>
      </c>
      <c r="D45" s="554">
        <f t="shared" si="18"/>
        <v>5417</v>
      </c>
      <c r="E45" s="554">
        <f t="shared" si="0"/>
        <v>5417</v>
      </c>
      <c r="F45" s="554">
        <f t="shared" si="1"/>
        <v>5417</v>
      </c>
      <c r="G45" s="554">
        <f t="shared" si="2"/>
        <v>5417</v>
      </c>
      <c r="H45" s="554">
        <f t="shared" si="3"/>
        <v>5417</v>
      </c>
      <c r="I45" s="554">
        <f t="shared" si="4"/>
        <v>5417</v>
      </c>
      <c r="J45" s="554">
        <f t="shared" si="5"/>
        <v>5417</v>
      </c>
      <c r="K45" s="554">
        <f t="shared" si="6"/>
        <v>5417</v>
      </c>
      <c r="L45" s="554">
        <f t="shared" si="7"/>
        <v>5417</v>
      </c>
      <c r="M45" s="554">
        <f t="shared" si="8"/>
        <v>5417</v>
      </c>
      <c r="N45" s="554">
        <f t="shared" si="9"/>
        <v>5417</v>
      </c>
      <c r="O45" s="554">
        <f t="shared" si="10"/>
        <v>5417</v>
      </c>
      <c r="P45" s="564">
        <f t="shared" si="11"/>
        <v>65004</v>
      </c>
    </row>
    <row r="46" spans="1:16" ht="12.75">
      <c r="A46" s="181">
        <v>41</v>
      </c>
      <c r="B46" s="550" t="s">
        <v>51</v>
      </c>
      <c r="C46" s="562">
        <v>300</v>
      </c>
      <c r="D46" s="554">
        <f t="shared" si="18"/>
        <v>25</v>
      </c>
      <c r="E46" s="554">
        <f t="shared" si="0"/>
        <v>25</v>
      </c>
      <c r="F46" s="554">
        <f t="shared" si="1"/>
        <v>25</v>
      </c>
      <c r="G46" s="554">
        <f t="shared" si="2"/>
        <v>25</v>
      </c>
      <c r="H46" s="554">
        <f t="shared" si="3"/>
        <v>25</v>
      </c>
      <c r="I46" s="554">
        <f t="shared" si="4"/>
        <v>25</v>
      </c>
      <c r="J46" s="554">
        <f t="shared" si="5"/>
        <v>25</v>
      </c>
      <c r="K46" s="554">
        <f t="shared" si="6"/>
        <v>25</v>
      </c>
      <c r="L46" s="554">
        <f t="shared" si="7"/>
        <v>25</v>
      </c>
      <c r="M46" s="554">
        <f t="shared" si="8"/>
        <v>25</v>
      </c>
      <c r="N46" s="554">
        <f t="shared" si="9"/>
        <v>25</v>
      </c>
      <c r="O46" s="554">
        <f t="shared" si="10"/>
        <v>25</v>
      </c>
      <c r="P46" s="564">
        <f t="shared" si="11"/>
        <v>300</v>
      </c>
    </row>
    <row r="47" spans="1:16" ht="12.75">
      <c r="A47" s="181">
        <v>42</v>
      </c>
      <c r="B47" s="550" t="s">
        <v>52</v>
      </c>
      <c r="C47" s="562">
        <v>400</v>
      </c>
      <c r="D47" s="554">
        <f t="shared" si="18"/>
        <v>33.333333333333336</v>
      </c>
      <c r="E47" s="554">
        <f t="shared" si="0"/>
        <v>33.333333333333336</v>
      </c>
      <c r="F47" s="554">
        <f t="shared" si="1"/>
        <v>33.333333333333336</v>
      </c>
      <c r="G47" s="554">
        <f t="shared" si="2"/>
        <v>33.333333333333336</v>
      </c>
      <c r="H47" s="554">
        <f t="shared" si="3"/>
        <v>33.333333333333336</v>
      </c>
      <c r="I47" s="554">
        <f t="shared" si="4"/>
        <v>33.333333333333336</v>
      </c>
      <c r="J47" s="554">
        <f t="shared" si="5"/>
        <v>33.333333333333336</v>
      </c>
      <c r="K47" s="554">
        <f t="shared" si="6"/>
        <v>33.333333333333336</v>
      </c>
      <c r="L47" s="554">
        <f t="shared" si="7"/>
        <v>33.333333333333336</v>
      </c>
      <c r="M47" s="554">
        <f t="shared" si="8"/>
        <v>33.333333333333336</v>
      </c>
      <c r="N47" s="554">
        <f t="shared" si="9"/>
        <v>33.333333333333336</v>
      </c>
      <c r="O47" s="554">
        <f t="shared" si="10"/>
        <v>33.333333333333336</v>
      </c>
      <c r="P47" s="564">
        <f t="shared" si="11"/>
        <v>399.99999999999994</v>
      </c>
    </row>
    <row r="48" spans="1:16" ht="12.75">
      <c r="A48" s="181">
        <v>43</v>
      </c>
      <c r="B48" s="550" t="s">
        <v>53</v>
      </c>
      <c r="C48" s="562">
        <v>247308</v>
      </c>
      <c r="D48" s="554">
        <f t="shared" si="18"/>
        <v>20609</v>
      </c>
      <c r="E48" s="554">
        <f t="shared" si="0"/>
        <v>20609</v>
      </c>
      <c r="F48" s="554">
        <f t="shared" si="1"/>
        <v>20609</v>
      </c>
      <c r="G48" s="554">
        <f t="shared" si="2"/>
        <v>20609</v>
      </c>
      <c r="H48" s="554">
        <f t="shared" si="3"/>
        <v>20609</v>
      </c>
      <c r="I48" s="554">
        <f t="shared" si="4"/>
        <v>20609</v>
      </c>
      <c r="J48" s="554">
        <f t="shared" si="5"/>
        <v>20609</v>
      </c>
      <c r="K48" s="554">
        <f t="shared" si="6"/>
        <v>20609</v>
      </c>
      <c r="L48" s="554">
        <f t="shared" si="7"/>
        <v>20609</v>
      </c>
      <c r="M48" s="554">
        <f t="shared" si="8"/>
        <v>20609</v>
      </c>
      <c r="N48" s="554">
        <f t="shared" si="9"/>
        <v>20609</v>
      </c>
      <c r="O48" s="554">
        <f t="shared" si="10"/>
        <v>20609</v>
      </c>
      <c r="P48" s="564">
        <f t="shared" si="11"/>
        <v>247308</v>
      </c>
    </row>
    <row r="49" spans="1:16" ht="25.5">
      <c r="A49" s="181">
        <v>44</v>
      </c>
      <c r="B49" s="545" t="s">
        <v>54</v>
      </c>
      <c r="C49" s="557"/>
      <c r="D49" s="554">
        <f t="shared" si="18"/>
        <v>0</v>
      </c>
      <c r="E49" s="554">
        <f t="shared" si="0"/>
        <v>0</v>
      </c>
      <c r="F49" s="554">
        <f t="shared" si="1"/>
        <v>0</v>
      </c>
      <c r="G49" s="554">
        <f t="shared" si="2"/>
        <v>0</v>
      </c>
      <c r="H49" s="554">
        <f t="shared" si="3"/>
        <v>0</v>
      </c>
      <c r="I49" s="554">
        <f t="shared" si="4"/>
        <v>0</v>
      </c>
      <c r="J49" s="554">
        <f t="shared" si="5"/>
        <v>0</v>
      </c>
      <c r="K49" s="554">
        <f t="shared" si="6"/>
        <v>0</v>
      </c>
      <c r="L49" s="554">
        <f t="shared" si="7"/>
        <v>0</v>
      </c>
      <c r="M49" s="554">
        <f t="shared" si="8"/>
        <v>0</v>
      </c>
      <c r="N49" s="554">
        <f t="shared" si="9"/>
        <v>0</v>
      </c>
      <c r="O49" s="554">
        <f t="shared" si="10"/>
        <v>0</v>
      </c>
      <c r="P49" s="564">
        <f t="shared" si="11"/>
        <v>0</v>
      </c>
    </row>
    <row r="50" spans="1:16" ht="12.75">
      <c r="A50" s="181">
        <v>45</v>
      </c>
      <c r="B50" s="544" t="s">
        <v>55</v>
      </c>
      <c r="C50" s="556">
        <v>98709</v>
      </c>
      <c r="D50" s="554">
        <f t="shared" si="18"/>
        <v>8225.75</v>
      </c>
      <c r="E50" s="554">
        <f t="shared" si="0"/>
        <v>8225.75</v>
      </c>
      <c r="F50" s="554">
        <f t="shared" si="1"/>
        <v>8225.75</v>
      </c>
      <c r="G50" s="554">
        <f t="shared" si="2"/>
        <v>8225.75</v>
      </c>
      <c r="H50" s="554">
        <f t="shared" si="3"/>
        <v>8225.75</v>
      </c>
      <c r="I50" s="554">
        <f t="shared" si="4"/>
        <v>8225.75</v>
      </c>
      <c r="J50" s="554">
        <f t="shared" si="5"/>
        <v>8225.75</v>
      </c>
      <c r="K50" s="554">
        <f t="shared" si="6"/>
        <v>8225.75</v>
      </c>
      <c r="L50" s="554">
        <f t="shared" si="7"/>
        <v>8225.75</v>
      </c>
      <c r="M50" s="554">
        <f t="shared" si="8"/>
        <v>8225.75</v>
      </c>
      <c r="N50" s="554">
        <f t="shared" si="9"/>
        <v>8225.75</v>
      </c>
      <c r="O50" s="554">
        <f t="shared" si="10"/>
        <v>8225.75</v>
      </c>
      <c r="P50" s="564">
        <f t="shared" si="11"/>
        <v>98709</v>
      </c>
    </row>
    <row r="51" spans="1:16" ht="12.75">
      <c r="A51" s="181">
        <v>46</v>
      </c>
      <c r="B51" s="544" t="s">
        <v>56</v>
      </c>
      <c r="C51" s="556"/>
      <c r="D51" s="554">
        <f t="shared" si="18"/>
        <v>0</v>
      </c>
      <c r="E51" s="554">
        <f t="shared" si="0"/>
        <v>0</v>
      </c>
      <c r="F51" s="554">
        <f t="shared" si="1"/>
        <v>0</v>
      </c>
      <c r="G51" s="554">
        <f t="shared" si="2"/>
        <v>0</v>
      </c>
      <c r="H51" s="554">
        <f t="shared" si="3"/>
        <v>0</v>
      </c>
      <c r="I51" s="554">
        <f t="shared" si="4"/>
        <v>0</v>
      </c>
      <c r="J51" s="554">
        <f t="shared" si="5"/>
        <v>0</v>
      </c>
      <c r="K51" s="554">
        <f t="shared" si="6"/>
        <v>0</v>
      </c>
      <c r="L51" s="554">
        <f t="shared" si="7"/>
        <v>0</v>
      </c>
      <c r="M51" s="554">
        <f t="shared" si="8"/>
        <v>0</v>
      </c>
      <c r="N51" s="554">
        <f t="shared" si="9"/>
        <v>0</v>
      </c>
      <c r="O51" s="554">
        <f t="shared" si="10"/>
        <v>0</v>
      </c>
      <c r="P51" s="564">
        <f t="shared" si="11"/>
        <v>0</v>
      </c>
    </row>
    <row r="52" spans="1:16" ht="12.75">
      <c r="A52" s="181">
        <v>47</v>
      </c>
      <c r="B52" s="544" t="s">
        <v>57</v>
      </c>
      <c r="C52" s="556"/>
      <c r="D52" s="554">
        <f t="shared" si="18"/>
        <v>0</v>
      </c>
      <c r="E52" s="554">
        <f t="shared" si="0"/>
        <v>0</v>
      </c>
      <c r="F52" s="554">
        <f t="shared" si="1"/>
        <v>0</v>
      </c>
      <c r="G52" s="554">
        <f t="shared" si="2"/>
        <v>0</v>
      </c>
      <c r="H52" s="554">
        <f t="shared" si="3"/>
        <v>0</v>
      </c>
      <c r="I52" s="554">
        <f t="shared" si="4"/>
        <v>0</v>
      </c>
      <c r="J52" s="554">
        <f t="shared" si="5"/>
        <v>0</v>
      </c>
      <c r="K52" s="554">
        <f t="shared" si="6"/>
        <v>0</v>
      </c>
      <c r="L52" s="554">
        <f t="shared" si="7"/>
        <v>0</v>
      </c>
      <c r="M52" s="554">
        <f t="shared" si="8"/>
        <v>0</v>
      </c>
      <c r="N52" s="554">
        <f t="shared" si="9"/>
        <v>0</v>
      </c>
      <c r="O52" s="554">
        <f t="shared" si="10"/>
        <v>0</v>
      </c>
      <c r="P52" s="564">
        <f t="shared" si="11"/>
        <v>0</v>
      </c>
    </row>
    <row r="53" spans="1:16" ht="12.75">
      <c r="A53" s="181">
        <v>48</v>
      </c>
      <c r="B53" s="544" t="s">
        <v>58</v>
      </c>
      <c r="C53" s="556"/>
      <c r="D53" s="554">
        <f t="shared" si="18"/>
        <v>0</v>
      </c>
      <c r="E53" s="554">
        <f t="shared" si="0"/>
        <v>0</v>
      </c>
      <c r="F53" s="554">
        <f t="shared" si="1"/>
        <v>0</v>
      </c>
      <c r="G53" s="554">
        <f t="shared" si="2"/>
        <v>0</v>
      </c>
      <c r="H53" s="554">
        <f t="shared" si="3"/>
        <v>0</v>
      </c>
      <c r="I53" s="554">
        <f t="shared" si="4"/>
        <v>0</v>
      </c>
      <c r="J53" s="554">
        <f t="shared" si="5"/>
        <v>0</v>
      </c>
      <c r="K53" s="554">
        <f t="shared" si="6"/>
        <v>0</v>
      </c>
      <c r="L53" s="554">
        <f t="shared" si="7"/>
        <v>0</v>
      </c>
      <c r="M53" s="554">
        <f t="shared" si="8"/>
        <v>0</v>
      </c>
      <c r="N53" s="554">
        <f t="shared" si="9"/>
        <v>0</v>
      </c>
      <c r="O53" s="554">
        <f t="shared" si="10"/>
        <v>0</v>
      </c>
      <c r="P53" s="564">
        <f t="shared" si="11"/>
        <v>0</v>
      </c>
    </row>
    <row r="54" spans="1:16" ht="12.75">
      <c r="A54" s="181">
        <v>49</v>
      </c>
      <c r="B54" s="544" t="s">
        <v>59</v>
      </c>
      <c r="C54" s="556"/>
      <c r="D54" s="554">
        <f t="shared" si="18"/>
        <v>0</v>
      </c>
      <c r="E54" s="554">
        <f t="shared" si="0"/>
        <v>0</v>
      </c>
      <c r="F54" s="554">
        <f t="shared" si="1"/>
        <v>0</v>
      </c>
      <c r="G54" s="554">
        <f t="shared" si="2"/>
        <v>0</v>
      </c>
      <c r="H54" s="554">
        <f t="shared" si="3"/>
        <v>0</v>
      </c>
      <c r="I54" s="554">
        <f t="shared" si="4"/>
        <v>0</v>
      </c>
      <c r="J54" s="554">
        <f t="shared" si="5"/>
        <v>0</v>
      </c>
      <c r="K54" s="554">
        <f t="shared" si="6"/>
        <v>0</v>
      </c>
      <c r="L54" s="554">
        <f t="shared" si="7"/>
        <v>0</v>
      </c>
      <c r="M54" s="554">
        <f t="shared" si="8"/>
        <v>0</v>
      </c>
      <c r="N54" s="554">
        <f t="shared" si="9"/>
        <v>0</v>
      </c>
      <c r="O54" s="554">
        <f t="shared" si="10"/>
        <v>0</v>
      </c>
      <c r="P54" s="564">
        <f t="shared" si="11"/>
        <v>0</v>
      </c>
    </row>
    <row r="55" spans="1:16" ht="25.5">
      <c r="A55" s="181">
        <v>50</v>
      </c>
      <c r="B55" s="544" t="s">
        <v>60</v>
      </c>
      <c r="C55" s="556"/>
      <c r="D55" s="554">
        <f t="shared" si="18"/>
        <v>0</v>
      </c>
      <c r="E55" s="554">
        <f t="shared" si="0"/>
        <v>0</v>
      </c>
      <c r="F55" s="554">
        <f t="shared" si="1"/>
        <v>0</v>
      </c>
      <c r="G55" s="554">
        <f t="shared" si="2"/>
        <v>0</v>
      </c>
      <c r="H55" s="554">
        <f t="shared" si="3"/>
        <v>0</v>
      </c>
      <c r="I55" s="554">
        <f t="shared" si="4"/>
        <v>0</v>
      </c>
      <c r="J55" s="554">
        <f t="shared" si="5"/>
        <v>0</v>
      </c>
      <c r="K55" s="554">
        <f t="shared" si="6"/>
        <v>0</v>
      </c>
      <c r="L55" s="554">
        <f t="shared" si="7"/>
        <v>0</v>
      </c>
      <c r="M55" s="554">
        <f t="shared" si="8"/>
        <v>0</v>
      </c>
      <c r="N55" s="554">
        <f t="shared" si="9"/>
        <v>0</v>
      </c>
      <c r="O55" s="554">
        <f t="shared" si="10"/>
        <v>0</v>
      </c>
      <c r="P55" s="564">
        <f t="shared" si="11"/>
        <v>0</v>
      </c>
    </row>
    <row r="56" spans="1:16" ht="12.75">
      <c r="A56" s="181">
        <v>51</v>
      </c>
      <c r="B56" s="544" t="s">
        <v>61</v>
      </c>
      <c r="C56" s="556"/>
      <c r="D56" s="554">
        <f t="shared" si="18"/>
        <v>0</v>
      </c>
      <c r="E56" s="554">
        <f t="shared" si="0"/>
        <v>0</v>
      </c>
      <c r="F56" s="554">
        <f t="shared" si="1"/>
        <v>0</v>
      </c>
      <c r="G56" s="554">
        <f t="shared" si="2"/>
        <v>0</v>
      </c>
      <c r="H56" s="554">
        <f t="shared" si="3"/>
        <v>0</v>
      </c>
      <c r="I56" s="554">
        <f t="shared" si="4"/>
        <v>0</v>
      </c>
      <c r="J56" s="554">
        <f t="shared" si="5"/>
        <v>0</v>
      </c>
      <c r="K56" s="554">
        <f t="shared" si="6"/>
        <v>0</v>
      </c>
      <c r="L56" s="554">
        <f t="shared" si="7"/>
        <v>0</v>
      </c>
      <c r="M56" s="554">
        <f t="shared" si="8"/>
        <v>0</v>
      </c>
      <c r="N56" s="554">
        <f t="shared" si="9"/>
        <v>0</v>
      </c>
      <c r="O56" s="554">
        <f t="shared" si="10"/>
        <v>0</v>
      </c>
      <c r="P56" s="564">
        <f t="shared" si="11"/>
        <v>0</v>
      </c>
    </row>
    <row r="57" spans="1:16" ht="12.75">
      <c r="A57" s="181">
        <v>52</v>
      </c>
      <c r="B57" s="545" t="s">
        <v>62</v>
      </c>
      <c r="C57" s="557"/>
      <c r="D57" s="554">
        <f t="shared" si="18"/>
        <v>0</v>
      </c>
      <c r="E57" s="554">
        <f t="shared" si="0"/>
        <v>0</v>
      </c>
      <c r="F57" s="554">
        <f t="shared" si="1"/>
        <v>0</v>
      </c>
      <c r="G57" s="554">
        <f t="shared" si="2"/>
        <v>0</v>
      </c>
      <c r="H57" s="554">
        <f t="shared" si="3"/>
        <v>0</v>
      </c>
      <c r="I57" s="554">
        <f t="shared" si="4"/>
        <v>0</v>
      </c>
      <c r="J57" s="554">
        <f t="shared" si="5"/>
        <v>0</v>
      </c>
      <c r="K57" s="554">
        <f t="shared" si="6"/>
        <v>0</v>
      </c>
      <c r="L57" s="554">
        <f t="shared" si="7"/>
        <v>0</v>
      </c>
      <c r="M57" s="554">
        <f t="shared" si="8"/>
        <v>0</v>
      </c>
      <c r="N57" s="554">
        <f t="shared" si="9"/>
        <v>0</v>
      </c>
      <c r="O57" s="554">
        <f t="shared" si="10"/>
        <v>0</v>
      </c>
      <c r="P57" s="564">
        <f t="shared" si="11"/>
        <v>0</v>
      </c>
    </row>
    <row r="58" spans="1:16" ht="12.75">
      <c r="A58" s="181">
        <v>53</v>
      </c>
      <c r="B58" s="545" t="s">
        <v>63</v>
      </c>
      <c r="C58" s="557">
        <v>1000</v>
      </c>
      <c r="D58" s="554">
        <f t="shared" si="18"/>
        <v>83.33333333333333</v>
      </c>
      <c r="E58" s="554">
        <f t="shared" si="0"/>
        <v>83.33333333333333</v>
      </c>
      <c r="F58" s="554">
        <f t="shared" si="1"/>
        <v>83.33333333333333</v>
      </c>
      <c r="G58" s="554">
        <f t="shared" si="2"/>
        <v>83.33333333333333</v>
      </c>
      <c r="H58" s="554">
        <f t="shared" si="3"/>
        <v>83.33333333333333</v>
      </c>
      <c r="I58" s="554">
        <f t="shared" si="4"/>
        <v>83.33333333333333</v>
      </c>
      <c r="J58" s="554">
        <f t="shared" si="5"/>
        <v>83.33333333333333</v>
      </c>
      <c r="K58" s="554">
        <f t="shared" si="6"/>
        <v>83.33333333333333</v>
      </c>
      <c r="L58" s="554">
        <f t="shared" si="7"/>
        <v>83.33333333333333</v>
      </c>
      <c r="M58" s="554">
        <f t="shared" si="8"/>
        <v>83.33333333333333</v>
      </c>
      <c r="N58" s="554">
        <f t="shared" si="9"/>
        <v>83.33333333333333</v>
      </c>
      <c r="O58" s="554">
        <f t="shared" si="10"/>
        <v>83.33333333333333</v>
      </c>
      <c r="P58" s="564">
        <f t="shared" si="11"/>
        <v>1000.0000000000001</v>
      </c>
    </row>
    <row r="59" spans="1:16" ht="12.75">
      <c r="A59" s="181">
        <v>54</v>
      </c>
      <c r="B59" s="545" t="s">
        <v>64</v>
      </c>
      <c r="C59" s="557"/>
      <c r="D59" s="554">
        <f t="shared" si="18"/>
        <v>0</v>
      </c>
      <c r="E59" s="554">
        <f t="shared" si="0"/>
        <v>0</v>
      </c>
      <c r="F59" s="554">
        <f t="shared" si="1"/>
        <v>0</v>
      </c>
      <c r="G59" s="554">
        <f t="shared" si="2"/>
        <v>0</v>
      </c>
      <c r="H59" s="554">
        <f t="shared" si="3"/>
        <v>0</v>
      </c>
      <c r="I59" s="554">
        <f t="shared" si="4"/>
        <v>0</v>
      </c>
      <c r="J59" s="554">
        <f t="shared" si="5"/>
        <v>0</v>
      </c>
      <c r="K59" s="554">
        <f t="shared" si="6"/>
        <v>0</v>
      </c>
      <c r="L59" s="554">
        <f t="shared" si="7"/>
        <v>0</v>
      </c>
      <c r="M59" s="554">
        <f t="shared" si="8"/>
        <v>0</v>
      </c>
      <c r="N59" s="554">
        <f t="shared" si="9"/>
        <v>0</v>
      </c>
      <c r="O59" s="554">
        <f t="shared" si="10"/>
        <v>0</v>
      </c>
      <c r="P59" s="564">
        <f t="shared" si="11"/>
        <v>0</v>
      </c>
    </row>
    <row r="60" spans="1:16" ht="16.5" customHeight="1">
      <c r="A60" s="181">
        <v>55</v>
      </c>
      <c r="B60" s="547" t="s">
        <v>65</v>
      </c>
      <c r="C60" s="559">
        <f>SUM(C38:C59)</f>
        <v>795681</v>
      </c>
      <c r="D60" s="559">
        <f aca="true" t="shared" si="19" ref="D60:O60">SUM(D38:D59)</f>
        <v>66306.75</v>
      </c>
      <c r="E60" s="559">
        <f t="shared" si="19"/>
        <v>66306.75</v>
      </c>
      <c r="F60" s="559">
        <f t="shared" si="19"/>
        <v>66306.75</v>
      </c>
      <c r="G60" s="559">
        <f t="shared" si="19"/>
        <v>66306.75</v>
      </c>
      <c r="H60" s="559">
        <f t="shared" si="19"/>
        <v>66306.75</v>
      </c>
      <c r="I60" s="559">
        <f t="shared" si="19"/>
        <v>66306.75</v>
      </c>
      <c r="J60" s="559">
        <f t="shared" si="19"/>
        <v>66306.75</v>
      </c>
      <c r="K60" s="559">
        <f t="shared" si="19"/>
        <v>66306.75</v>
      </c>
      <c r="L60" s="559">
        <f t="shared" si="19"/>
        <v>66306.75</v>
      </c>
      <c r="M60" s="559">
        <f t="shared" si="19"/>
        <v>66306.75</v>
      </c>
      <c r="N60" s="559">
        <f t="shared" si="19"/>
        <v>66306.75</v>
      </c>
      <c r="O60" s="559">
        <f t="shared" si="19"/>
        <v>66306.75</v>
      </c>
      <c r="P60" s="564">
        <f t="shared" si="11"/>
        <v>795681</v>
      </c>
    </row>
    <row r="61" spans="1:16" ht="25.5">
      <c r="A61" s="181">
        <v>56</v>
      </c>
      <c r="B61" s="548" t="s">
        <v>66</v>
      </c>
      <c r="C61" s="560">
        <v>74315</v>
      </c>
      <c r="D61" s="554">
        <f>C61/12</f>
        <v>6192.916666666667</v>
      </c>
      <c r="E61" s="554">
        <f t="shared" si="0"/>
        <v>6192.916666666667</v>
      </c>
      <c r="F61" s="554">
        <f t="shared" si="1"/>
        <v>6192.916666666667</v>
      </c>
      <c r="G61" s="554">
        <f t="shared" si="2"/>
        <v>6192.916666666667</v>
      </c>
      <c r="H61" s="554">
        <f t="shared" si="3"/>
        <v>6192.916666666667</v>
      </c>
      <c r="I61" s="554">
        <f t="shared" si="4"/>
        <v>6192.916666666667</v>
      </c>
      <c r="J61" s="554">
        <f t="shared" si="5"/>
        <v>6192.916666666667</v>
      </c>
      <c r="K61" s="554">
        <f t="shared" si="6"/>
        <v>6192.916666666667</v>
      </c>
      <c r="L61" s="554">
        <f t="shared" si="7"/>
        <v>6192.916666666667</v>
      </c>
      <c r="M61" s="554">
        <f t="shared" si="8"/>
        <v>6192.916666666667</v>
      </c>
      <c r="N61" s="554">
        <f t="shared" si="9"/>
        <v>6192.916666666667</v>
      </c>
      <c r="O61" s="554">
        <f t="shared" si="10"/>
        <v>6192.916666666667</v>
      </c>
      <c r="P61" s="564">
        <f t="shared" si="11"/>
        <v>74315</v>
      </c>
    </row>
    <row r="62" spans="1:16" ht="12.75">
      <c r="A62" s="181">
        <v>57</v>
      </c>
      <c r="B62" s="548" t="s">
        <v>67</v>
      </c>
      <c r="C62" s="560"/>
      <c r="D62" s="554">
        <f>C62/12</f>
        <v>0</v>
      </c>
      <c r="E62" s="554">
        <f t="shared" si="0"/>
        <v>0</v>
      </c>
      <c r="F62" s="554">
        <f t="shared" si="1"/>
        <v>0</v>
      </c>
      <c r="G62" s="554">
        <f t="shared" si="2"/>
        <v>0</v>
      </c>
      <c r="H62" s="554">
        <f t="shared" si="3"/>
        <v>0</v>
      </c>
      <c r="I62" s="554">
        <f t="shared" si="4"/>
        <v>0</v>
      </c>
      <c r="J62" s="554">
        <f t="shared" si="5"/>
        <v>0</v>
      </c>
      <c r="K62" s="554">
        <f t="shared" si="6"/>
        <v>0</v>
      </c>
      <c r="L62" s="554">
        <f t="shared" si="7"/>
        <v>0</v>
      </c>
      <c r="M62" s="554">
        <f t="shared" si="8"/>
        <v>0</v>
      </c>
      <c r="N62" s="554">
        <f t="shared" si="9"/>
        <v>0</v>
      </c>
      <c r="O62" s="554">
        <f t="shared" si="10"/>
        <v>0</v>
      </c>
      <c r="P62" s="564">
        <f t="shared" si="11"/>
        <v>0</v>
      </c>
    </row>
    <row r="63" spans="1:16" ht="18" customHeight="1">
      <c r="A63" s="181">
        <v>58</v>
      </c>
      <c r="B63" s="551" t="s">
        <v>68</v>
      </c>
      <c r="C63" s="563">
        <f>C60+C61+C62</f>
        <v>869996</v>
      </c>
      <c r="D63" s="563">
        <f aca="true" t="shared" si="20" ref="D63:O63">D60+D61+D62</f>
        <v>72499.66666666667</v>
      </c>
      <c r="E63" s="563">
        <f t="shared" si="20"/>
        <v>72499.66666666667</v>
      </c>
      <c r="F63" s="563">
        <f t="shared" si="20"/>
        <v>72499.66666666667</v>
      </c>
      <c r="G63" s="563">
        <f t="shared" si="20"/>
        <v>72499.66666666667</v>
      </c>
      <c r="H63" s="563">
        <f t="shared" si="20"/>
        <v>72499.66666666667</v>
      </c>
      <c r="I63" s="563">
        <f t="shared" si="20"/>
        <v>72499.66666666667</v>
      </c>
      <c r="J63" s="563">
        <f t="shared" si="20"/>
        <v>72499.66666666667</v>
      </c>
      <c r="K63" s="563">
        <f t="shared" si="20"/>
        <v>72499.66666666667</v>
      </c>
      <c r="L63" s="563">
        <f t="shared" si="20"/>
        <v>72499.66666666667</v>
      </c>
      <c r="M63" s="563">
        <f t="shared" si="20"/>
        <v>72499.66666666667</v>
      </c>
      <c r="N63" s="563">
        <f t="shared" si="20"/>
        <v>72499.66666666667</v>
      </c>
      <c r="O63" s="563">
        <f t="shared" si="20"/>
        <v>72499.66666666667</v>
      </c>
      <c r="P63" s="564">
        <f t="shared" si="11"/>
        <v>869995.9999999999</v>
      </c>
    </row>
    <row r="64" spans="2:15" ht="12.75">
      <c r="B64" s="538"/>
      <c r="C64" s="538"/>
      <c r="D64" s="538"/>
      <c r="E64" s="538"/>
      <c r="F64" s="538"/>
      <c r="G64" s="538"/>
      <c r="H64" s="538"/>
      <c r="I64" s="538"/>
      <c r="J64" s="538"/>
      <c r="K64" s="538"/>
      <c r="L64" s="538"/>
      <c r="M64" s="538"/>
      <c r="N64" s="538"/>
      <c r="O64" s="538"/>
    </row>
    <row r="65" spans="2:15" ht="12.75">
      <c r="B65" s="538"/>
      <c r="C65" s="538"/>
      <c r="D65" s="538"/>
      <c r="E65" s="538"/>
      <c r="F65" s="538"/>
      <c r="G65" s="538"/>
      <c r="H65" s="538"/>
      <c r="I65" s="538"/>
      <c r="J65" s="538"/>
      <c r="K65" s="538"/>
      <c r="L65" s="538"/>
      <c r="M65" s="538"/>
      <c r="N65" s="538"/>
      <c r="O65" s="538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zoomScale="80" zoomScaleNormal="80" zoomScalePageLayoutView="0" workbookViewId="0" topLeftCell="G1">
      <selection activeCell="O2" sqref="O2"/>
    </sheetView>
  </sheetViews>
  <sheetFormatPr defaultColWidth="8.00390625" defaultRowHeight="12.75"/>
  <cols>
    <col min="1" max="1" width="4.140625" style="1" customWidth="1"/>
    <col min="2" max="2" width="33.28125" style="1" customWidth="1"/>
    <col min="3" max="3" width="8.421875" style="1" customWidth="1"/>
    <col min="4" max="4" width="12.140625" style="1" customWidth="1"/>
    <col min="5" max="5" width="14.421875" style="1" customWidth="1"/>
    <col min="6" max="6" width="7.421875" style="1" customWidth="1"/>
    <col min="7" max="7" width="11.57421875" style="1" customWidth="1"/>
    <col min="8" max="8" width="13.7109375" style="1" customWidth="1"/>
    <col min="9" max="9" width="13.140625" style="1" customWidth="1"/>
    <col min="10" max="10" width="13.28125" style="1" customWidth="1"/>
    <col min="11" max="11" width="8.8515625" style="1" bestFit="1" customWidth="1"/>
    <col min="12" max="12" width="8.140625" style="1" customWidth="1"/>
    <col min="13" max="13" width="9.7109375" style="1" customWidth="1"/>
    <col min="14" max="14" width="8.28125" style="1" customWidth="1"/>
    <col min="15" max="17" width="8.57421875" style="1" customWidth="1"/>
    <col min="18" max="18" width="13.00390625" style="1" customWidth="1"/>
    <col min="19" max="19" width="11.7109375" style="1" customWidth="1"/>
    <col min="20" max="20" width="14.28125" style="1" customWidth="1"/>
    <col min="21" max="21" width="13.8515625" style="1" customWidth="1"/>
    <col min="22" max="22" width="12.8515625" style="1" customWidth="1"/>
    <col min="23" max="23" width="12.28125" style="1" customWidth="1"/>
    <col min="24" max="16384" width="8.00390625" style="1" customWidth="1"/>
  </cols>
  <sheetData>
    <row r="1" ht="12.75">
      <c r="O1" s="2" t="s">
        <v>821</v>
      </c>
    </row>
    <row r="2" spans="7:15" ht="12.75">
      <c r="G2" s="3" t="s">
        <v>175</v>
      </c>
      <c r="O2" s="4" t="s">
        <v>988</v>
      </c>
    </row>
    <row r="3" spans="7:12" s="5" customFormat="1" ht="11.25">
      <c r="G3" s="6"/>
      <c r="H3" s="6"/>
      <c r="I3" s="6"/>
      <c r="J3" s="6"/>
      <c r="K3" s="6"/>
      <c r="L3" s="6"/>
    </row>
    <row r="4" spans="2:20" s="6" customFormat="1" ht="10.5">
      <c r="B4" s="280"/>
      <c r="C4" s="281" t="s">
        <v>94</v>
      </c>
      <c r="D4" s="282" t="s">
        <v>95</v>
      </c>
      <c r="E4" s="283" t="s">
        <v>96</v>
      </c>
      <c r="F4" s="281" t="s">
        <v>94</v>
      </c>
      <c r="G4" s="282" t="s">
        <v>95</v>
      </c>
      <c r="H4" s="283" t="s">
        <v>96</v>
      </c>
      <c r="I4" s="280" t="s">
        <v>97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4" t="s">
        <v>99</v>
      </c>
    </row>
    <row r="5" spans="1:20" s="6" customFormat="1" ht="12.75">
      <c r="A5">
        <v>1</v>
      </c>
      <c r="B5" s="285" t="s">
        <v>100</v>
      </c>
      <c r="C5" s="286"/>
      <c r="D5" s="287"/>
      <c r="E5" s="288" t="s">
        <v>101</v>
      </c>
      <c r="F5" s="286"/>
      <c r="G5" s="287"/>
      <c r="H5" s="288" t="s">
        <v>174</v>
      </c>
      <c r="I5" s="285" t="s">
        <v>102</v>
      </c>
      <c r="J5" s="285" t="s">
        <v>103</v>
      </c>
      <c r="K5" s="285" t="s">
        <v>104</v>
      </c>
      <c r="L5" s="285" t="s">
        <v>105</v>
      </c>
      <c r="M5" s="285" t="s">
        <v>106</v>
      </c>
      <c r="N5" s="285" t="s">
        <v>107</v>
      </c>
      <c r="O5" s="285" t="s">
        <v>108</v>
      </c>
      <c r="P5" s="285" t="s">
        <v>109</v>
      </c>
      <c r="Q5" s="285" t="s">
        <v>182</v>
      </c>
      <c r="R5" s="285" t="s">
        <v>98</v>
      </c>
      <c r="S5" s="285" t="s">
        <v>110</v>
      </c>
      <c r="T5" s="284"/>
    </row>
    <row r="6" spans="1:20" s="6" customFormat="1" ht="12.75">
      <c r="A6">
        <v>2</v>
      </c>
      <c r="B6" s="7" t="s">
        <v>111</v>
      </c>
      <c r="C6" s="8"/>
      <c r="D6" s="9"/>
      <c r="E6" s="10"/>
      <c r="F6" s="8"/>
      <c r="G6" s="9"/>
      <c r="H6" s="10"/>
      <c r="I6" s="7"/>
      <c r="J6" s="7"/>
      <c r="K6" s="7"/>
      <c r="L6" s="11"/>
      <c r="M6" s="7"/>
      <c r="N6" s="11"/>
      <c r="O6" s="7"/>
      <c r="P6" s="7"/>
      <c r="Q6" s="7"/>
      <c r="R6" s="7"/>
      <c r="S6" s="7"/>
      <c r="T6" s="12">
        <f aca="true" t="shared" si="0" ref="T6:T29">SUM(I6:S6)</f>
        <v>0</v>
      </c>
    </row>
    <row r="7" spans="1:20" s="5" customFormat="1" ht="12.75">
      <c r="A7">
        <v>3</v>
      </c>
      <c r="B7" s="13" t="s">
        <v>112</v>
      </c>
      <c r="C7" s="14">
        <v>6099</v>
      </c>
      <c r="D7" s="12">
        <v>2769</v>
      </c>
      <c r="E7" s="15">
        <f>C7*D7</f>
        <v>16888131</v>
      </c>
      <c r="F7" s="14">
        <v>6072</v>
      </c>
      <c r="G7" s="12">
        <v>4074</v>
      </c>
      <c r="H7" s="15">
        <f>F7*G7</f>
        <v>24737328</v>
      </c>
      <c r="I7" s="13"/>
      <c r="J7" s="13"/>
      <c r="K7" s="16"/>
      <c r="L7" s="16"/>
      <c r="M7" s="16"/>
      <c r="N7" s="16"/>
      <c r="O7" s="13"/>
      <c r="P7" s="13"/>
      <c r="Q7" s="47">
        <v>7849197</v>
      </c>
      <c r="R7" s="15">
        <v>11315048</v>
      </c>
      <c r="S7" s="13">
        <v>5573083</v>
      </c>
      <c r="T7" s="12">
        <f t="shared" si="0"/>
        <v>24737328</v>
      </c>
    </row>
    <row r="8" spans="1:20" s="5" customFormat="1" ht="12.75">
      <c r="A8">
        <v>4</v>
      </c>
      <c r="B8" s="13" t="s">
        <v>176</v>
      </c>
      <c r="C8" s="14">
        <v>183</v>
      </c>
      <c r="D8" s="12">
        <v>7729</v>
      </c>
      <c r="E8" s="15">
        <f>C8*D8</f>
        <v>1414407</v>
      </c>
      <c r="F8" s="14">
        <v>227</v>
      </c>
      <c r="G8" s="12">
        <v>7729</v>
      </c>
      <c r="H8" s="15">
        <f>F8*G8</f>
        <v>1754483</v>
      </c>
      <c r="I8" s="13"/>
      <c r="J8" s="13"/>
      <c r="K8" s="16"/>
      <c r="L8" s="16"/>
      <c r="M8" s="16"/>
      <c r="N8" s="16"/>
      <c r="O8" s="13"/>
      <c r="P8" s="13"/>
      <c r="Q8" s="47"/>
      <c r="R8" s="15">
        <v>1754483</v>
      </c>
      <c r="S8" s="13"/>
      <c r="T8" s="12">
        <f t="shared" si="0"/>
        <v>1754483</v>
      </c>
    </row>
    <row r="9" spans="1:20" s="5" customFormat="1" ht="12.75">
      <c r="A9">
        <v>5</v>
      </c>
      <c r="B9" s="13" t="s">
        <v>113</v>
      </c>
      <c r="C9" s="14">
        <v>12</v>
      </c>
      <c r="D9" s="12">
        <v>253530</v>
      </c>
      <c r="E9" s="15">
        <f>C9*D9</f>
        <v>3042360</v>
      </c>
      <c r="F9" s="14">
        <v>12</v>
      </c>
      <c r="G9" s="12">
        <v>253530</v>
      </c>
      <c r="H9" s="15">
        <f>F9*G9</f>
        <v>3042360</v>
      </c>
      <c r="I9" s="13"/>
      <c r="J9" s="13"/>
      <c r="K9" s="16"/>
      <c r="L9" s="16"/>
      <c r="M9" s="16"/>
      <c r="N9" s="16"/>
      <c r="O9" s="13"/>
      <c r="P9" s="13"/>
      <c r="Q9" s="47"/>
      <c r="R9" s="15">
        <v>3042360</v>
      </c>
      <c r="S9" s="13"/>
      <c r="T9" s="12">
        <f t="shared" si="0"/>
        <v>3042360</v>
      </c>
    </row>
    <row r="10" spans="1:20" s="5" customFormat="1" ht="12.75">
      <c r="A10">
        <v>6</v>
      </c>
      <c r="B10" s="13" t="s">
        <v>114</v>
      </c>
      <c r="C10" s="14">
        <v>78</v>
      </c>
      <c r="D10" s="12">
        <v>2612</v>
      </c>
      <c r="E10" s="15">
        <f>C10*D10</f>
        <v>203736</v>
      </c>
      <c r="F10" s="14">
        <v>78</v>
      </c>
      <c r="G10" s="12">
        <v>2612</v>
      </c>
      <c r="H10" s="15">
        <f>F10*G10</f>
        <v>203736</v>
      </c>
      <c r="I10" s="13"/>
      <c r="J10" s="13"/>
      <c r="K10" s="16"/>
      <c r="L10" s="16"/>
      <c r="M10" s="16"/>
      <c r="N10" s="16"/>
      <c r="O10" s="13"/>
      <c r="P10" s="13"/>
      <c r="Q10" s="47"/>
      <c r="R10" s="15">
        <v>203736</v>
      </c>
      <c r="S10" s="13"/>
      <c r="T10" s="12">
        <f t="shared" si="0"/>
        <v>203736</v>
      </c>
    </row>
    <row r="11" spans="1:20" s="5" customFormat="1" ht="12.75">
      <c r="A11">
        <v>7</v>
      </c>
      <c r="B11" s="13" t="s">
        <v>115</v>
      </c>
      <c r="C11" s="14"/>
      <c r="D11" s="12"/>
      <c r="E11" s="15">
        <v>44528799</v>
      </c>
      <c r="F11" s="14"/>
      <c r="G11" s="12"/>
      <c r="H11" s="15">
        <v>46939807</v>
      </c>
      <c r="I11" s="13"/>
      <c r="J11" s="13"/>
      <c r="K11" s="16"/>
      <c r="L11" s="16"/>
      <c r="M11" s="16"/>
      <c r="N11" s="16"/>
      <c r="O11" s="13"/>
      <c r="P11" s="13"/>
      <c r="Q11" s="47"/>
      <c r="R11" s="15">
        <v>46939807</v>
      </c>
      <c r="S11" s="13"/>
      <c r="T11" s="12">
        <f t="shared" si="0"/>
        <v>46939807</v>
      </c>
    </row>
    <row r="12" spans="1:20" s="5" customFormat="1" ht="12.75">
      <c r="A12">
        <v>8</v>
      </c>
      <c r="B12" s="13" t="s">
        <v>116</v>
      </c>
      <c r="C12" s="14">
        <v>6776</v>
      </c>
      <c r="D12" s="12">
        <v>3950000</v>
      </c>
      <c r="E12" s="15">
        <f>(C12/5000)*3950000</f>
        <v>5353040</v>
      </c>
      <c r="F12" s="14">
        <v>6748</v>
      </c>
      <c r="G12" s="12">
        <v>3950000</v>
      </c>
      <c r="H12" s="15">
        <f>(F12/5000)*3950000</f>
        <v>5330920</v>
      </c>
      <c r="I12" s="13"/>
      <c r="J12" s="13"/>
      <c r="K12" s="16"/>
      <c r="L12" s="16"/>
      <c r="M12" s="16"/>
      <c r="N12" s="16"/>
      <c r="O12" s="13"/>
      <c r="P12" s="13">
        <v>5330920</v>
      </c>
      <c r="Q12" s="13"/>
      <c r="R12" s="13"/>
      <c r="S12" s="13"/>
      <c r="T12" s="12">
        <f t="shared" si="0"/>
        <v>5330920</v>
      </c>
    </row>
    <row r="13" spans="1:20" s="5" customFormat="1" ht="12.75">
      <c r="A13">
        <v>9</v>
      </c>
      <c r="B13" s="13" t="s">
        <v>117</v>
      </c>
      <c r="C13" s="14">
        <v>40</v>
      </c>
      <c r="D13" s="12">
        <v>55360</v>
      </c>
      <c r="E13" s="15">
        <f>C13*D13</f>
        <v>2214400</v>
      </c>
      <c r="F13" s="14">
        <v>45</v>
      </c>
      <c r="G13" s="12">
        <v>55360</v>
      </c>
      <c r="H13" s="15">
        <f>F13*G13</f>
        <v>2491200</v>
      </c>
      <c r="I13" s="13"/>
      <c r="J13" s="13"/>
      <c r="K13" s="16"/>
      <c r="L13" s="16"/>
      <c r="M13" s="16"/>
      <c r="N13" s="16"/>
      <c r="O13" s="13"/>
      <c r="P13" s="13">
        <v>2491200</v>
      </c>
      <c r="Q13" s="13"/>
      <c r="R13" s="13"/>
      <c r="S13" s="13"/>
      <c r="T13" s="12">
        <f t="shared" si="0"/>
        <v>2491200</v>
      </c>
    </row>
    <row r="14" spans="1:20" s="5" customFormat="1" ht="12.75">
      <c r="A14">
        <v>14</v>
      </c>
      <c r="B14" s="13" t="s">
        <v>118</v>
      </c>
      <c r="C14" s="14">
        <v>7</v>
      </c>
      <c r="D14" s="12">
        <v>166080</v>
      </c>
      <c r="E14" s="15">
        <f>C14*D14</f>
        <v>1162560</v>
      </c>
      <c r="F14" s="14">
        <v>4</v>
      </c>
      <c r="G14" s="12">
        <v>166080</v>
      </c>
      <c r="H14" s="15">
        <f>F14*G14</f>
        <v>664320</v>
      </c>
      <c r="I14" s="13"/>
      <c r="J14" s="13"/>
      <c r="K14" s="16"/>
      <c r="L14" s="16"/>
      <c r="M14" s="16"/>
      <c r="N14" s="16"/>
      <c r="O14" s="13"/>
      <c r="P14" s="13">
        <v>664320</v>
      </c>
      <c r="Q14" s="13"/>
      <c r="R14" s="13"/>
      <c r="S14" s="13"/>
      <c r="T14" s="12">
        <f t="shared" si="0"/>
        <v>664320</v>
      </c>
    </row>
    <row r="15" spans="1:20" s="5" customFormat="1" ht="12.75">
      <c r="A15">
        <v>15</v>
      </c>
      <c r="B15" s="13" t="s">
        <v>119</v>
      </c>
      <c r="C15" s="14">
        <v>4</v>
      </c>
      <c r="D15" s="12">
        <v>88580</v>
      </c>
      <c r="E15" s="15">
        <f>C15*D15</f>
        <v>354320</v>
      </c>
      <c r="F15" s="14">
        <v>4</v>
      </c>
      <c r="G15" s="12">
        <v>88580</v>
      </c>
      <c r="H15" s="15">
        <f>F15*G15</f>
        <v>354320</v>
      </c>
      <c r="I15" s="13"/>
      <c r="J15" s="13"/>
      <c r="K15" s="16"/>
      <c r="L15" s="16"/>
      <c r="M15" s="16"/>
      <c r="N15" s="16"/>
      <c r="O15" s="13"/>
      <c r="P15" s="13">
        <v>354320</v>
      </c>
      <c r="Q15" s="13"/>
      <c r="R15" s="13"/>
      <c r="S15" s="13"/>
      <c r="T15" s="12">
        <f t="shared" si="0"/>
        <v>354320</v>
      </c>
    </row>
    <row r="16" spans="1:20" s="5" customFormat="1" ht="12.75">
      <c r="A16">
        <v>16</v>
      </c>
      <c r="B16" s="18" t="s">
        <v>120</v>
      </c>
      <c r="C16" s="14">
        <v>6</v>
      </c>
      <c r="D16" s="12">
        <v>494100</v>
      </c>
      <c r="E16" s="15">
        <f>C16*D16</f>
        <v>2964600</v>
      </c>
      <c r="F16" s="14">
        <v>6</v>
      </c>
      <c r="G16" s="12">
        <v>494100</v>
      </c>
      <c r="H16" s="15">
        <f>F16*G16</f>
        <v>2964600</v>
      </c>
      <c r="I16" s="13"/>
      <c r="J16" s="19">
        <v>2964600</v>
      </c>
      <c r="K16" s="16"/>
      <c r="L16" s="20"/>
      <c r="M16" s="17"/>
      <c r="N16" s="16"/>
      <c r="O16" s="13"/>
      <c r="P16" s="13"/>
      <c r="Q16" s="13"/>
      <c r="R16" s="13"/>
      <c r="S16" s="13"/>
      <c r="T16" s="12">
        <f t="shared" si="0"/>
        <v>2964600</v>
      </c>
    </row>
    <row r="17" spans="1:20" s="5" customFormat="1" ht="12.75">
      <c r="A17">
        <v>17</v>
      </c>
      <c r="B17" s="18" t="s">
        <v>121</v>
      </c>
      <c r="C17" s="14">
        <v>1</v>
      </c>
      <c r="D17" s="12">
        <v>68000</v>
      </c>
      <c r="E17" s="15">
        <v>68000</v>
      </c>
      <c r="F17" s="14"/>
      <c r="G17" s="12"/>
      <c r="H17" s="15"/>
      <c r="I17" s="13"/>
      <c r="J17" s="19"/>
      <c r="K17" s="16"/>
      <c r="L17" s="20"/>
      <c r="M17" s="17"/>
      <c r="N17" s="16"/>
      <c r="O17" s="13"/>
      <c r="P17" s="13"/>
      <c r="Q17" s="13"/>
      <c r="R17" s="13"/>
      <c r="S17" s="13"/>
      <c r="T17" s="12">
        <f t="shared" si="0"/>
        <v>0</v>
      </c>
    </row>
    <row r="18" spans="1:20" s="5" customFormat="1" ht="12.75">
      <c r="A18">
        <v>18</v>
      </c>
      <c r="B18" s="13" t="s">
        <v>122</v>
      </c>
      <c r="C18" s="14">
        <v>212</v>
      </c>
      <c r="D18" s="12">
        <v>2350000</v>
      </c>
      <c r="E18" s="21">
        <v>26946667</v>
      </c>
      <c r="F18" s="14">
        <v>217</v>
      </c>
      <c r="G18" s="12">
        <v>2350000</v>
      </c>
      <c r="H18" s="21">
        <v>27573333</v>
      </c>
      <c r="I18" s="13">
        <v>16606667</v>
      </c>
      <c r="J18" s="5">
        <v>9086666</v>
      </c>
      <c r="K18" s="16">
        <v>1880000</v>
      </c>
      <c r="L18" s="20"/>
      <c r="M18" s="16"/>
      <c r="N18" s="16"/>
      <c r="O18" s="13"/>
      <c r="P18" s="13"/>
      <c r="Q18" s="13"/>
      <c r="R18" s="13"/>
      <c r="S18" s="13"/>
      <c r="T18" s="12">
        <f t="shared" si="0"/>
        <v>27573333</v>
      </c>
    </row>
    <row r="19" spans="1:20" s="5" customFormat="1" ht="12.75">
      <c r="A19">
        <v>19</v>
      </c>
      <c r="B19" s="13" t="s">
        <v>123</v>
      </c>
      <c r="C19" s="14">
        <v>209</v>
      </c>
      <c r="D19" s="12">
        <v>2350000</v>
      </c>
      <c r="E19" s="21">
        <v>13238333</v>
      </c>
      <c r="F19" s="14">
        <v>217</v>
      </c>
      <c r="G19" s="12">
        <v>2350000</v>
      </c>
      <c r="H19" s="21">
        <v>13786667</v>
      </c>
      <c r="I19" s="13">
        <v>8303333</v>
      </c>
      <c r="J19" s="5">
        <v>4543334</v>
      </c>
      <c r="K19" s="16">
        <v>940000</v>
      </c>
      <c r="L19" s="20"/>
      <c r="M19" s="16"/>
      <c r="N19" s="16"/>
      <c r="O19" s="13"/>
      <c r="P19" s="13"/>
      <c r="Q19" s="13"/>
      <c r="R19" s="13"/>
      <c r="S19" s="13"/>
      <c r="T19" s="12">
        <f t="shared" si="0"/>
        <v>13786667</v>
      </c>
    </row>
    <row r="20" spans="1:20" s="5" customFormat="1" ht="12.75">
      <c r="A20">
        <v>20</v>
      </c>
      <c r="B20" s="22" t="s">
        <v>124</v>
      </c>
      <c r="C20" s="14">
        <v>132</v>
      </c>
      <c r="D20" s="12">
        <v>2350000</v>
      </c>
      <c r="E20" s="21">
        <v>11750000</v>
      </c>
      <c r="F20" s="14">
        <v>119</v>
      </c>
      <c r="G20" s="12">
        <v>2350000</v>
      </c>
      <c r="H20" s="21">
        <v>10653333</v>
      </c>
      <c r="I20" s="13"/>
      <c r="J20" s="13"/>
      <c r="K20" s="16"/>
      <c r="L20" s="5">
        <v>5483333</v>
      </c>
      <c r="M20" s="16">
        <v>470000</v>
      </c>
      <c r="N20" s="16">
        <v>4700000</v>
      </c>
      <c r="O20" s="13"/>
      <c r="P20" s="13"/>
      <c r="Q20" s="13"/>
      <c r="R20" s="13"/>
      <c r="S20" s="13"/>
      <c r="T20" s="12">
        <f t="shared" si="0"/>
        <v>10653333</v>
      </c>
    </row>
    <row r="21" spans="1:20" s="5" customFormat="1" ht="12.75">
      <c r="A21">
        <v>21</v>
      </c>
      <c r="B21" s="22" t="s">
        <v>125</v>
      </c>
      <c r="C21" s="14">
        <v>60</v>
      </c>
      <c r="D21" s="12">
        <v>2350000</v>
      </c>
      <c r="E21" s="21">
        <v>5483333</v>
      </c>
      <c r="F21" s="14">
        <v>60</v>
      </c>
      <c r="G21" s="12">
        <v>2350000</v>
      </c>
      <c r="H21" s="21">
        <v>5483333</v>
      </c>
      <c r="I21" s="13"/>
      <c r="J21" s="13"/>
      <c r="K21" s="16"/>
      <c r="L21" s="5">
        <v>3133333</v>
      </c>
      <c r="M21" s="16"/>
      <c r="N21" s="16">
        <v>2350000</v>
      </c>
      <c r="O21" s="13"/>
      <c r="P21" s="13"/>
      <c r="Q21" s="13"/>
      <c r="R21" s="13"/>
      <c r="S21" s="13"/>
      <c r="T21" s="12">
        <f t="shared" si="0"/>
        <v>5483333</v>
      </c>
    </row>
    <row r="22" spans="1:20" s="5" customFormat="1" ht="12.75">
      <c r="A22">
        <v>22</v>
      </c>
      <c r="B22" s="22" t="s">
        <v>126</v>
      </c>
      <c r="C22" s="14">
        <v>57</v>
      </c>
      <c r="D22" s="12">
        <v>2350000</v>
      </c>
      <c r="E22" s="21">
        <v>5953333</v>
      </c>
      <c r="F22" s="14">
        <v>62</v>
      </c>
      <c r="G22" s="12">
        <v>2350000</v>
      </c>
      <c r="H22" s="21">
        <v>6423333</v>
      </c>
      <c r="I22" s="13"/>
      <c r="J22" s="13"/>
      <c r="K22" s="16"/>
      <c r="L22" s="5">
        <v>3760000</v>
      </c>
      <c r="M22" s="16">
        <v>783333</v>
      </c>
      <c r="N22" s="16">
        <v>1880000</v>
      </c>
      <c r="O22" s="13"/>
      <c r="P22" s="13"/>
      <c r="Q22" s="13"/>
      <c r="R22" s="13"/>
      <c r="S22" s="13"/>
      <c r="T22" s="12">
        <f t="shared" si="0"/>
        <v>6423333</v>
      </c>
    </row>
    <row r="23" spans="1:20" s="5" customFormat="1" ht="12.75">
      <c r="A23">
        <v>25</v>
      </c>
      <c r="B23" s="22" t="s">
        <v>127</v>
      </c>
      <c r="C23" s="14">
        <v>110</v>
      </c>
      <c r="D23" s="12">
        <v>2350000</v>
      </c>
      <c r="E23" s="21">
        <v>11593333</v>
      </c>
      <c r="F23" s="14">
        <v>93</v>
      </c>
      <c r="G23" s="12">
        <v>2350000</v>
      </c>
      <c r="H23" s="21">
        <v>9870000</v>
      </c>
      <c r="I23" s="13"/>
      <c r="J23" s="13"/>
      <c r="K23" s="16"/>
      <c r="L23" s="5">
        <v>6580000</v>
      </c>
      <c r="M23" s="16"/>
      <c r="N23" s="16">
        <v>3290000</v>
      </c>
      <c r="O23" s="13"/>
      <c r="P23" s="13"/>
      <c r="Q23" s="13"/>
      <c r="R23" s="13"/>
      <c r="S23" s="13"/>
      <c r="T23" s="12">
        <f t="shared" si="0"/>
        <v>9870000</v>
      </c>
    </row>
    <row r="24" spans="1:20" s="5" customFormat="1" ht="12.75">
      <c r="A24">
        <v>26</v>
      </c>
      <c r="B24" s="22" t="s">
        <v>128</v>
      </c>
      <c r="C24" s="14">
        <v>99</v>
      </c>
      <c r="D24" s="12">
        <v>2350000</v>
      </c>
      <c r="E24" s="21">
        <v>11906667</v>
      </c>
      <c r="F24" s="14">
        <v>95</v>
      </c>
      <c r="G24" s="12">
        <v>2350000</v>
      </c>
      <c r="H24" s="21">
        <v>11436667</v>
      </c>
      <c r="I24" s="13"/>
      <c r="J24" s="13"/>
      <c r="K24" s="16"/>
      <c r="L24" s="5">
        <v>5953334</v>
      </c>
      <c r="M24" s="16"/>
      <c r="N24" s="16">
        <v>5483333</v>
      </c>
      <c r="O24" s="13"/>
      <c r="P24" s="13"/>
      <c r="Q24" s="13"/>
      <c r="R24" s="13"/>
      <c r="S24" s="13"/>
      <c r="T24" s="12">
        <f t="shared" si="0"/>
        <v>11436667</v>
      </c>
    </row>
    <row r="25" spans="1:20" s="5" customFormat="1" ht="12.75">
      <c r="A25">
        <v>27</v>
      </c>
      <c r="B25" s="22" t="s">
        <v>129</v>
      </c>
      <c r="C25" s="14">
        <v>119</v>
      </c>
      <c r="D25" s="12">
        <v>2350000</v>
      </c>
      <c r="E25" s="21">
        <v>5326667</v>
      </c>
      <c r="F25" s="14">
        <v>96</v>
      </c>
      <c r="G25" s="12">
        <v>2350000</v>
      </c>
      <c r="H25" s="21">
        <v>4308333</v>
      </c>
      <c r="I25" s="13"/>
      <c r="J25" s="13"/>
      <c r="K25" s="16"/>
      <c r="L25" s="16">
        <v>2193333</v>
      </c>
      <c r="M25" s="16">
        <v>235000</v>
      </c>
      <c r="N25" s="16">
        <v>1880000</v>
      </c>
      <c r="O25" s="13"/>
      <c r="P25" s="13"/>
      <c r="Q25" s="13"/>
      <c r="R25" s="13"/>
      <c r="S25" s="13"/>
      <c r="T25" s="12">
        <f t="shared" si="0"/>
        <v>4308333</v>
      </c>
    </row>
    <row r="26" spans="1:20" s="5" customFormat="1" ht="12.75">
      <c r="A26">
        <v>28</v>
      </c>
      <c r="B26" s="22" t="s">
        <v>130</v>
      </c>
      <c r="C26" s="14">
        <v>61</v>
      </c>
      <c r="D26" s="12">
        <v>2350000</v>
      </c>
      <c r="E26" s="21">
        <v>2741667</v>
      </c>
      <c r="F26" s="14">
        <v>65</v>
      </c>
      <c r="G26" s="12">
        <v>2350000</v>
      </c>
      <c r="H26" s="21">
        <v>2976667</v>
      </c>
      <c r="I26" s="13"/>
      <c r="J26" s="13"/>
      <c r="K26" s="16"/>
      <c r="L26" s="16">
        <v>1645000</v>
      </c>
      <c r="M26" s="16"/>
      <c r="N26" s="16">
        <v>1331667</v>
      </c>
      <c r="O26" s="13"/>
      <c r="P26" s="13"/>
      <c r="Q26" s="13"/>
      <c r="R26" s="13"/>
      <c r="S26" s="13"/>
      <c r="T26" s="12">
        <f t="shared" si="0"/>
        <v>2976667</v>
      </c>
    </row>
    <row r="27" spans="1:20" s="5" customFormat="1" ht="12.75">
      <c r="A27">
        <v>31</v>
      </c>
      <c r="B27" s="22" t="s">
        <v>131</v>
      </c>
      <c r="C27" s="14">
        <v>59</v>
      </c>
      <c r="D27" s="12">
        <v>2350000</v>
      </c>
      <c r="E27" s="21">
        <v>3055000</v>
      </c>
      <c r="F27" s="14">
        <v>65</v>
      </c>
      <c r="G27" s="12">
        <v>2350000</v>
      </c>
      <c r="H27" s="21">
        <v>3368333</v>
      </c>
      <c r="I27" s="13"/>
      <c r="J27" s="13"/>
      <c r="K27" s="16"/>
      <c r="L27" s="16">
        <v>1801666</v>
      </c>
      <c r="M27" s="16">
        <v>235000</v>
      </c>
      <c r="N27" s="16">
        <v>1331667</v>
      </c>
      <c r="O27" s="13"/>
      <c r="P27" s="13"/>
      <c r="Q27" s="13"/>
      <c r="R27" s="13"/>
      <c r="S27" s="13"/>
      <c r="T27" s="12">
        <f t="shared" si="0"/>
        <v>3368333</v>
      </c>
    </row>
    <row r="28" spans="1:20" s="5" customFormat="1" ht="12.75">
      <c r="A28">
        <v>32</v>
      </c>
      <c r="B28" s="22" t="s">
        <v>132</v>
      </c>
      <c r="C28" s="14">
        <v>98</v>
      </c>
      <c r="D28" s="12">
        <v>2350000</v>
      </c>
      <c r="E28" s="21">
        <v>5170000</v>
      </c>
      <c r="F28" s="14">
        <v>103</v>
      </c>
      <c r="G28" s="12">
        <v>2350000</v>
      </c>
      <c r="H28" s="21">
        <v>5405000</v>
      </c>
      <c r="I28" s="13"/>
      <c r="J28" s="13"/>
      <c r="K28" s="16"/>
      <c r="L28" s="16">
        <v>3681667</v>
      </c>
      <c r="M28" s="16"/>
      <c r="N28" s="16">
        <v>1723333</v>
      </c>
      <c r="O28" s="13"/>
      <c r="P28" s="13"/>
      <c r="Q28" s="13"/>
      <c r="R28" s="13"/>
      <c r="S28" s="13"/>
      <c r="T28" s="12">
        <f t="shared" si="0"/>
        <v>5405000</v>
      </c>
    </row>
    <row r="29" spans="1:20" s="5" customFormat="1" ht="12.75">
      <c r="A29">
        <v>33</v>
      </c>
      <c r="B29" s="22" t="s">
        <v>133</v>
      </c>
      <c r="C29" s="14">
        <v>107</v>
      </c>
      <c r="D29" s="12">
        <v>2350000</v>
      </c>
      <c r="E29" s="21">
        <v>6423333</v>
      </c>
      <c r="F29" s="14">
        <v>99</v>
      </c>
      <c r="G29" s="12">
        <v>2350000</v>
      </c>
      <c r="H29" s="21">
        <v>5953333</v>
      </c>
      <c r="I29" s="13"/>
      <c r="J29" s="13"/>
      <c r="K29" s="16"/>
      <c r="L29" s="16">
        <v>3525000</v>
      </c>
      <c r="M29" s="16"/>
      <c r="N29" s="16">
        <v>2428333</v>
      </c>
      <c r="O29" s="13"/>
      <c r="P29" s="13"/>
      <c r="Q29" s="13"/>
      <c r="R29" s="13"/>
      <c r="S29" s="13"/>
      <c r="T29" s="12">
        <f t="shared" si="0"/>
        <v>5953333</v>
      </c>
    </row>
    <row r="30" spans="1:20" s="5" customFormat="1" ht="12.75">
      <c r="A30">
        <v>36</v>
      </c>
      <c r="B30" s="13" t="s">
        <v>134</v>
      </c>
      <c r="C30" s="14">
        <v>46</v>
      </c>
      <c r="D30" s="12">
        <v>44900</v>
      </c>
      <c r="E30" s="21">
        <v>1376933</v>
      </c>
      <c r="F30" s="14"/>
      <c r="G30" s="12"/>
      <c r="H30" s="21"/>
      <c r="I30" s="13"/>
      <c r="J30" s="13"/>
      <c r="K30" s="16"/>
      <c r="L30" s="16"/>
      <c r="M30" s="16"/>
      <c r="N30" s="16"/>
      <c r="O30" s="13"/>
      <c r="P30" s="13"/>
      <c r="Q30" s="13"/>
      <c r="R30" s="13"/>
      <c r="S30" s="13"/>
      <c r="T30" s="12">
        <f aca="true" t="shared" si="1" ref="T30:T54">SUM(I30:S30)</f>
        <v>0</v>
      </c>
    </row>
    <row r="31" spans="1:20" s="5" customFormat="1" ht="12.75">
      <c r="A31">
        <v>37</v>
      </c>
      <c r="B31" s="13" t="s">
        <v>135</v>
      </c>
      <c r="C31" s="14">
        <v>30</v>
      </c>
      <c r="D31" s="12">
        <v>17600</v>
      </c>
      <c r="E31" s="21">
        <v>352000</v>
      </c>
      <c r="F31" s="14"/>
      <c r="G31" s="12"/>
      <c r="H31" s="21"/>
      <c r="I31" s="13"/>
      <c r="J31" s="13"/>
      <c r="K31" s="16"/>
      <c r="L31" s="16"/>
      <c r="M31" s="16"/>
      <c r="N31" s="16"/>
      <c r="O31" s="13"/>
      <c r="P31" s="13"/>
      <c r="Q31" s="13"/>
      <c r="R31" s="13"/>
      <c r="S31" s="13"/>
      <c r="T31" s="12">
        <f t="shared" si="1"/>
        <v>0</v>
      </c>
    </row>
    <row r="32" spans="1:20" s="5" customFormat="1" ht="12.75">
      <c r="A32">
        <v>38</v>
      </c>
      <c r="B32" s="23" t="s">
        <v>136</v>
      </c>
      <c r="C32" s="14">
        <v>46</v>
      </c>
      <c r="D32" s="12">
        <v>2350000</v>
      </c>
      <c r="E32" s="24">
        <v>1566667</v>
      </c>
      <c r="F32" s="14">
        <v>57</v>
      </c>
      <c r="G32" s="12">
        <v>2350000</v>
      </c>
      <c r="H32" s="24">
        <v>4073333</v>
      </c>
      <c r="I32" s="13"/>
      <c r="J32" s="13"/>
      <c r="K32" s="16"/>
      <c r="L32" s="16"/>
      <c r="M32" s="16"/>
      <c r="N32" s="16"/>
      <c r="O32" s="13">
        <v>4073333</v>
      </c>
      <c r="P32" s="13"/>
      <c r="Q32" s="13"/>
      <c r="R32" s="13"/>
      <c r="S32" s="13"/>
      <c r="T32" s="12">
        <f t="shared" si="1"/>
        <v>4073333</v>
      </c>
    </row>
    <row r="33" spans="1:20" s="5" customFormat="1" ht="12.75">
      <c r="A33">
        <v>39</v>
      </c>
      <c r="B33" s="23" t="s">
        <v>137</v>
      </c>
      <c r="C33" s="14">
        <v>45</v>
      </c>
      <c r="D33" s="12">
        <v>2350000</v>
      </c>
      <c r="E33" s="24">
        <v>1566667</v>
      </c>
      <c r="F33" s="14">
        <v>57</v>
      </c>
      <c r="G33" s="12">
        <v>2350000</v>
      </c>
      <c r="H33" s="24">
        <v>2036667</v>
      </c>
      <c r="I33" s="13"/>
      <c r="J33" s="13"/>
      <c r="K33" s="16"/>
      <c r="L33" s="16"/>
      <c r="M33" s="16"/>
      <c r="N33" s="16"/>
      <c r="O33" s="13">
        <v>2036667</v>
      </c>
      <c r="P33" s="13"/>
      <c r="Q33" s="13"/>
      <c r="R33" s="13"/>
      <c r="S33" s="13"/>
      <c r="T33" s="12">
        <f t="shared" si="1"/>
        <v>2036667</v>
      </c>
    </row>
    <row r="34" spans="1:20" s="5" customFormat="1" ht="12.75">
      <c r="A34">
        <v>40</v>
      </c>
      <c r="B34" s="23" t="s">
        <v>138</v>
      </c>
      <c r="C34" s="14">
        <v>30</v>
      </c>
      <c r="D34" s="12">
        <v>2350000</v>
      </c>
      <c r="E34" s="24">
        <v>313333</v>
      </c>
      <c r="F34" s="14">
        <v>18</v>
      </c>
      <c r="G34" s="12">
        <v>2350000</v>
      </c>
      <c r="H34" s="24">
        <v>470000</v>
      </c>
      <c r="I34" s="13"/>
      <c r="J34" s="13"/>
      <c r="K34" s="16"/>
      <c r="L34" s="16"/>
      <c r="M34" s="16"/>
      <c r="N34" s="16"/>
      <c r="O34" s="13">
        <v>470000</v>
      </c>
      <c r="P34" s="13"/>
      <c r="Q34" s="13"/>
      <c r="R34" s="13"/>
      <c r="S34" s="13"/>
      <c r="T34" s="12">
        <f t="shared" si="1"/>
        <v>470000</v>
      </c>
    </row>
    <row r="35" spans="1:20" s="5" customFormat="1" ht="12.75">
      <c r="A35">
        <v>41</v>
      </c>
      <c r="B35" s="23" t="s">
        <v>139</v>
      </c>
      <c r="C35" s="14">
        <v>30</v>
      </c>
      <c r="D35" s="12">
        <v>2350000</v>
      </c>
      <c r="E35" s="24">
        <v>391667</v>
      </c>
      <c r="F35" s="14">
        <v>18</v>
      </c>
      <c r="G35" s="12">
        <v>2350000</v>
      </c>
      <c r="H35" s="24">
        <v>235000</v>
      </c>
      <c r="I35" s="13"/>
      <c r="J35" s="13"/>
      <c r="K35" s="16"/>
      <c r="L35" s="16"/>
      <c r="M35" s="16"/>
      <c r="N35" s="16"/>
      <c r="O35" s="13">
        <v>235000</v>
      </c>
      <c r="P35" s="13"/>
      <c r="Q35" s="13"/>
      <c r="R35" s="13"/>
      <c r="S35" s="13"/>
      <c r="T35" s="12">
        <f t="shared" si="1"/>
        <v>235000</v>
      </c>
    </row>
    <row r="36" spans="1:20" s="5" customFormat="1" ht="12.75">
      <c r="A36">
        <v>42</v>
      </c>
      <c r="B36" s="13" t="s">
        <v>140</v>
      </c>
      <c r="C36" s="14">
        <v>2</v>
      </c>
      <c r="D36" s="12">
        <v>224000</v>
      </c>
      <c r="E36" s="21">
        <v>298667</v>
      </c>
      <c r="F36" s="14">
        <v>1</v>
      </c>
      <c r="G36" s="12">
        <v>224000</v>
      </c>
      <c r="H36" s="21">
        <v>149333</v>
      </c>
      <c r="I36" s="13"/>
      <c r="J36" s="13"/>
      <c r="K36" s="16"/>
      <c r="L36" s="16"/>
      <c r="M36" s="16"/>
      <c r="N36" s="16">
        <v>149333</v>
      </c>
      <c r="O36" s="13"/>
      <c r="P36" s="13"/>
      <c r="Q36" s="13"/>
      <c r="R36" s="13"/>
      <c r="S36" s="13"/>
      <c r="T36" s="12">
        <f t="shared" si="1"/>
        <v>149333</v>
      </c>
    </row>
    <row r="37" spans="1:20" s="5" customFormat="1" ht="12.75">
      <c r="A37">
        <v>43</v>
      </c>
      <c r="B37" s="13" t="s">
        <v>177</v>
      </c>
      <c r="C37" s="14">
        <v>13</v>
      </c>
      <c r="D37" s="12">
        <v>179200</v>
      </c>
      <c r="E37" s="21">
        <v>1553067</v>
      </c>
      <c r="F37" s="14">
        <v>8</v>
      </c>
      <c r="G37" s="12">
        <v>179200</v>
      </c>
      <c r="H37" s="21">
        <v>955733</v>
      </c>
      <c r="I37" s="13"/>
      <c r="J37" s="13"/>
      <c r="K37" s="16"/>
      <c r="L37" s="16"/>
      <c r="M37" s="16"/>
      <c r="N37" s="16">
        <v>955733</v>
      </c>
      <c r="O37" s="13"/>
      <c r="P37" s="13"/>
      <c r="Q37" s="13"/>
      <c r="R37" s="13"/>
      <c r="S37" s="13"/>
      <c r="T37" s="12">
        <f t="shared" si="1"/>
        <v>955733</v>
      </c>
    </row>
    <row r="38" spans="1:20" s="5" customFormat="1" ht="12.75">
      <c r="A38">
        <v>44</v>
      </c>
      <c r="B38" s="13" t="s">
        <v>178</v>
      </c>
      <c r="C38" s="14">
        <v>7</v>
      </c>
      <c r="D38" s="12">
        <v>134400</v>
      </c>
      <c r="E38" s="21">
        <v>627200</v>
      </c>
      <c r="F38" s="14">
        <v>10</v>
      </c>
      <c r="G38" s="12">
        <v>134400</v>
      </c>
      <c r="H38" s="21">
        <v>1045333</v>
      </c>
      <c r="I38" s="13"/>
      <c r="J38" s="13"/>
      <c r="K38" s="16"/>
      <c r="L38" s="16"/>
      <c r="M38" s="16"/>
      <c r="N38" s="16">
        <v>1045333</v>
      </c>
      <c r="O38" s="13"/>
      <c r="P38" s="13"/>
      <c r="Q38" s="13"/>
      <c r="R38" s="13"/>
      <c r="S38" s="13"/>
      <c r="T38" s="12">
        <f t="shared" si="1"/>
        <v>1045333</v>
      </c>
    </row>
    <row r="39" spans="1:20" s="5" customFormat="1" ht="12.75">
      <c r="A39">
        <v>45</v>
      </c>
      <c r="B39" s="13" t="s">
        <v>141</v>
      </c>
      <c r="C39" s="14">
        <v>2</v>
      </c>
      <c r="D39" s="12">
        <v>224000</v>
      </c>
      <c r="E39" s="21">
        <v>149333</v>
      </c>
      <c r="F39" s="14"/>
      <c r="G39" s="12">
        <v>224000</v>
      </c>
      <c r="H39" s="21"/>
      <c r="I39" s="13"/>
      <c r="J39" s="13"/>
      <c r="K39" s="16"/>
      <c r="L39" s="16"/>
      <c r="M39" s="16"/>
      <c r="N39" s="16"/>
      <c r="O39" s="13"/>
      <c r="P39" s="13"/>
      <c r="Q39" s="13"/>
      <c r="R39" s="13"/>
      <c r="S39" s="13"/>
      <c r="T39" s="12">
        <f t="shared" si="1"/>
        <v>0</v>
      </c>
    </row>
    <row r="40" spans="1:20" s="5" customFormat="1" ht="12.75">
      <c r="A40">
        <v>46</v>
      </c>
      <c r="B40" s="13" t="s">
        <v>142</v>
      </c>
      <c r="C40" s="14">
        <v>8</v>
      </c>
      <c r="D40" s="12">
        <v>179200</v>
      </c>
      <c r="E40" s="21">
        <v>477867</v>
      </c>
      <c r="F40" s="14">
        <v>10</v>
      </c>
      <c r="G40" s="12">
        <v>179200</v>
      </c>
      <c r="H40" s="21">
        <v>597333</v>
      </c>
      <c r="I40" s="13"/>
      <c r="J40" s="13"/>
      <c r="K40" s="16"/>
      <c r="L40" s="16"/>
      <c r="M40" s="16"/>
      <c r="N40" s="16">
        <v>597333</v>
      </c>
      <c r="O40" s="13"/>
      <c r="P40" s="13"/>
      <c r="Q40" s="13"/>
      <c r="R40" s="13"/>
      <c r="S40" s="13"/>
      <c r="T40" s="12">
        <f t="shared" si="1"/>
        <v>597333</v>
      </c>
    </row>
    <row r="41" spans="1:20" s="5" customFormat="1" ht="12.75">
      <c r="A41">
        <v>47</v>
      </c>
      <c r="B41" s="13" t="s">
        <v>143</v>
      </c>
      <c r="C41" s="14">
        <v>6</v>
      </c>
      <c r="D41" s="12">
        <v>156800</v>
      </c>
      <c r="E41" s="21">
        <v>313600</v>
      </c>
      <c r="F41" s="14">
        <v>6</v>
      </c>
      <c r="G41" s="12">
        <v>156800</v>
      </c>
      <c r="H41" s="21">
        <v>313600</v>
      </c>
      <c r="I41" s="13"/>
      <c r="J41" s="13"/>
      <c r="K41" s="16"/>
      <c r="L41" s="16"/>
      <c r="M41" s="16"/>
      <c r="N41" s="16">
        <v>313600</v>
      </c>
      <c r="O41" s="13"/>
      <c r="P41" s="13"/>
      <c r="Q41" s="13"/>
      <c r="R41" s="13"/>
      <c r="S41" s="13"/>
      <c r="T41" s="12">
        <f t="shared" si="1"/>
        <v>313600</v>
      </c>
    </row>
    <row r="42" spans="1:20" s="5" customFormat="1" ht="12.75">
      <c r="A42">
        <v>48</v>
      </c>
      <c r="B42" s="13" t="s">
        <v>144</v>
      </c>
      <c r="C42" s="14">
        <v>93</v>
      </c>
      <c r="D42" s="12">
        <v>2350000</v>
      </c>
      <c r="E42" s="21">
        <v>1410000</v>
      </c>
      <c r="F42" s="14">
        <v>78</v>
      </c>
      <c r="G42" s="12">
        <v>2350000</v>
      </c>
      <c r="H42" s="21">
        <v>1096667</v>
      </c>
      <c r="I42" s="13"/>
      <c r="J42" s="13"/>
      <c r="K42" s="16"/>
      <c r="L42" s="16">
        <v>626667</v>
      </c>
      <c r="M42" s="16"/>
      <c r="N42" s="16">
        <v>470000</v>
      </c>
      <c r="O42" s="13"/>
      <c r="P42" s="13"/>
      <c r="Q42" s="13"/>
      <c r="R42" s="13"/>
      <c r="S42" s="13"/>
      <c r="T42" s="12">
        <f t="shared" si="1"/>
        <v>1096667</v>
      </c>
    </row>
    <row r="43" spans="1:20" s="5" customFormat="1" ht="12.75">
      <c r="A43">
        <v>49</v>
      </c>
      <c r="B43" s="13" t="s">
        <v>145</v>
      </c>
      <c r="C43" s="14"/>
      <c r="D43" s="12"/>
      <c r="E43" s="21"/>
      <c r="F43" s="14">
        <v>20</v>
      </c>
      <c r="G43" s="12">
        <v>2350000</v>
      </c>
      <c r="H43" s="21">
        <v>156667</v>
      </c>
      <c r="I43" s="13"/>
      <c r="J43" s="13"/>
      <c r="K43" s="16"/>
      <c r="L43" s="16"/>
      <c r="M43" s="16"/>
      <c r="N43" s="16">
        <v>156667</v>
      </c>
      <c r="O43" s="13"/>
      <c r="P43" s="13"/>
      <c r="Q43" s="13"/>
      <c r="R43" s="13"/>
      <c r="S43" s="13"/>
      <c r="T43" s="12">
        <f t="shared" si="1"/>
        <v>156667</v>
      </c>
    </row>
    <row r="44" spans="1:20" s="5" customFormat="1" ht="12.75">
      <c r="A44">
        <v>50</v>
      </c>
      <c r="B44" s="13" t="s">
        <v>146</v>
      </c>
      <c r="C44" s="14">
        <v>14</v>
      </c>
      <c r="D44" s="12">
        <v>2350000</v>
      </c>
      <c r="E44" s="21">
        <v>313333</v>
      </c>
      <c r="F44" s="14">
        <v>36</v>
      </c>
      <c r="G44" s="12">
        <v>2350000</v>
      </c>
      <c r="H44" s="21">
        <v>783333</v>
      </c>
      <c r="I44" s="13"/>
      <c r="J44" s="13"/>
      <c r="K44" s="16"/>
      <c r="L44" s="16"/>
      <c r="M44" s="16"/>
      <c r="N44" s="16">
        <v>783333</v>
      </c>
      <c r="O44" s="13"/>
      <c r="P44" s="13"/>
      <c r="Q44" s="13"/>
      <c r="R44" s="13"/>
      <c r="S44" s="13"/>
      <c r="T44" s="12">
        <f t="shared" si="1"/>
        <v>783333</v>
      </c>
    </row>
    <row r="45" spans="1:20" s="5" customFormat="1" ht="12.75">
      <c r="A45">
        <v>51</v>
      </c>
      <c r="B45" s="13" t="s">
        <v>147</v>
      </c>
      <c r="C45" s="14">
        <v>64</v>
      </c>
      <c r="D45" s="12">
        <v>2350000</v>
      </c>
      <c r="E45" s="21">
        <v>470000</v>
      </c>
      <c r="F45" s="14">
        <v>77</v>
      </c>
      <c r="G45" s="12">
        <v>2350000</v>
      </c>
      <c r="H45" s="21">
        <v>548333</v>
      </c>
      <c r="I45" s="13"/>
      <c r="J45" s="13"/>
      <c r="K45" s="16"/>
      <c r="L45" s="16">
        <v>313333</v>
      </c>
      <c r="M45" s="16"/>
      <c r="N45" s="16">
        <v>235000</v>
      </c>
      <c r="O45" s="13"/>
      <c r="P45" s="13"/>
      <c r="Q45" s="13"/>
      <c r="R45" s="13"/>
      <c r="S45" s="13"/>
      <c r="T45" s="12">
        <f t="shared" si="1"/>
        <v>548333</v>
      </c>
    </row>
    <row r="46" spans="1:20" s="5" customFormat="1" ht="12.75">
      <c r="A46">
        <v>52</v>
      </c>
      <c r="B46" s="13" t="s">
        <v>148</v>
      </c>
      <c r="C46" s="14">
        <v>20</v>
      </c>
      <c r="D46" s="12">
        <v>2350000</v>
      </c>
      <c r="E46" s="21">
        <v>78333</v>
      </c>
      <c r="F46" s="14">
        <v>41</v>
      </c>
      <c r="G46" s="12">
        <v>2350000</v>
      </c>
      <c r="H46" s="21">
        <v>235000</v>
      </c>
      <c r="I46" s="13"/>
      <c r="J46" s="13"/>
      <c r="K46" s="16"/>
      <c r="L46" s="16"/>
      <c r="M46" s="16"/>
      <c r="N46" s="16">
        <v>235000</v>
      </c>
      <c r="O46" s="13"/>
      <c r="P46" s="13"/>
      <c r="Q46" s="13"/>
      <c r="R46" s="13"/>
      <c r="S46" s="13"/>
      <c r="T46" s="12">
        <f t="shared" si="1"/>
        <v>235000</v>
      </c>
    </row>
    <row r="47" spans="1:20" s="5" customFormat="1" ht="12.75">
      <c r="A47">
        <v>53</v>
      </c>
      <c r="B47" s="13" t="s">
        <v>149</v>
      </c>
      <c r="C47" s="14">
        <v>29</v>
      </c>
      <c r="D47" s="12">
        <v>2350000</v>
      </c>
      <c r="E47" s="21">
        <v>313333</v>
      </c>
      <c r="F47" s="14">
        <v>42</v>
      </c>
      <c r="G47" s="12">
        <v>2350000</v>
      </c>
      <c r="H47" s="21">
        <v>391667</v>
      </c>
      <c r="I47" s="13"/>
      <c r="J47" s="13"/>
      <c r="K47" s="16"/>
      <c r="L47" s="16"/>
      <c r="M47" s="16"/>
      <c r="N47" s="16">
        <v>391667</v>
      </c>
      <c r="O47" s="13"/>
      <c r="P47" s="13"/>
      <c r="Q47" s="13"/>
      <c r="R47" s="13"/>
      <c r="S47" s="13"/>
      <c r="T47" s="12">
        <f t="shared" si="1"/>
        <v>391667</v>
      </c>
    </row>
    <row r="48" spans="1:20" s="5" customFormat="1" ht="12.75">
      <c r="A48">
        <v>54</v>
      </c>
      <c r="B48" s="13" t="s">
        <v>150</v>
      </c>
      <c r="C48" s="14">
        <v>230</v>
      </c>
      <c r="D48" s="12">
        <v>40000</v>
      </c>
      <c r="E48" s="21">
        <f>C48*D48*8/12</f>
        <v>6133333.333333333</v>
      </c>
      <c r="F48" s="14">
        <v>237</v>
      </c>
      <c r="G48" s="12">
        <v>40000</v>
      </c>
      <c r="H48" s="21">
        <v>6320000</v>
      </c>
      <c r="I48" s="13">
        <v>666667</v>
      </c>
      <c r="J48" s="13"/>
      <c r="K48" s="16"/>
      <c r="L48" s="16">
        <v>3040000</v>
      </c>
      <c r="M48" s="16"/>
      <c r="N48" s="16">
        <v>2613333</v>
      </c>
      <c r="O48" s="13"/>
      <c r="P48" s="13"/>
      <c r="Q48" s="13"/>
      <c r="R48" s="13"/>
      <c r="S48" s="13"/>
      <c r="T48" s="12">
        <f t="shared" si="1"/>
        <v>6320000</v>
      </c>
    </row>
    <row r="49" spans="1:20" s="5" customFormat="1" ht="12.75">
      <c r="A49">
        <v>55</v>
      </c>
      <c r="B49" s="13" t="s">
        <v>151</v>
      </c>
      <c r="C49" s="14">
        <v>237</v>
      </c>
      <c r="D49" s="12">
        <v>40000</v>
      </c>
      <c r="E49" s="21">
        <f>C49*D49*4/12</f>
        <v>3160000</v>
      </c>
      <c r="F49" s="14">
        <v>242</v>
      </c>
      <c r="G49" s="12">
        <v>40000</v>
      </c>
      <c r="H49" s="21">
        <v>3226667</v>
      </c>
      <c r="I49" s="13">
        <v>333333</v>
      </c>
      <c r="J49" s="13"/>
      <c r="K49" s="16"/>
      <c r="L49" s="16">
        <v>1533334</v>
      </c>
      <c r="M49" s="16"/>
      <c r="N49" s="16">
        <v>1360000</v>
      </c>
      <c r="O49" s="13"/>
      <c r="P49" s="13"/>
      <c r="Q49" s="13"/>
      <c r="R49" s="13"/>
      <c r="S49" s="13"/>
      <c r="T49" s="12">
        <f t="shared" si="1"/>
        <v>3226667</v>
      </c>
    </row>
    <row r="50" spans="1:20" s="5" customFormat="1" ht="12.75">
      <c r="A50">
        <v>57</v>
      </c>
      <c r="B50" s="13" t="s">
        <v>152</v>
      </c>
      <c r="C50" s="14">
        <v>52</v>
      </c>
      <c r="D50" s="12">
        <v>36300</v>
      </c>
      <c r="E50" s="21">
        <f>C50*D50*8/12</f>
        <v>1258400</v>
      </c>
      <c r="F50" s="14">
        <v>40</v>
      </c>
      <c r="G50" s="12">
        <v>32000</v>
      </c>
      <c r="H50" s="21">
        <v>853333</v>
      </c>
      <c r="I50" s="13"/>
      <c r="J50" s="13"/>
      <c r="K50" s="16">
        <v>298667</v>
      </c>
      <c r="L50" s="16">
        <v>298666</v>
      </c>
      <c r="M50" s="16">
        <v>256000</v>
      </c>
      <c r="N50" s="16"/>
      <c r="O50" s="13"/>
      <c r="P50" s="13"/>
      <c r="Q50" s="13"/>
      <c r="R50" s="13"/>
      <c r="S50" s="13"/>
      <c r="T50" s="12">
        <f t="shared" si="1"/>
        <v>853333</v>
      </c>
    </row>
    <row r="51" spans="1:20" s="5" customFormat="1" ht="12.75">
      <c r="A51">
        <v>58</v>
      </c>
      <c r="B51" s="13" t="s">
        <v>153</v>
      </c>
      <c r="C51" s="14"/>
      <c r="D51" s="12">
        <v>36300</v>
      </c>
      <c r="E51" s="21">
        <f>C51*D51*4/12</f>
        <v>0</v>
      </c>
      <c r="F51" s="14">
        <v>38</v>
      </c>
      <c r="G51" s="12">
        <v>32000</v>
      </c>
      <c r="H51" s="21">
        <v>405333</v>
      </c>
      <c r="I51" s="13"/>
      <c r="J51" s="13"/>
      <c r="K51" s="16">
        <v>149333</v>
      </c>
      <c r="L51" s="16">
        <v>149333</v>
      </c>
      <c r="M51" s="16">
        <v>106667</v>
      </c>
      <c r="N51" s="16"/>
      <c r="O51" s="13"/>
      <c r="P51" s="13"/>
      <c r="Q51" s="13"/>
      <c r="R51" s="13"/>
      <c r="S51" s="13"/>
      <c r="T51" s="12">
        <f t="shared" si="1"/>
        <v>405333</v>
      </c>
    </row>
    <row r="52" spans="1:20" s="5" customFormat="1" ht="12.75">
      <c r="A52">
        <v>59</v>
      </c>
      <c r="B52" s="13" t="s">
        <v>154</v>
      </c>
      <c r="C52" s="14">
        <v>332</v>
      </c>
      <c r="D52" s="12">
        <v>68000</v>
      </c>
      <c r="E52" s="21">
        <f>C52*D52</f>
        <v>22576000</v>
      </c>
      <c r="F52" s="14"/>
      <c r="G52" s="12"/>
      <c r="H52" s="21"/>
      <c r="I52" s="13"/>
      <c r="J52" s="13"/>
      <c r="K52" s="16"/>
      <c r="L52" s="16"/>
      <c r="M52" s="16"/>
      <c r="O52" s="13"/>
      <c r="P52" s="13"/>
      <c r="Q52" s="13"/>
      <c r="R52" s="13"/>
      <c r="S52" s="13"/>
      <c r="T52" s="12">
        <f t="shared" si="1"/>
        <v>0</v>
      </c>
    </row>
    <row r="53" spans="1:20" s="5" customFormat="1" ht="12.75">
      <c r="A53">
        <v>60</v>
      </c>
      <c r="B53" s="13" t="s">
        <v>155</v>
      </c>
      <c r="C53" s="14">
        <v>310</v>
      </c>
      <c r="D53" s="12">
        <v>12000</v>
      </c>
      <c r="E53" s="21">
        <f>C53*D53</f>
        <v>3720000</v>
      </c>
      <c r="F53" s="14"/>
      <c r="G53" s="12"/>
      <c r="H53" s="21"/>
      <c r="I53" s="13"/>
      <c r="J53" s="13"/>
      <c r="K53" s="16"/>
      <c r="L53" s="16"/>
      <c r="M53" s="16"/>
      <c r="N53" s="16"/>
      <c r="O53" s="13"/>
      <c r="P53" s="13"/>
      <c r="Q53" s="13"/>
      <c r="R53" s="13"/>
      <c r="S53" s="13"/>
      <c r="T53" s="12">
        <f t="shared" si="1"/>
        <v>0</v>
      </c>
    </row>
    <row r="54" spans="1:20" s="5" customFormat="1" ht="12.75">
      <c r="A54">
        <v>61</v>
      </c>
      <c r="B54" s="25" t="s">
        <v>156</v>
      </c>
      <c r="C54" s="26">
        <v>458</v>
      </c>
      <c r="D54" s="27">
        <v>1750</v>
      </c>
      <c r="E54" s="21">
        <f>C54*D54</f>
        <v>801500</v>
      </c>
      <c r="F54" s="26"/>
      <c r="G54" s="27"/>
      <c r="H54" s="21"/>
      <c r="I54" s="25"/>
      <c r="J54" s="25"/>
      <c r="K54" s="28"/>
      <c r="M54" s="28"/>
      <c r="N54" s="28"/>
      <c r="O54" s="25"/>
      <c r="P54" s="25"/>
      <c r="Q54" s="25"/>
      <c r="R54" s="25"/>
      <c r="S54" s="25"/>
      <c r="T54" s="12">
        <f t="shared" si="1"/>
        <v>0</v>
      </c>
    </row>
    <row r="55" spans="1:20" s="5" customFormat="1" ht="12.75">
      <c r="A55">
        <v>62</v>
      </c>
      <c r="B55" s="269" t="s">
        <v>157</v>
      </c>
      <c r="C55" s="270"/>
      <c r="D55" s="271"/>
      <c r="E55" s="272">
        <f>SUM(E7:E54)</f>
        <v>237003919.33333334</v>
      </c>
      <c r="F55" s="270"/>
      <c r="G55" s="271"/>
      <c r="H55" s="272">
        <f>SUM(H7:H54)</f>
        <v>219614738</v>
      </c>
      <c r="I55" s="273">
        <f>SUM(I7:I54)</f>
        <v>25910000</v>
      </c>
      <c r="J55" s="273">
        <f>SUM(J7:J54)</f>
        <v>16594600</v>
      </c>
      <c r="K55" s="273">
        <f>SUM(K7:K54)</f>
        <v>3268000</v>
      </c>
      <c r="L55" s="273">
        <f>SUM(L6:L54)</f>
        <v>43717999</v>
      </c>
      <c r="M55" s="273">
        <f aca="true" t="shared" si="2" ref="M55:T55">SUM(M7:M54)</f>
        <v>2086000</v>
      </c>
      <c r="N55" s="273">
        <f t="shared" si="2"/>
        <v>35704665</v>
      </c>
      <c r="O55" s="273">
        <f t="shared" si="2"/>
        <v>6815000</v>
      </c>
      <c r="P55" s="273">
        <f t="shared" si="2"/>
        <v>8840760</v>
      </c>
      <c r="Q55" s="273">
        <f t="shared" si="2"/>
        <v>7849197</v>
      </c>
      <c r="R55" s="273">
        <f t="shared" si="2"/>
        <v>63255434</v>
      </c>
      <c r="S55" s="274">
        <f t="shared" si="2"/>
        <v>5573083</v>
      </c>
      <c r="T55" s="272">
        <f t="shared" si="2"/>
        <v>219614738</v>
      </c>
    </row>
    <row r="56" spans="1:20" s="5" customFormat="1" ht="12.75">
      <c r="A56">
        <v>63</v>
      </c>
      <c r="B56" s="29" t="s">
        <v>158</v>
      </c>
      <c r="C56" s="30"/>
      <c r="D56" s="19"/>
      <c r="E56" s="31"/>
      <c r="F56" s="30"/>
      <c r="G56" s="19"/>
      <c r="H56" s="31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12">
        <f aca="true" t="shared" si="3" ref="T56:T68">SUM(I56:S56)</f>
        <v>0</v>
      </c>
    </row>
    <row r="57" spans="1:20" s="5" customFormat="1" ht="12.75">
      <c r="A57">
        <v>64</v>
      </c>
      <c r="B57" s="32" t="s">
        <v>159</v>
      </c>
      <c r="C57" s="30">
        <v>61</v>
      </c>
      <c r="D57" s="34">
        <v>10500</v>
      </c>
      <c r="E57" s="33">
        <v>427000</v>
      </c>
      <c r="F57" s="30">
        <v>63</v>
      </c>
      <c r="G57" s="34">
        <v>6300</v>
      </c>
      <c r="H57" s="33">
        <v>264600</v>
      </c>
      <c r="I57" s="32">
        <v>50400</v>
      </c>
      <c r="J57" s="32">
        <v>25200</v>
      </c>
      <c r="K57" s="32">
        <v>8400</v>
      </c>
      <c r="L57" s="32">
        <v>75600</v>
      </c>
      <c r="M57" s="32">
        <v>8400</v>
      </c>
      <c r="N57" s="32">
        <v>86100</v>
      </c>
      <c r="O57" s="32">
        <v>10500</v>
      </c>
      <c r="P57" s="32"/>
      <c r="Q57" s="32"/>
      <c r="R57" s="32"/>
      <c r="S57" s="32"/>
      <c r="T57" s="35">
        <f t="shared" si="3"/>
        <v>264600</v>
      </c>
    </row>
    <row r="58" spans="1:20" s="5" customFormat="1" ht="12.75">
      <c r="A58">
        <v>65</v>
      </c>
      <c r="B58" s="32" t="s">
        <v>160</v>
      </c>
      <c r="C58" s="30">
        <v>62</v>
      </c>
      <c r="D58" s="34">
        <v>10500</v>
      </c>
      <c r="E58" s="33">
        <v>217000</v>
      </c>
      <c r="F58" s="30">
        <v>63</v>
      </c>
      <c r="G58" s="34">
        <v>6300</v>
      </c>
      <c r="H58" s="33">
        <v>132300</v>
      </c>
      <c r="I58" s="32">
        <v>25200</v>
      </c>
      <c r="J58" s="32">
        <v>12600</v>
      </c>
      <c r="K58" s="32">
        <v>4200</v>
      </c>
      <c r="L58" s="28">
        <v>37800</v>
      </c>
      <c r="M58" s="32">
        <v>4200</v>
      </c>
      <c r="N58" s="32">
        <v>43050</v>
      </c>
      <c r="O58" s="32">
        <v>5250</v>
      </c>
      <c r="P58" s="32"/>
      <c r="Q58" s="32"/>
      <c r="R58" s="32"/>
      <c r="S58" s="32"/>
      <c r="T58" s="35">
        <f t="shared" si="3"/>
        <v>132300</v>
      </c>
    </row>
    <row r="59" spans="1:20" s="5" customFormat="1" ht="12.75">
      <c r="A59">
        <v>66</v>
      </c>
      <c r="B59" s="25" t="s">
        <v>161</v>
      </c>
      <c r="C59" s="26">
        <v>28</v>
      </c>
      <c r="D59" s="37">
        <v>26000</v>
      </c>
      <c r="E59" s="36">
        <v>485333</v>
      </c>
      <c r="F59" s="26">
        <v>25</v>
      </c>
      <c r="G59" s="37">
        <v>26000</v>
      </c>
      <c r="H59" s="36">
        <v>433333</v>
      </c>
      <c r="I59" s="25"/>
      <c r="J59" s="25"/>
      <c r="K59" s="28"/>
      <c r="L59" s="28">
        <v>242666</v>
      </c>
      <c r="M59" s="28"/>
      <c r="N59" s="28">
        <v>190667</v>
      </c>
      <c r="O59" s="32"/>
      <c r="P59" s="32"/>
      <c r="Q59" s="19"/>
      <c r="R59" s="32"/>
      <c r="S59" s="32"/>
      <c r="T59" s="35">
        <f t="shared" si="3"/>
        <v>433333</v>
      </c>
    </row>
    <row r="60" spans="1:20" s="5" customFormat="1" ht="12.75">
      <c r="A60">
        <v>64</v>
      </c>
      <c r="B60" s="25" t="s">
        <v>162</v>
      </c>
      <c r="C60" s="26">
        <v>27</v>
      </c>
      <c r="D60" s="37">
        <v>26000</v>
      </c>
      <c r="E60" s="36">
        <v>234000</v>
      </c>
      <c r="F60" s="26">
        <v>25</v>
      </c>
      <c r="G60" s="37">
        <v>26000</v>
      </c>
      <c r="H60" s="36">
        <v>216667</v>
      </c>
      <c r="I60" s="25"/>
      <c r="J60" s="25"/>
      <c r="K60" s="28"/>
      <c r="L60" s="17">
        <v>121334</v>
      </c>
      <c r="M60" s="28"/>
      <c r="N60" s="28">
        <v>95333</v>
      </c>
      <c r="O60" s="32"/>
      <c r="P60" s="32"/>
      <c r="Q60" s="19"/>
      <c r="R60" s="32"/>
      <c r="S60" s="32"/>
      <c r="T60" s="35">
        <f t="shared" si="3"/>
        <v>216667</v>
      </c>
    </row>
    <row r="61" spans="1:20" s="5" customFormat="1" ht="12.75">
      <c r="A61">
        <v>65</v>
      </c>
      <c r="B61" s="32" t="s">
        <v>163</v>
      </c>
      <c r="C61" s="30">
        <v>1</v>
      </c>
      <c r="D61" s="38">
        <v>65000</v>
      </c>
      <c r="E61" s="33">
        <v>43333</v>
      </c>
      <c r="F61" s="30">
        <v>1</v>
      </c>
      <c r="G61" s="38">
        <v>65000</v>
      </c>
      <c r="H61" s="33">
        <v>43333</v>
      </c>
      <c r="I61" s="32"/>
      <c r="J61" s="32"/>
      <c r="K61" s="17"/>
      <c r="M61" s="17"/>
      <c r="N61" s="17">
        <v>43333</v>
      </c>
      <c r="O61" s="32"/>
      <c r="P61" s="32"/>
      <c r="Q61" s="19"/>
      <c r="R61" s="32"/>
      <c r="S61" s="32"/>
      <c r="T61" s="35">
        <f t="shared" si="3"/>
        <v>43333</v>
      </c>
    </row>
    <row r="62" spans="1:20" s="5" customFormat="1" ht="12.75">
      <c r="A62">
        <v>66</v>
      </c>
      <c r="B62" s="32" t="s">
        <v>164</v>
      </c>
      <c r="C62" s="30">
        <v>1</v>
      </c>
      <c r="D62" s="38">
        <v>65000</v>
      </c>
      <c r="E62" s="33">
        <v>21667</v>
      </c>
      <c r="F62" s="30">
        <v>1</v>
      </c>
      <c r="G62" s="38">
        <v>65000</v>
      </c>
      <c r="H62" s="33">
        <v>21667</v>
      </c>
      <c r="I62" s="32"/>
      <c r="J62" s="32"/>
      <c r="K62" s="17"/>
      <c r="L62" s="17"/>
      <c r="M62" s="17"/>
      <c r="N62" s="17">
        <v>21667</v>
      </c>
      <c r="O62" s="32"/>
      <c r="P62" s="32"/>
      <c r="Q62" s="19"/>
      <c r="R62" s="32"/>
      <c r="S62" s="32"/>
      <c r="T62" s="35">
        <f t="shared" si="3"/>
        <v>21667</v>
      </c>
    </row>
    <row r="63" spans="1:20" s="5" customFormat="1" ht="12.75">
      <c r="A63">
        <v>67</v>
      </c>
      <c r="B63" s="32" t="s">
        <v>181</v>
      </c>
      <c r="C63" s="30"/>
      <c r="D63" s="38"/>
      <c r="E63" s="33"/>
      <c r="F63" s="30">
        <v>1</v>
      </c>
      <c r="G63" s="38">
        <v>68000</v>
      </c>
      <c r="H63" s="33">
        <v>68000</v>
      </c>
      <c r="I63" s="32"/>
      <c r="J63" s="32">
        <v>68000</v>
      </c>
      <c r="K63" s="17"/>
      <c r="L63" s="17"/>
      <c r="M63" s="17"/>
      <c r="N63" s="17"/>
      <c r="O63" s="32"/>
      <c r="P63" s="32"/>
      <c r="Q63" s="19"/>
      <c r="R63" s="32"/>
      <c r="S63" s="32"/>
      <c r="T63" s="35">
        <f t="shared" si="3"/>
        <v>68000</v>
      </c>
    </row>
    <row r="64" spans="1:20" s="5" customFormat="1" ht="12.75">
      <c r="A64">
        <v>68</v>
      </c>
      <c r="B64" s="13" t="s">
        <v>154</v>
      </c>
      <c r="C64" s="14"/>
      <c r="D64" s="12"/>
      <c r="E64" s="21"/>
      <c r="F64" s="14">
        <v>327</v>
      </c>
      <c r="G64" s="12">
        <v>68000</v>
      </c>
      <c r="H64" s="33">
        <v>22236000</v>
      </c>
      <c r="I64" s="32">
        <v>4828000</v>
      </c>
      <c r="J64" s="32">
        <v>952000</v>
      </c>
      <c r="K64" s="17">
        <v>204000</v>
      </c>
      <c r="L64" s="17">
        <v>6120000</v>
      </c>
      <c r="M64" s="17">
        <v>408000</v>
      </c>
      <c r="N64" s="17">
        <v>9724000</v>
      </c>
      <c r="O64" s="32"/>
      <c r="P64" s="32"/>
      <c r="Q64" s="19"/>
      <c r="R64" s="32"/>
      <c r="S64" s="32"/>
      <c r="T64" s="35">
        <f t="shared" si="3"/>
        <v>22236000</v>
      </c>
    </row>
    <row r="65" spans="1:20" s="5" customFormat="1" ht="12.75">
      <c r="A65">
        <v>69</v>
      </c>
      <c r="B65" s="13" t="s">
        <v>155</v>
      </c>
      <c r="C65" s="14"/>
      <c r="D65" s="12"/>
      <c r="E65" s="21"/>
      <c r="F65" s="14">
        <v>293</v>
      </c>
      <c r="G65" s="12">
        <v>12000</v>
      </c>
      <c r="H65" s="33">
        <v>3516000</v>
      </c>
      <c r="I65" s="32"/>
      <c r="J65" s="32"/>
      <c r="K65" s="17"/>
      <c r="L65" s="17">
        <v>1500000</v>
      </c>
      <c r="M65" s="17">
        <v>72000</v>
      </c>
      <c r="N65" s="17">
        <v>1944000</v>
      </c>
      <c r="O65" s="32"/>
      <c r="P65" s="32"/>
      <c r="Q65" s="19"/>
      <c r="R65" s="32"/>
      <c r="S65" s="32"/>
      <c r="T65" s="35">
        <f t="shared" si="3"/>
        <v>3516000</v>
      </c>
    </row>
    <row r="66" spans="1:20" s="5" customFormat="1" ht="12.75">
      <c r="A66">
        <v>70</v>
      </c>
      <c r="B66" s="25" t="s">
        <v>179</v>
      </c>
      <c r="C66" s="26"/>
      <c r="D66" s="27"/>
      <c r="E66" s="21"/>
      <c r="F66" s="26">
        <v>429</v>
      </c>
      <c r="G66" s="27">
        <v>1750</v>
      </c>
      <c r="H66" s="33">
        <v>500500</v>
      </c>
      <c r="I66" s="32"/>
      <c r="J66" s="32"/>
      <c r="K66" s="17"/>
      <c r="L66" s="48">
        <v>285833</v>
      </c>
      <c r="M66" s="48">
        <v>14000</v>
      </c>
      <c r="N66" s="48">
        <v>200667</v>
      </c>
      <c r="O66" s="32"/>
      <c r="P66" s="32"/>
      <c r="Q66" s="19"/>
      <c r="R66" s="32"/>
      <c r="S66" s="32"/>
      <c r="T66" s="35">
        <f t="shared" si="3"/>
        <v>500500</v>
      </c>
    </row>
    <row r="67" spans="1:20" s="5" customFormat="1" ht="12.75">
      <c r="A67">
        <v>71</v>
      </c>
      <c r="B67" s="25" t="s">
        <v>180</v>
      </c>
      <c r="C67" s="30"/>
      <c r="D67" s="38"/>
      <c r="E67" s="33"/>
      <c r="F67" s="30">
        <v>428</v>
      </c>
      <c r="G67" s="38">
        <v>1750</v>
      </c>
      <c r="H67" s="33">
        <v>249667</v>
      </c>
      <c r="I67" s="32"/>
      <c r="J67" s="32"/>
      <c r="K67" s="17"/>
      <c r="L67" s="17">
        <v>145250</v>
      </c>
      <c r="M67" s="17">
        <v>5833</v>
      </c>
      <c r="N67" s="17">
        <v>98584</v>
      </c>
      <c r="O67" s="32"/>
      <c r="P67" s="32"/>
      <c r="Q67" s="19"/>
      <c r="R67" s="32"/>
      <c r="S67" s="32"/>
      <c r="T67" s="35">
        <f t="shared" si="3"/>
        <v>249667</v>
      </c>
    </row>
    <row r="68" spans="1:20" s="5" customFormat="1" ht="12.75">
      <c r="A68">
        <v>72</v>
      </c>
      <c r="B68" s="32" t="s">
        <v>165</v>
      </c>
      <c r="C68" s="30">
        <v>5</v>
      </c>
      <c r="D68" s="34">
        <v>9400</v>
      </c>
      <c r="E68" s="39">
        <f>C68*D68</f>
        <v>47000</v>
      </c>
      <c r="F68" s="30">
        <v>7</v>
      </c>
      <c r="G68" s="34">
        <v>1640</v>
      </c>
      <c r="H68" s="39">
        <v>11480</v>
      </c>
      <c r="I68" s="32"/>
      <c r="J68" s="32">
        <v>3280</v>
      </c>
      <c r="K68" s="32"/>
      <c r="L68" s="32"/>
      <c r="M68" s="32"/>
      <c r="N68" s="32"/>
      <c r="O68" s="32"/>
      <c r="P68" s="32">
        <v>8200</v>
      </c>
      <c r="Q68" s="32"/>
      <c r="R68" s="32"/>
      <c r="S68" s="32"/>
      <c r="T68" s="35">
        <f t="shared" si="3"/>
        <v>11480</v>
      </c>
    </row>
    <row r="69" spans="1:20" s="5" customFormat="1" ht="12.75">
      <c r="A69">
        <v>73</v>
      </c>
      <c r="B69" s="269" t="s">
        <v>166</v>
      </c>
      <c r="C69" s="270"/>
      <c r="D69" s="275"/>
      <c r="E69" s="272">
        <f>SUM(E57:E68)</f>
        <v>1475333</v>
      </c>
      <c r="F69" s="270"/>
      <c r="G69" s="275"/>
      <c r="H69" s="272">
        <f aca="true" t="shared" si="4" ref="H69:P69">SUM(H57:H68)</f>
        <v>27693547</v>
      </c>
      <c r="I69" s="269">
        <f t="shared" si="4"/>
        <v>4903600</v>
      </c>
      <c r="J69" s="269">
        <f t="shared" si="4"/>
        <v>1061080</v>
      </c>
      <c r="K69" s="269">
        <f t="shared" si="4"/>
        <v>216600</v>
      </c>
      <c r="L69" s="269">
        <f t="shared" si="4"/>
        <v>8528483</v>
      </c>
      <c r="M69" s="269">
        <f t="shared" si="4"/>
        <v>512433</v>
      </c>
      <c r="N69" s="269">
        <f t="shared" si="4"/>
        <v>12447401</v>
      </c>
      <c r="O69" s="269">
        <f t="shared" si="4"/>
        <v>15750</v>
      </c>
      <c r="P69" s="269">
        <f t="shared" si="4"/>
        <v>8200</v>
      </c>
      <c r="Q69" s="269"/>
      <c r="R69" s="269">
        <f>SUM(R57:R68)</f>
        <v>0</v>
      </c>
      <c r="S69" s="269">
        <f>SUM(S57:S68)</f>
        <v>0</v>
      </c>
      <c r="T69" s="272">
        <f>SUM(T57:T68)</f>
        <v>27693547</v>
      </c>
    </row>
    <row r="70" spans="1:20" s="5" customFormat="1" ht="12.75">
      <c r="A70">
        <v>74</v>
      </c>
      <c r="B70" s="32" t="s">
        <v>167</v>
      </c>
      <c r="C70" s="30"/>
      <c r="D70" s="19"/>
      <c r="E70" s="33">
        <f>SUM(E55+E69)</f>
        <v>238479252.33333334</v>
      </c>
      <c r="F70" s="30"/>
      <c r="G70" s="19"/>
      <c r="H70" s="33">
        <f>SUM(H55+H69)</f>
        <v>247308285</v>
      </c>
      <c r="I70" s="41"/>
      <c r="J70" s="41"/>
      <c r="K70" s="41"/>
      <c r="L70" s="41"/>
      <c r="M70" s="41"/>
      <c r="N70" s="41"/>
      <c r="O70" s="41"/>
      <c r="P70" s="41"/>
      <c r="Q70" s="41"/>
      <c r="R70" s="41">
        <f>R55+R69</f>
        <v>63255434</v>
      </c>
      <c r="S70" s="42">
        <f>S55+S69</f>
        <v>5573083</v>
      </c>
      <c r="T70" s="24">
        <f>T55+T69</f>
        <v>247308285</v>
      </c>
    </row>
    <row r="71" spans="1:20" s="5" customFormat="1" ht="12.75">
      <c r="A71">
        <v>75</v>
      </c>
      <c r="B71" s="29" t="s">
        <v>168</v>
      </c>
      <c r="C71" s="30"/>
      <c r="D71" s="19"/>
      <c r="E71" s="33"/>
      <c r="F71" s="30"/>
      <c r="G71" s="19"/>
      <c r="H71" s="33"/>
      <c r="I71" s="32"/>
      <c r="J71" s="32"/>
      <c r="K71" s="32"/>
      <c r="L71" s="32"/>
      <c r="M71" s="32"/>
      <c r="N71" s="32"/>
      <c r="O71" s="32"/>
      <c r="P71" s="32"/>
      <c r="Q71" s="43"/>
      <c r="R71" s="43"/>
      <c r="S71" s="43"/>
      <c r="T71" s="189">
        <f>SUM(T70:T70)</f>
        <v>247308285</v>
      </c>
    </row>
    <row r="72" spans="1:19" s="5" customFormat="1" ht="12.75">
      <c r="A72">
        <v>76</v>
      </c>
      <c r="B72" s="32" t="s">
        <v>169</v>
      </c>
      <c r="C72" s="30"/>
      <c r="D72" s="19"/>
      <c r="E72" s="33">
        <v>41487120</v>
      </c>
      <c r="F72" s="30"/>
      <c r="G72" s="19"/>
      <c r="H72" s="33">
        <v>37504160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s="5" customFormat="1" ht="12.75">
      <c r="A73">
        <v>77</v>
      </c>
      <c r="B73" s="32" t="s">
        <v>170</v>
      </c>
      <c r="C73" s="30"/>
      <c r="D73" s="19"/>
      <c r="E73" s="33">
        <v>60434438</v>
      </c>
      <c r="F73" s="30"/>
      <c r="G73" s="19"/>
      <c r="H73" s="33">
        <v>105252560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</row>
    <row r="74" spans="1:19" s="5" customFormat="1" ht="12.75">
      <c r="A74">
        <v>78</v>
      </c>
      <c r="B74" s="269" t="s">
        <v>171</v>
      </c>
      <c r="C74" s="271"/>
      <c r="D74" s="271"/>
      <c r="E74" s="271">
        <f>SUM(E72:E73)</f>
        <v>101921558</v>
      </c>
      <c r="F74" s="271"/>
      <c r="G74" s="271"/>
      <c r="H74" s="271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5"/>
    </row>
    <row r="75" spans="1:19" s="5" customFormat="1" ht="12.75">
      <c r="A75">
        <v>79</v>
      </c>
      <c r="B75" s="276" t="s">
        <v>172</v>
      </c>
      <c r="C75" s="277"/>
      <c r="D75" s="278"/>
      <c r="E75" s="279">
        <f>SUM(E70+E74)</f>
        <v>340400810.3333334</v>
      </c>
      <c r="F75" s="277"/>
      <c r="G75" s="278"/>
      <c r="H75" s="279">
        <f>H55+H69+H72+H73</f>
        <v>390065005</v>
      </c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5"/>
    </row>
    <row r="76" spans="1:10" s="5" customFormat="1" ht="12.75">
      <c r="A76">
        <v>80</v>
      </c>
      <c r="B76" s="5" t="s">
        <v>173</v>
      </c>
      <c r="E76" s="24">
        <f>SUM(E75:E75)</f>
        <v>340400810.3333334</v>
      </c>
      <c r="H76" s="24">
        <f>SUM(H75:H75)</f>
        <v>390065005</v>
      </c>
      <c r="I76" s="24"/>
      <c r="J76" s="24"/>
    </row>
    <row r="77" spans="1:2" ht="12.75">
      <c r="A77"/>
      <c r="B77" s="5"/>
    </row>
    <row r="78" spans="1:2" ht="12.75">
      <c r="A78"/>
      <c r="B78" s="5"/>
    </row>
    <row r="79" spans="1:2" ht="12.75">
      <c r="A79"/>
      <c r="B79" s="5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">
      <c r="A94" s="46"/>
    </row>
    <row r="95" ht="12">
      <c r="A95" s="46"/>
    </row>
    <row r="96" ht="12">
      <c r="A96" s="46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28125" style="0" customWidth="1"/>
    <col min="2" max="2" width="9.28125" style="508" customWidth="1"/>
    <col min="3" max="3" width="44.7109375" style="0" customWidth="1"/>
    <col min="4" max="4" width="12.7109375" style="0" bestFit="1" customWidth="1"/>
    <col min="6" max="6" width="11.140625" style="0" bestFit="1" customWidth="1"/>
  </cols>
  <sheetData>
    <row r="1" spans="3:4" ht="12.75">
      <c r="C1" s="213" t="s">
        <v>183</v>
      </c>
      <c r="D1" t="s">
        <v>822</v>
      </c>
    </row>
    <row r="2" spans="3:4" ht="12.75">
      <c r="C2" s="213" t="s">
        <v>787</v>
      </c>
      <c r="D2" s="4" t="s">
        <v>988</v>
      </c>
    </row>
    <row r="3" ht="12.75">
      <c r="E3" s="58" t="s">
        <v>185</v>
      </c>
    </row>
    <row r="4" spans="2:6" ht="12.75">
      <c r="B4" s="508" t="s">
        <v>186</v>
      </c>
      <c r="C4" t="s">
        <v>187</v>
      </c>
      <c r="D4" t="s">
        <v>255</v>
      </c>
      <c r="E4" t="s">
        <v>256</v>
      </c>
      <c r="F4" t="s">
        <v>584</v>
      </c>
    </row>
    <row r="5" spans="2:6" ht="12.75">
      <c r="B5" s="506" t="s">
        <v>555</v>
      </c>
      <c r="C5" s="379" t="s">
        <v>717</v>
      </c>
      <c r="D5" s="379" t="s">
        <v>788</v>
      </c>
      <c r="E5" s="379" t="s">
        <v>666</v>
      </c>
      <c r="F5" s="379" t="s">
        <v>789</v>
      </c>
    </row>
    <row r="6" spans="2:6" ht="12.75">
      <c r="B6" s="509"/>
      <c r="C6" s="485"/>
      <c r="D6" s="485"/>
      <c r="E6" s="381" t="s">
        <v>667</v>
      </c>
      <c r="F6" s="381" t="s">
        <v>324</v>
      </c>
    </row>
    <row r="7" spans="2:6" ht="12" customHeight="1">
      <c r="B7" s="501" t="s">
        <v>563</v>
      </c>
      <c r="C7" s="486" t="s">
        <v>564</v>
      </c>
      <c r="D7" s="486" t="s">
        <v>565</v>
      </c>
      <c r="E7" s="486" t="s">
        <v>566</v>
      </c>
      <c r="F7" s="486" t="s">
        <v>568</v>
      </c>
    </row>
    <row r="8" spans="1:6" ht="12.75">
      <c r="A8">
        <v>1</v>
      </c>
      <c r="B8" s="502" t="s">
        <v>563</v>
      </c>
      <c r="C8" s="377" t="s">
        <v>718</v>
      </c>
      <c r="D8" s="503">
        <f>SUM(D10:D11)</f>
        <v>478935</v>
      </c>
      <c r="E8" s="503">
        <f>SUM(E10:E11)</f>
        <v>401016</v>
      </c>
      <c r="F8" s="503">
        <f>SUM(F9:F11)</f>
        <v>448194</v>
      </c>
    </row>
    <row r="9" spans="1:6" ht="12.75">
      <c r="A9">
        <v>2</v>
      </c>
      <c r="B9" s="502" t="s">
        <v>984</v>
      </c>
      <c r="C9" s="377" t="s">
        <v>849</v>
      </c>
      <c r="D9" s="503"/>
      <c r="E9" s="503"/>
      <c r="F9" s="503">
        <v>100</v>
      </c>
    </row>
    <row r="10" spans="1:6" ht="12.75">
      <c r="A10">
        <v>3</v>
      </c>
      <c r="B10" s="502" t="s">
        <v>985</v>
      </c>
      <c r="C10" s="377" t="s">
        <v>850</v>
      </c>
      <c r="D10" s="510">
        <v>87195</v>
      </c>
      <c r="E10" s="510">
        <v>82081</v>
      </c>
      <c r="F10" s="510">
        <v>91037</v>
      </c>
    </row>
    <row r="11" spans="1:6" ht="12.75">
      <c r="A11">
        <v>4</v>
      </c>
      <c r="B11" s="506" t="s">
        <v>565</v>
      </c>
      <c r="C11" s="487" t="s">
        <v>851</v>
      </c>
      <c r="D11" s="511">
        <f>SUM(D13:D17)</f>
        <v>391740</v>
      </c>
      <c r="E11" s="511">
        <f>SUM(E13:E17)</f>
        <v>318935</v>
      </c>
      <c r="F11" s="511">
        <f>SUM(F13:F17)</f>
        <v>357057</v>
      </c>
    </row>
    <row r="12" spans="1:6" ht="12.75">
      <c r="A12">
        <v>5</v>
      </c>
      <c r="B12" s="501"/>
      <c r="C12" s="384" t="s">
        <v>719</v>
      </c>
      <c r="D12" s="490"/>
      <c r="E12" s="490"/>
      <c r="F12" s="490"/>
    </row>
    <row r="13" spans="1:6" ht="12.75">
      <c r="A13">
        <v>6</v>
      </c>
      <c r="B13" s="491" t="s">
        <v>699</v>
      </c>
      <c r="C13" s="365" t="s">
        <v>600</v>
      </c>
      <c r="D13" s="512"/>
      <c r="E13" s="512"/>
      <c r="F13" s="512"/>
    </row>
    <row r="14" spans="1:6" ht="12.75">
      <c r="A14">
        <v>7</v>
      </c>
      <c r="B14" s="491" t="s">
        <v>720</v>
      </c>
      <c r="C14" s="365" t="s">
        <v>601</v>
      </c>
      <c r="D14" s="495">
        <v>251324</v>
      </c>
      <c r="E14" s="495">
        <v>187035</v>
      </c>
      <c r="F14" s="495">
        <v>185700</v>
      </c>
    </row>
    <row r="15" spans="1:6" ht="12.75">
      <c r="A15">
        <v>8</v>
      </c>
      <c r="B15" s="491" t="s">
        <v>721</v>
      </c>
      <c r="C15" s="365" t="s">
        <v>661</v>
      </c>
      <c r="D15" s="495">
        <v>138648</v>
      </c>
      <c r="E15" s="495">
        <v>129601</v>
      </c>
      <c r="F15" s="495">
        <v>65004</v>
      </c>
    </row>
    <row r="16" spans="1:6" ht="12.75">
      <c r="A16">
        <v>8</v>
      </c>
      <c r="B16" s="491" t="s">
        <v>722</v>
      </c>
      <c r="C16" s="365" t="s">
        <v>723</v>
      </c>
      <c r="D16" s="495">
        <v>1768</v>
      </c>
      <c r="E16" s="495">
        <v>2299</v>
      </c>
      <c r="F16" s="495">
        <v>1100</v>
      </c>
    </row>
    <row r="17" spans="1:6" ht="12.75">
      <c r="A17">
        <v>9</v>
      </c>
      <c r="B17" s="491" t="s">
        <v>852</v>
      </c>
      <c r="C17" s="365" t="s">
        <v>853</v>
      </c>
      <c r="D17" s="495"/>
      <c r="E17" s="495"/>
      <c r="F17" s="495">
        <v>105253</v>
      </c>
    </row>
    <row r="18" spans="1:6" ht="12.75">
      <c r="A18">
        <v>10</v>
      </c>
      <c r="B18" s="506" t="s">
        <v>566</v>
      </c>
      <c r="C18" s="487" t="s">
        <v>724</v>
      </c>
      <c r="D18" s="488">
        <f>SUM(D20:D22)</f>
        <v>2436</v>
      </c>
      <c r="E18" s="488">
        <f>SUM(E20:E22)</f>
        <v>714</v>
      </c>
      <c r="F18" s="488">
        <f>SUM(F20:F22)</f>
        <v>400</v>
      </c>
    </row>
    <row r="19" spans="1:6" ht="12.75">
      <c r="A19">
        <v>11</v>
      </c>
      <c r="B19" s="501"/>
      <c r="C19" s="384" t="s">
        <v>725</v>
      </c>
      <c r="D19" s="498"/>
      <c r="E19" s="498"/>
      <c r="F19" s="498"/>
    </row>
    <row r="20" spans="1:6" ht="12.75">
      <c r="A20">
        <v>13</v>
      </c>
      <c r="B20" s="491" t="s">
        <v>726</v>
      </c>
      <c r="C20" s="365" t="s">
        <v>727</v>
      </c>
      <c r="D20" s="495"/>
      <c r="E20" s="495"/>
      <c r="F20" s="495"/>
    </row>
    <row r="21" spans="1:6" ht="12.75">
      <c r="A21">
        <v>14</v>
      </c>
      <c r="B21" s="491" t="s">
        <v>728</v>
      </c>
      <c r="C21" s="365" t="s">
        <v>729</v>
      </c>
      <c r="D21" s="495">
        <v>426</v>
      </c>
      <c r="E21" s="495">
        <v>714</v>
      </c>
      <c r="F21" s="495">
        <v>400</v>
      </c>
    </row>
    <row r="22" spans="1:6" ht="12.75">
      <c r="A22">
        <v>15</v>
      </c>
      <c r="B22" s="491" t="s">
        <v>730</v>
      </c>
      <c r="C22" s="365" t="s">
        <v>731</v>
      </c>
      <c r="D22" s="495">
        <v>2010</v>
      </c>
      <c r="E22" s="495"/>
      <c r="F22" s="495"/>
    </row>
    <row r="23" spans="1:6" ht="12.75">
      <c r="A23">
        <v>16</v>
      </c>
      <c r="B23" s="506" t="s">
        <v>568</v>
      </c>
      <c r="C23" s="487" t="s">
        <v>732</v>
      </c>
      <c r="D23" s="488">
        <f>SUM(D25:D31)</f>
        <v>455961</v>
      </c>
      <c r="E23" s="488">
        <f>SUM(E25:E31)</f>
        <v>347220</v>
      </c>
      <c r="F23" s="488">
        <f>SUM(F25:F31)</f>
        <v>247308</v>
      </c>
    </row>
    <row r="24" spans="1:6" ht="12.75">
      <c r="A24">
        <v>17</v>
      </c>
      <c r="B24" s="501"/>
      <c r="C24" s="384" t="s">
        <v>733</v>
      </c>
      <c r="D24" s="498"/>
      <c r="E24" s="498"/>
      <c r="F24" s="498"/>
    </row>
    <row r="25" spans="1:6" ht="12.75">
      <c r="A25">
        <v>18</v>
      </c>
      <c r="B25" s="491" t="s">
        <v>734</v>
      </c>
      <c r="C25" s="365" t="s">
        <v>735</v>
      </c>
      <c r="D25" s="495">
        <v>241679</v>
      </c>
      <c r="E25" s="495">
        <v>236192</v>
      </c>
      <c r="F25" s="495">
        <v>219615</v>
      </c>
    </row>
    <row r="26" spans="1:6" ht="12.75">
      <c r="A26">
        <v>19</v>
      </c>
      <c r="B26" s="491" t="s">
        <v>736</v>
      </c>
      <c r="C26" s="365" t="s">
        <v>737</v>
      </c>
      <c r="D26" s="495">
        <v>34726</v>
      </c>
      <c r="E26" s="495">
        <v>1410</v>
      </c>
      <c r="F26" s="495"/>
    </row>
    <row r="27" spans="1:6" ht="12.75">
      <c r="A27">
        <v>20</v>
      </c>
      <c r="B27" s="491" t="s">
        <v>738</v>
      </c>
      <c r="C27" s="365" t="s">
        <v>739</v>
      </c>
      <c r="D27" s="495"/>
      <c r="E27" s="495"/>
      <c r="F27" s="495"/>
    </row>
    <row r="28" spans="1:6" ht="12.75">
      <c r="A28">
        <v>21</v>
      </c>
      <c r="B28" s="491" t="s">
        <v>740</v>
      </c>
      <c r="C28" s="365" t="s">
        <v>741</v>
      </c>
      <c r="D28" s="495">
        <v>173617</v>
      </c>
      <c r="E28" s="495">
        <v>104676</v>
      </c>
      <c r="F28" s="495">
        <v>27693</v>
      </c>
    </row>
    <row r="29" spans="1:6" ht="12.75">
      <c r="A29">
        <v>22</v>
      </c>
      <c r="B29" s="491" t="s">
        <v>742</v>
      </c>
      <c r="C29" s="365" t="s">
        <v>743</v>
      </c>
      <c r="D29" s="495"/>
      <c r="E29" s="495"/>
      <c r="F29" s="495"/>
    </row>
    <row r="30" spans="1:6" ht="12.75">
      <c r="A30">
        <v>23</v>
      </c>
      <c r="B30" s="491" t="s">
        <v>744</v>
      </c>
      <c r="C30" s="365" t="s">
        <v>745</v>
      </c>
      <c r="D30" s="495"/>
      <c r="E30" s="495"/>
      <c r="F30" s="495"/>
    </row>
    <row r="31" spans="1:6" ht="12.75">
      <c r="A31">
        <v>24</v>
      </c>
      <c r="B31" s="491" t="s">
        <v>746</v>
      </c>
      <c r="C31" s="377" t="s">
        <v>747</v>
      </c>
      <c r="D31" s="503">
        <f>SUM(D32:D35)</f>
        <v>5939</v>
      </c>
      <c r="E31" s="503">
        <f>SUM(E32:E35)</f>
        <v>4942</v>
      </c>
      <c r="F31" s="503">
        <f>SUM(F32:F35)</f>
        <v>0</v>
      </c>
    </row>
    <row r="32" spans="1:6" ht="12.75">
      <c r="A32">
        <v>25</v>
      </c>
      <c r="B32" s="491" t="s">
        <v>748</v>
      </c>
      <c r="C32" s="513" t="s">
        <v>749</v>
      </c>
      <c r="D32" s="495"/>
      <c r="E32" s="495"/>
      <c r="F32" s="495"/>
    </row>
    <row r="33" spans="1:6" ht="12.75">
      <c r="A33">
        <v>26</v>
      </c>
      <c r="B33" s="491" t="s">
        <v>750</v>
      </c>
      <c r="C33" s="513" t="s">
        <v>751</v>
      </c>
      <c r="D33" s="495"/>
      <c r="E33" s="495"/>
      <c r="F33" s="495"/>
    </row>
    <row r="34" spans="1:6" ht="12.75">
      <c r="A34">
        <v>27</v>
      </c>
      <c r="B34" s="491" t="s">
        <v>752</v>
      </c>
      <c r="C34" s="513" t="s">
        <v>753</v>
      </c>
      <c r="D34" s="495"/>
      <c r="E34" s="495"/>
      <c r="F34" s="495"/>
    </row>
    <row r="35" spans="1:6" ht="12.75">
      <c r="A35">
        <v>28</v>
      </c>
      <c r="B35" s="491" t="s">
        <v>754</v>
      </c>
      <c r="C35" s="513" t="s">
        <v>755</v>
      </c>
      <c r="D35" s="495">
        <v>5939</v>
      </c>
      <c r="E35" s="495">
        <v>4942</v>
      </c>
      <c r="F35" s="495"/>
    </row>
    <row r="36" spans="1:6" ht="12.75">
      <c r="A36">
        <v>29</v>
      </c>
      <c r="B36" s="499" t="s">
        <v>569</v>
      </c>
      <c r="C36" s="514" t="s">
        <v>756</v>
      </c>
      <c r="D36" s="515">
        <f>SUM(D37+D39)</f>
        <v>204613</v>
      </c>
      <c r="E36" s="515">
        <f>SUM(E37+E39)</f>
        <v>115605</v>
      </c>
      <c r="F36" s="515">
        <f>SUM(F37+F39)</f>
        <v>98709</v>
      </c>
    </row>
    <row r="37" spans="1:6" ht="12.75">
      <c r="A37">
        <v>30</v>
      </c>
      <c r="B37" s="499" t="s">
        <v>757</v>
      </c>
      <c r="C37" s="516" t="s">
        <v>758</v>
      </c>
      <c r="D37" s="500">
        <v>65410</v>
      </c>
      <c r="E37" s="500">
        <v>91629</v>
      </c>
      <c r="F37" s="500">
        <v>98709</v>
      </c>
    </row>
    <row r="38" spans="1:6" ht="12.75">
      <c r="A38">
        <v>31</v>
      </c>
      <c r="B38" s="499" t="s">
        <v>759</v>
      </c>
      <c r="C38" s="516" t="s">
        <v>760</v>
      </c>
      <c r="D38" s="500">
        <v>10379</v>
      </c>
      <c r="E38" s="500">
        <v>10109</v>
      </c>
      <c r="F38" s="500">
        <v>9868</v>
      </c>
    </row>
    <row r="39" spans="1:6" ht="12.75">
      <c r="A39">
        <v>32</v>
      </c>
      <c r="B39" s="499" t="s">
        <v>761</v>
      </c>
      <c r="C39" s="516" t="s">
        <v>762</v>
      </c>
      <c r="D39" s="500">
        <v>139203</v>
      </c>
      <c r="E39" s="500">
        <v>23976</v>
      </c>
      <c r="F39" s="500"/>
    </row>
    <row r="40" spans="1:6" ht="12.75">
      <c r="A40">
        <v>33</v>
      </c>
      <c r="B40" s="499" t="s">
        <v>763</v>
      </c>
      <c r="C40" s="516" t="s">
        <v>760</v>
      </c>
      <c r="D40" s="500"/>
      <c r="E40" s="500"/>
      <c r="F40" s="500"/>
    </row>
    <row r="41" spans="1:6" ht="12.75">
      <c r="A41">
        <v>34</v>
      </c>
      <c r="B41" s="506" t="s">
        <v>570</v>
      </c>
      <c r="C41" s="487" t="s">
        <v>764</v>
      </c>
      <c r="D41" s="488">
        <f>SUM(D42:D43)</f>
        <v>2372</v>
      </c>
      <c r="E41" s="488">
        <f>SUM(E42:E43)</f>
        <v>2785</v>
      </c>
      <c r="F41" s="488">
        <f>SUM(F42:F43)</f>
        <v>70</v>
      </c>
    </row>
    <row r="42" spans="1:6" ht="12.75">
      <c r="A42">
        <v>35</v>
      </c>
      <c r="B42" s="501" t="s">
        <v>765</v>
      </c>
      <c r="C42" s="517" t="s">
        <v>801</v>
      </c>
      <c r="D42" s="498"/>
      <c r="E42" s="498"/>
      <c r="F42" s="498"/>
    </row>
    <row r="43" spans="1:6" ht="12.75">
      <c r="A43">
        <v>36</v>
      </c>
      <c r="B43" s="501" t="s">
        <v>766</v>
      </c>
      <c r="C43" s="517" t="s">
        <v>983</v>
      </c>
      <c r="D43" s="498">
        <v>2372</v>
      </c>
      <c r="E43" s="498">
        <v>2785</v>
      </c>
      <c r="F43" s="498">
        <v>70</v>
      </c>
    </row>
    <row r="44" spans="1:6" ht="12.75">
      <c r="A44">
        <v>37</v>
      </c>
      <c r="B44" s="506" t="s">
        <v>571</v>
      </c>
      <c r="C44" s="487" t="s">
        <v>767</v>
      </c>
      <c r="D44" s="488">
        <f>SUM(D46:D47)</f>
        <v>997</v>
      </c>
      <c r="E44" s="488">
        <f>SUM(E46:E47)</f>
        <v>934</v>
      </c>
      <c r="F44" s="488">
        <f>SUM(F46:F47)</f>
        <v>1000</v>
      </c>
    </row>
    <row r="45" spans="1:6" ht="12.75">
      <c r="A45">
        <v>38</v>
      </c>
      <c r="B45" s="501"/>
      <c r="C45" s="489" t="s">
        <v>768</v>
      </c>
      <c r="D45" s="498"/>
      <c r="E45" s="498"/>
      <c r="F45" s="498"/>
    </row>
    <row r="46" spans="1:6" ht="12.75">
      <c r="A46">
        <v>39</v>
      </c>
      <c r="B46" s="494" t="s">
        <v>769</v>
      </c>
      <c r="C46" s="365" t="s">
        <v>770</v>
      </c>
      <c r="D46" s="495"/>
      <c r="E46" s="495"/>
      <c r="F46" s="495"/>
    </row>
    <row r="47" spans="1:6" ht="12.75">
      <c r="A47">
        <v>40</v>
      </c>
      <c r="B47" s="491" t="s">
        <v>771</v>
      </c>
      <c r="C47" s="365" t="s">
        <v>772</v>
      </c>
      <c r="D47" s="495">
        <v>997</v>
      </c>
      <c r="E47" s="495">
        <v>934</v>
      </c>
      <c r="F47" s="495">
        <v>1000</v>
      </c>
    </row>
    <row r="48" spans="1:6" ht="12.75">
      <c r="A48">
        <v>41</v>
      </c>
      <c r="B48" s="505" t="s">
        <v>572</v>
      </c>
      <c r="C48" s="518" t="s">
        <v>773</v>
      </c>
      <c r="D48" s="503">
        <f>SUM(D8+D18+D23+D36+D41+D44)</f>
        <v>1145314</v>
      </c>
      <c r="E48" s="503">
        <f>SUM(E8+E18+E23+E36+E41+E44)</f>
        <v>868274</v>
      </c>
      <c r="F48" s="503">
        <f>SUM(F8+F18+F23+F36+F41+F44)</f>
        <v>795681</v>
      </c>
    </row>
    <row r="49" spans="1:6" ht="12.75">
      <c r="A49">
        <v>42</v>
      </c>
      <c r="B49" s="504" t="s">
        <v>573</v>
      </c>
      <c r="C49" s="388" t="s">
        <v>774</v>
      </c>
      <c r="D49" s="500">
        <v>205377</v>
      </c>
      <c r="E49" s="500">
        <v>189238</v>
      </c>
      <c r="F49" s="500">
        <v>74315</v>
      </c>
    </row>
    <row r="50" spans="1:6" ht="12.75">
      <c r="A50">
        <v>43</v>
      </c>
      <c r="B50" s="491" t="s">
        <v>574</v>
      </c>
      <c r="C50" s="365" t="s">
        <v>775</v>
      </c>
      <c r="D50" s="495"/>
      <c r="E50" s="495"/>
      <c r="F50" s="495"/>
    </row>
    <row r="51" spans="1:6" ht="12.75">
      <c r="A51">
        <v>47</v>
      </c>
      <c r="B51" s="519" t="s">
        <v>776</v>
      </c>
      <c r="C51" s="520" t="s">
        <v>777</v>
      </c>
      <c r="D51" s="495">
        <f>D48+D49+D50</f>
        <v>1350691</v>
      </c>
      <c r="E51" s="495">
        <f>E48+E49+E50</f>
        <v>1057512</v>
      </c>
      <c r="F51" s="495">
        <f>F48+F49+F50</f>
        <v>869996</v>
      </c>
    </row>
    <row r="52" spans="1:6" ht="12.75">
      <c r="A52">
        <v>48</v>
      </c>
      <c r="B52" s="502" t="s">
        <v>575</v>
      </c>
      <c r="C52" s="377" t="s">
        <v>778</v>
      </c>
      <c r="D52" s="503">
        <f>SUM(D53:D54)</f>
        <v>0</v>
      </c>
      <c r="E52" s="503">
        <f>SUM(E53:E54)</f>
        <v>0</v>
      </c>
      <c r="F52" s="503">
        <f>SUM(F53:F54)</f>
        <v>0</v>
      </c>
    </row>
    <row r="53" spans="1:6" ht="12.75">
      <c r="A53">
        <v>49</v>
      </c>
      <c r="B53" s="494" t="s">
        <v>779</v>
      </c>
      <c r="C53" s="365" t="s">
        <v>780</v>
      </c>
      <c r="D53" s="495"/>
      <c r="E53" s="495"/>
      <c r="F53" s="495"/>
    </row>
    <row r="54" spans="1:6" ht="12.75">
      <c r="A54">
        <v>50</v>
      </c>
      <c r="B54" s="494" t="s">
        <v>781</v>
      </c>
      <c r="C54" s="365" t="s">
        <v>782</v>
      </c>
      <c r="D54" s="495"/>
      <c r="E54" s="495"/>
      <c r="F54" s="495"/>
    </row>
    <row r="55" spans="1:6" ht="12.75">
      <c r="A55">
        <v>51</v>
      </c>
      <c r="B55" s="502" t="s">
        <v>576</v>
      </c>
      <c r="C55" s="377" t="s">
        <v>783</v>
      </c>
      <c r="D55" s="495">
        <v>2852</v>
      </c>
      <c r="E55" s="495">
        <v>4446</v>
      </c>
      <c r="F55" s="495"/>
    </row>
    <row r="56" spans="1:6" ht="12" customHeight="1">
      <c r="A56">
        <v>52</v>
      </c>
      <c r="B56" s="502" t="s">
        <v>577</v>
      </c>
      <c r="C56" s="377" t="s">
        <v>784</v>
      </c>
      <c r="D56" s="521">
        <v>-23518</v>
      </c>
      <c r="E56" s="521">
        <v>668</v>
      </c>
      <c r="F56" s="521"/>
    </row>
    <row r="57" spans="1:6" ht="12" customHeight="1">
      <c r="A57">
        <v>53</v>
      </c>
      <c r="B57" s="502" t="s">
        <v>578</v>
      </c>
      <c r="C57" s="377" t="s">
        <v>785</v>
      </c>
      <c r="D57" s="521">
        <v>306282</v>
      </c>
      <c r="E57" s="500">
        <v>207510</v>
      </c>
      <c r="F57" s="521"/>
    </row>
    <row r="58" spans="1:6" ht="12.75">
      <c r="A58">
        <v>54</v>
      </c>
      <c r="B58" s="502" t="s">
        <v>579</v>
      </c>
      <c r="C58" s="377" t="s">
        <v>786</v>
      </c>
      <c r="D58" s="503">
        <f>SUM(D51+D52+D55+D56+D57)</f>
        <v>1636307</v>
      </c>
      <c r="E58" s="503">
        <f>SUM(E51+E52+E55+E56+E57)</f>
        <v>1270136</v>
      </c>
      <c r="F58" s="503">
        <f>SUM(F51+F52+F55+F56+F57)</f>
        <v>869996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selection activeCell="H3" sqref="H3"/>
    </sheetView>
  </sheetViews>
  <sheetFormatPr defaultColWidth="8.8515625" defaultRowHeight="12.75"/>
  <cols>
    <col min="1" max="1" width="5.421875" style="108" customWidth="1"/>
    <col min="2" max="3" width="8.8515625" style="108" customWidth="1"/>
    <col min="4" max="4" width="12.140625" style="108" customWidth="1"/>
    <col min="5" max="5" width="14.7109375" style="108" customWidth="1"/>
    <col min="6" max="6" width="10.28125" style="108" customWidth="1"/>
    <col min="7" max="7" width="10.7109375" style="108" customWidth="1"/>
    <col min="8" max="8" width="10.421875" style="108" customWidth="1"/>
    <col min="9" max="9" width="11.7109375" style="108" customWidth="1"/>
    <col min="10" max="10" width="8.7109375" style="108" customWidth="1"/>
    <col min="11" max="11" width="8.8515625" style="108" customWidth="1"/>
    <col min="12" max="12" width="9.7109375" style="108" customWidth="1"/>
    <col min="13" max="16384" width="8.8515625" style="108" customWidth="1"/>
  </cols>
  <sheetData>
    <row r="1" spans="3:9" ht="18">
      <c r="C1" s="109"/>
      <c r="D1" s="109" t="s">
        <v>364</v>
      </c>
      <c r="E1" s="110"/>
      <c r="F1" s="110"/>
      <c r="G1" s="111"/>
      <c r="H1" s="112"/>
      <c r="I1" s="113"/>
    </row>
    <row r="2" spans="2:10" ht="15.75">
      <c r="B2" s="114"/>
      <c r="D2" s="118" t="s">
        <v>183</v>
      </c>
      <c r="E2" s="115"/>
      <c r="F2" s="116"/>
      <c r="G2" s="117"/>
      <c r="H2" s="55" t="s">
        <v>823</v>
      </c>
      <c r="I2" s="49"/>
      <c r="J2" s="55"/>
    </row>
    <row r="3" spans="2:10" ht="15.75">
      <c r="B3" s="114"/>
      <c r="C3" s="114"/>
      <c r="D3" s="118" t="s">
        <v>254</v>
      </c>
      <c r="E3" s="119"/>
      <c r="F3" s="116"/>
      <c r="G3" s="117"/>
      <c r="H3" s="4" t="s">
        <v>988</v>
      </c>
      <c r="I3" s="49"/>
      <c r="J3" s="120"/>
    </row>
    <row r="4" ht="12.75">
      <c r="H4" s="58" t="s">
        <v>185</v>
      </c>
    </row>
    <row r="5" spans="2:10" ht="16.5" thickBot="1">
      <c r="B5" s="795" t="s">
        <v>186</v>
      </c>
      <c r="C5" s="796"/>
      <c r="D5" s="796"/>
      <c r="E5" s="119" t="s">
        <v>187</v>
      </c>
      <c r="F5" s="116" t="s">
        <v>255</v>
      </c>
      <c r="G5" s="116" t="s">
        <v>256</v>
      </c>
      <c r="H5" s="121" t="s">
        <v>257</v>
      </c>
      <c r="I5" s="49"/>
      <c r="J5" s="120"/>
    </row>
    <row r="6" spans="1:8" ht="12.75">
      <c r="A6" s="729">
        <v>1</v>
      </c>
      <c r="B6" s="767" t="s">
        <v>258</v>
      </c>
      <c r="C6" s="805"/>
      <c r="D6" s="806"/>
      <c r="E6" s="290" t="s">
        <v>363</v>
      </c>
      <c r="F6" s="767" t="s">
        <v>259</v>
      </c>
      <c r="G6" s="768"/>
      <c r="H6" s="769"/>
    </row>
    <row r="7" spans="1:8" ht="12.75">
      <c r="A7" s="729"/>
      <c r="B7" s="807"/>
      <c r="C7" s="808"/>
      <c r="D7" s="809"/>
      <c r="E7" s="291" t="s">
        <v>260</v>
      </c>
      <c r="F7" s="797" t="s">
        <v>261</v>
      </c>
      <c r="G7" s="798"/>
      <c r="H7" s="799"/>
    </row>
    <row r="8" spans="1:8" ht="13.5" thickBot="1">
      <c r="A8" s="729"/>
      <c r="B8" s="810"/>
      <c r="C8" s="811"/>
      <c r="D8" s="812"/>
      <c r="E8" s="292" t="s">
        <v>262</v>
      </c>
      <c r="F8" s="293"/>
      <c r="G8" s="294"/>
      <c r="H8" s="295"/>
    </row>
    <row r="9" spans="1:8" ht="12.75">
      <c r="A9">
        <v>2</v>
      </c>
      <c r="B9" s="800" t="s">
        <v>263</v>
      </c>
      <c r="C9" s="801"/>
      <c r="D9" s="802"/>
      <c r="E9" s="122">
        <f aca="true" t="shared" si="0" ref="E9:E40">SUM(F9:H9)</f>
        <v>100298</v>
      </c>
      <c r="F9" s="123">
        <v>45290</v>
      </c>
      <c r="G9" s="123">
        <v>11935</v>
      </c>
      <c r="H9" s="123">
        <v>43073</v>
      </c>
    </row>
    <row r="10" spans="1:8" ht="12.75">
      <c r="A10">
        <v>3</v>
      </c>
      <c r="B10" s="803" t="s">
        <v>407</v>
      </c>
      <c r="C10" s="804"/>
      <c r="D10" s="804"/>
      <c r="E10" s="122">
        <f t="shared" si="0"/>
        <v>62539</v>
      </c>
      <c r="F10" s="124">
        <v>31032</v>
      </c>
      <c r="G10" s="124">
        <v>7892</v>
      </c>
      <c r="H10" s="124">
        <v>23615</v>
      </c>
    </row>
    <row r="11" spans="1:8" ht="12.75">
      <c r="A11">
        <v>4</v>
      </c>
      <c r="B11" s="770" t="s">
        <v>264</v>
      </c>
      <c r="C11" s="771"/>
      <c r="D11" s="772"/>
      <c r="E11" s="122">
        <f t="shared" si="0"/>
        <v>115061</v>
      </c>
      <c r="F11" s="128">
        <f>SUM(F12+F16+F17)</f>
        <v>70462</v>
      </c>
      <c r="G11" s="128">
        <f>SUM(G12+G16+G17)</f>
        <v>18294</v>
      </c>
      <c r="H11" s="128">
        <f>SUM(H12+H16+H17)</f>
        <v>26305</v>
      </c>
    </row>
    <row r="12" spans="1:8" ht="12.75">
      <c r="A12">
        <v>5</v>
      </c>
      <c r="B12" s="759" t="s">
        <v>408</v>
      </c>
      <c r="C12" s="760"/>
      <c r="D12" s="761"/>
      <c r="E12" s="132">
        <f t="shared" si="0"/>
        <v>93882</v>
      </c>
      <c r="F12" s="133">
        <f>F13+F14+F15</f>
        <v>58568</v>
      </c>
      <c r="G12" s="133">
        <f>G13+G14+G15</f>
        <v>15214</v>
      </c>
      <c r="H12" s="133">
        <f>H13+H14+H15</f>
        <v>20100</v>
      </c>
    </row>
    <row r="13" spans="1:8" ht="12.75">
      <c r="A13">
        <v>6</v>
      </c>
      <c r="B13" s="129" t="s">
        <v>386</v>
      </c>
      <c r="C13" s="130"/>
      <c r="D13" s="131"/>
      <c r="E13" s="132">
        <f t="shared" si="0"/>
        <v>92865</v>
      </c>
      <c r="F13" s="133">
        <v>57857</v>
      </c>
      <c r="G13" s="133">
        <v>15022</v>
      </c>
      <c r="H13" s="133">
        <v>19986</v>
      </c>
    </row>
    <row r="14" spans="1:8" ht="12.75">
      <c r="A14">
        <v>7</v>
      </c>
      <c r="B14" s="759" t="s">
        <v>387</v>
      </c>
      <c r="C14" s="760"/>
      <c r="D14" s="761"/>
      <c r="E14" s="134">
        <f t="shared" si="0"/>
        <v>0</v>
      </c>
      <c r="F14" s="135"/>
      <c r="G14" s="135"/>
      <c r="H14" s="135"/>
    </row>
    <row r="15" spans="1:8" ht="12.75">
      <c r="A15">
        <v>8</v>
      </c>
      <c r="B15" s="129" t="s">
        <v>388</v>
      </c>
      <c r="C15" s="130"/>
      <c r="D15" s="131"/>
      <c r="E15" s="134">
        <f t="shared" si="0"/>
        <v>1017</v>
      </c>
      <c r="F15" s="135">
        <v>711</v>
      </c>
      <c r="G15" s="135">
        <v>192</v>
      </c>
      <c r="H15" s="135">
        <v>114</v>
      </c>
    </row>
    <row r="16" spans="1:8" ht="12.75">
      <c r="A16">
        <v>9</v>
      </c>
      <c r="B16" s="759" t="s">
        <v>266</v>
      </c>
      <c r="C16" s="760"/>
      <c r="D16" s="761"/>
      <c r="E16" s="134">
        <f t="shared" si="0"/>
        <v>10014</v>
      </c>
      <c r="F16" s="136">
        <v>5923</v>
      </c>
      <c r="G16" s="136">
        <v>1523</v>
      </c>
      <c r="H16" s="136">
        <v>2568</v>
      </c>
    </row>
    <row r="17" spans="1:8" ht="12.75">
      <c r="A17">
        <v>10</v>
      </c>
      <c r="B17" s="759" t="s">
        <v>267</v>
      </c>
      <c r="C17" s="760"/>
      <c r="D17" s="761"/>
      <c r="E17" s="137">
        <f t="shared" si="0"/>
        <v>11165</v>
      </c>
      <c r="F17" s="123">
        <v>5971</v>
      </c>
      <c r="G17" s="123">
        <v>1557</v>
      </c>
      <c r="H17" s="123">
        <v>3637</v>
      </c>
    </row>
    <row r="18" spans="1:8" ht="12.75">
      <c r="A18">
        <v>11</v>
      </c>
      <c r="B18" s="770" t="s">
        <v>409</v>
      </c>
      <c r="C18" s="771"/>
      <c r="D18" s="772"/>
      <c r="E18" s="122">
        <f t="shared" si="0"/>
        <v>117328</v>
      </c>
      <c r="F18" s="124">
        <f>F19+F21</f>
        <v>71397</v>
      </c>
      <c r="G18" s="124">
        <f>G19+G21</f>
        <v>18441</v>
      </c>
      <c r="H18" s="124">
        <f>H19+H21</f>
        <v>27490</v>
      </c>
    </row>
    <row r="19" spans="1:8" ht="12.75">
      <c r="A19">
        <v>12</v>
      </c>
      <c r="B19" s="129" t="s">
        <v>268</v>
      </c>
      <c r="C19" s="130"/>
      <c r="D19" s="131"/>
      <c r="E19" s="134">
        <f t="shared" si="0"/>
        <v>106126</v>
      </c>
      <c r="F19" s="136">
        <v>63963</v>
      </c>
      <c r="G19" s="136">
        <v>16525</v>
      </c>
      <c r="H19" s="136">
        <v>25638</v>
      </c>
    </row>
    <row r="20" spans="1:8" ht="12.75">
      <c r="A20">
        <v>13</v>
      </c>
      <c r="B20" s="759" t="s">
        <v>265</v>
      </c>
      <c r="C20" s="760"/>
      <c r="D20" s="761"/>
      <c r="E20" s="134">
        <f t="shared" si="0"/>
        <v>0</v>
      </c>
      <c r="F20" s="135"/>
      <c r="G20" s="135"/>
      <c r="H20" s="135"/>
    </row>
    <row r="21" spans="1:8" ht="13.5" thickBot="1">
      <c r="A21">
        <v>14</v>
      </c>
      <c r="B21" s="129" t="s">
        <v>269</v>
      </c>
      <c r="C21" s="130"/>
      <c r="D21" s="131"/>
      <c r="E21" s="137">
        <f t="shared" si="0"/>
        <v>11202</v>
      </c>
      <c r="F21" s="138">
        <v>7434</v>
      </c>
      <c r="G21" s="138">
        <v>1916</v>
      </c>
      <c r="H21" s="138">
        <v>1852</v>
      </c>
    </row>
    <row r="22" spans="1:8" ht="12.75">
      <c r="A22">
        <v>15</v>
      </c>
      <c r="B22" s="813" t="s">
        <v>270</v>
      </c>
      <c r="C22" s="814"/>
      <c r="D22" s="814"/>
      <c r="E22" s="301">
        <f t="shared" si="0"/>
        <v>395226</v>
      </c>
      <c r="F22" s="302">
        <f>SUM(F9+F10+F11+F18)</f>
        <v>218181</v>
      </c>
      <c r="G22" s="302">
        <f>SUM(G9+G10+G11+G18)</f>
        <v>56562</v>
      </c>
      <c r="H22" s="302">
        <f>SUM(H9+H10+H11+H18)</f>
        <v>120483</v>
      </c>
    </row>
    <row r="23" spans="1:8" ht="13.5" thickBot="1">
      <c r="A23">
        <v>16</v>
      </c>
      <c r="B23" s="793" t="s">
        <v>271</v>
      </c>
      <c r="C23" s="794"/>
      <c r="D23" s="794"/>
      <c r="E23" s="303">
        <f t="shared" si="0"/>
        <v>38017</v>
      </c>
      <c r="F23" s="303">
        <f>SUM(F24+F26)</f>
        <v>13494</v>
      </c>
      <c r="G23" s="303">
        <f>SUM(G24+G26)</f>
        <v>3511</v>
      </c>
      <c r="H23" s="304">
        <f>SUM(H24+H26)</f>
        <v>21012</v>
      </c>
    </row>
    <row r="24" spans="1:8" ht="12.75">
      <c r="A24">
        <v>17</v>
      </c>
      <c r="B24" s="759" t="s">
        <v>272</v>
      </c>
      <c r="C24" s="760"/>
      <c r="D24" s="761"/>
      <c r="E24" s="134">
        <f t="shared" si="0"/>
        <v>25963</v>
      </c>
      <c r="F24" s="136">
        <v>9830</v>
      </c>
      <c r="G24" s="136">
        <v>2538</v>
      </c>
      <c r="H24" s="136">
        <v>13595</v>
      </c>
    </row>
    <row r="25" spans="1:8" ht="12.75">
      <c r="A25">
        <v>18</v>
      </c>
      <c r="B25" s="759" t="s">
        <v>265</v>
      </c>
      <c r="C25" s="760"/>
      <c r="D25" s="761"/>
      <c r="E25" s="134">
        <f t="shared" si="0"/>
        <v>0</v>
      </c>
      <c r="F25" s="135"/>
      <c r="G25" s="135"/>
      <c r="H25" s="135"/>
    </row>
    <row r="26" spans="1:8" ht="12.75">
      <c r="A26">
        <v>19</v>
      </c>
      <c r="B26" s="759" t="s">
        <v>273</v>
      </c>
      <c r="C26" s="760"/>
      <c r="D26" s="761"/>
      <c r="E26" s="134">
        <f t="shared" si="0"/>
        <v>12054</v>
      </c>
      <c r="F26" s="136">
        <v>3664</v>
      </c>
      <c r="G26" s="135">
        <v>973</v>
      </c>
      <c r="H26" s="136">
        <v>7417</v>
      </c>
    </row>
    <row r="27" spans="1:8" ht="12.75">
      <c r="A27">
        <v>20</v>
      </c>
      <c r="B27" s="129" t="s">
        <v>274</v>
      </c>
      <c r="C27" s="130"/>
      <c r="D27" s="131"/>
      <c r="E27" s="137">
        <f t="shared" si="0"/>
        <v>0</v>
      </c>
      <c r="F27" s="136"/>
      <c r="G27" s="135"/>
      <c r="H27" s="136"/>
    </row>
    <row r="28" spans="1:8" ht="12.75">
      <c r="A28">
        <v>21</v>
      </c>
      <c r="B28" s="762" t="s">
        <v>275</v>
      </c>
      <c r="C28" s="763"/>
      <c r="D28" s="763"/>
      <c r="E28" s="305">
        <f t="shared" si="0"/>
        <v>36760</v>
      </c>
      <c r="F28" s="305">
        <f>F29+F32+F33+F34+F35</f>
        <v>19292</v>
      </c>
      <c r="G28" s="305">
        <f>G29+G32+G33+G34+G35</f>
        <v>5079</v>
      </c>
      <c r="H28" s="305">
        <f>H29+H32+H33+H34+H35</f>
        <v>12389</v>
      </c>
    </row>
    <row r="29" spans="1:8" ht="12.75">
      <c r="A29">
        <v>22</v>
      </c>
      <c r="B29" s="759" t="s">
        <v>281</v>
      </c>
      <c r="C29" s="760"/>
      <c r="D29" s="761"/>
      <c r="E29" s="132">
        <f t="shared" si="0"/>
        <v>2773</v>
      </c>
      <c r="F29" s="142">
        <f>SUM(F30:F31)</f>
        <v>2010</v>
      </c>
      <c r="G29" s="142">
        <f>SUM(G30:G31)</f>
        <v>531</v>
      </c>
      <c r="H29" s="142">
        <f>SUM(H30:H31)</f>
        <v>232</v>
      </c>
    </row>
    <row r="30" spans="1:8" ht="12.75">
      <c r="A30">
        <v>23</v>
      </c>
      <c r="B30" s="129" t="s">
        <v>282</v>
      </c>
      <c r="C30" s="130"/>
      <c r="D30" s="131"/>
      <c r="E30" s="134">
        <f t="shared" si="0"/>
        <v>879</v>
      </c>
      <c r="F30" s="140">
        <v>673</v>
      </c>
      <c r="G30" s="140">
        <v>178</v>
      </c>
      <c r="H30" s="140">
        <v>28</v>
      </c>
    </row>
    <row r="31" spans="1:8" ht="12.75">
      <c r="A31">
        <v>24</v>
      </c>
      <c r="B31" s="129" t="s">
        <v>283</v>
      </c>
      <c r="C31" s="130"/>
      <c r="D31" s="131"/>
      <c r="E31" s="134">
        <f t="shared" si="0"/>
        <v>1894</v>
      </c>
      <c r="F31" s="140">
        <v>1337</v>
      </c>
      <c r="G31" s="140">
        <v>353</v>
      </c>
      <c r="H31" s="140">
        <v>204</v>
      </c>
    </row>
    <row r="32" spans="1:8" ht="12.75">
      <c r="A32">
        <v>25</v>
      </c>
      <c r="B32" s="759" t="s">
        <v>284</v>
      </c>
      <c r="C32" s="760"/>
      <c r="D32" s="761"/>
      <c r="E32" s="134">
        <f t="shared" si="0"/>
        <v>4101</v>
      </c>
      <c r="F32" s="143">
        <v>766</v>
      </c>
      <c r="G32" s="140">
        <v>203</v>
      </c>
      <c r="H32" s="143">
        <v>3132</v>
      </c>
    </row>
    <row r="33" spans="1:8" ht="12.75">
      <c r="A33">
        <v>26</v>
      </c>
      <c r="B33" s="129" t="s">
        <v>285</v>
      </c>
      <c r="C33" s="130"/>
      <c r="D33" s="131"/>
      <c r="E33" s="134">
        <f t="shared" si="0"/>
        <v>1999</v>
      </c>
      <c r="F33" s="143">
        <v>673</v>
      </c>
      <c r="G33" s="140">
        <v>178</v>
      </c>
      <c r="H33" s="143">
        <v>1148</v>
      </c>
    </row>
    <row r="34" spans="1:8" ht="12.75">
      <c r="A34">
        <v>27</v>
      </c>
      <c r="B34" s="129" t="s">
        <v>286</v>
      </c>
      <c r="C34" s="130"/>
      <c r="D34" s="131"/>
      <c r="E34" s="134">
        <f t="shared" si="0"/>
        <v>7311</v>
      </c>
      <c r="F34" s="143">
        <v>1337</v>
      </c>
      <c r="G34" s="140">
        <v>353</v>
      </c>
      <c r="H34" s="143">
        <v>5621</v>
      </c>
    </row>
    <row r="35" spans="1:8" ht="12.75">
      <c r="A35">
        <v>28</v>
      </c>
      <c r="B35" s="759" t="s">
        <v>287</v>
      </c>
      <c r="C35" s="760"/>
      <c r="D35" s="761"/>
      <c r="E35" s="134">
        <f t="shared" si="0"/>
        <v>20576</v>
      </c>
      <c r="F35" s="143">
        <f>F36+F37</f>
        <v>14506</v>
      </c>
      <c r="G35" s="143">
        <f>G36+G37</f>
        <v>3814</v>
      </c>
      <c r="H35" s="143">
        <f>H36+H37</f>
        <v>2256</v>
      </c>
    </row>
    <row r="36" spans="1:8" ht="12.75">
      <c r="A36">
        <v>29</v>
      </c>
      <c r="B36" s="759" t="s">
        <v>288</v>
      </c>
      <c r="C36" s="760"/>
      <c r="D36" s="761"/>
      <c r="E36" s="134">
        <f t="shared" si="0"/>
        <v>761</v>
      </c>
      <c r="F36" s="140">
        <v>582</v>
      </c>
      <c r="G36" s="140">
        <v>157</v>
      </c>
      <c r="H36" s="140">
        <v>22</v>
      </c>
    </row>
    <row r="37" spans="1:8" ht="12.75">
      <c r="A37">
        <v>30</v>
      </c>
      <c r="B37" s="129" t="s">
        <v>289</v>
      </c>
      <c r="C37" s="130"/>
      <c r="D37" s="131"/>
      <c r="E37" s="137">
        <f t="shared" si="0"/>
        <v>19815</v>
      </c>
      <c r="F37" s="140">
        <v>13924</v>
      </c>
      <c r="G37" s="140">
        <v>3657</v>
      </c>
      <c r="H37" s="140">
        <v>2234</v>
      </c>
    </row>
    <row r="38" spans="1:8" ht="12.75">
      <c r="A38">
        <v>31</v>
      </c>
      <c r="B38" s="306" t="s">
        <v>290</v>
      </c>
      <c r="C38" s="307"/>
      <c r="D38" s="308"/>
      <c r="E38" s="305">
        <f t="shared" si="0"/>
        <v>120160</v>
      </c>
      <c r="F38" s="305">
        <f>SUM(F39+F51+F58)</f>
        <v>61841</v>
      </c>
      <c r="G38" s="305">
        <f>SUM(G39+G51+G58)</f>
        <v>11540</v>
      </c>
      <c r="H38" s="305">
        <f>SUM(H39+H51+H58)</f>
        <v>46779</v>
      </c>
    </row>
    <row r="39" spans="1:8" ht="12.75">
      <c r="A39">
        <v>32</v>
      </c>
      <c r="B39" s="803" t="s">
        <v>291</v>
      </c>
      <c r="C39" s="804"/>
      <c r="D39" s="804"/>
      <c r="E39" s="309">
        <f t="shared" si="0"/>
        <v>72561</v>
      </c>
      <c r="F39" s="309">
        <f>SUM(F40:F50)</f>
        <v>24496</v>
      </c>
      <c r="G39" s="309">
        <f>SUM(G40:G50)</f>
        <v>6493</v>
      </c>
      <c r="H39" s="309">
        <f>SUM(H40:H50)</f>
        <v>41572</v>
      </c>
    </row>
    <row r="40" spans="1:8" ht="12.75">
      <c r="A40">
        <v>33</v>
      </c>
      <c r="B40" s="759" t="s">
        <v>292</v>
      </c>
      <c r="C40" s="760"/>
      <c r="D40" s="761"/>
      <c r="E40" s="132">
        <f t="shared" si="0"/>
        <v>22806</v>
      </c>
      <c r="F40" s="142">
        <v>16065</v>
      </c>
      <c r="G40" s="142">
        <v>4210</v>
      </c>
      <c r="H40" s="142">
        <v>2531</v>
      </c>
    </row>
    <row r="41" spans="1:8" ht="12.75">
      <c r="A41">
        <v>34</v>
      </c>
      <c r="B41" s="129" t="s">
        <v>355</v>
      </c>
      <c r="C41" s="130"/>
      <c r="D41" s="131"/>
      <c r="E41" s="134">
        <f aca="true" t="shared" si="1" ref="E41:E72">SUM(F41:H41)</f>
        <v>2812</v>
      </c>
      <c r="F41" s="143">
        <v>2214</v>
      </c>
      <c r="G41" s="143">
        <v>598</v>
      </c>
      <c r="H41" s="143"/>
    </row>
    <row r="42" spans="1:8" ht="12.75">
      <c r="A42">
        <v>35</v>
      </c>
      <c r="B42" s="759" t="s">
        <v>359</v>
      </c>
      <c r="C42" s="760"/>
      <c r="D42" s="761"/>
      <c r="E42" s="134">
        <f t="shared" si="1"/>
        <v>8575</v>
      </c>
      <c r="F42" s="143">
        <v>4567</v>
      </c>
      <c r="G42" s="140">
        <v>1208</v>
      </c>
      <c r="H42" s="143">
        <v>2800</v>
      </c>
    </row>
    <row r="43" spans="1:9" ht="12.75">
      <c r="A43">
        <v>36</v>
      </c>
      <c r="B43" s="759" t="s">
        <v>293</v>
      </c>
      <c r="C43" s="760"/>
      <c r="D43" s="761"/>
      <c r="E43" s="134">
        <f t="shared" si="1"/>
        <v>3760</v>
      </c>
      <c r="F43" s="143">
        <v>1650</v>
      </c>
      <c r="G43" s="140">
        <v>437</v>
      </c>
      <c r="H43" s="140">
        <v>1673</v>
      </c>
      <c r="I43" s="120"/>
    </row>
    <row r="44" spans="1:9" ht="12.75">
      <c r="A44">
        <v>37</v>
      </c>
      <c r="B44" s="759" t="s">
        <v>294</v>
      </c>
      <c r="C44" s="760"/>
      <c r="D44" s="761"/>
      <c r="E44" s="134">
        <f t="shared" si="1"/>
        <v>1937</v>
      </c>
      <c r="F44" s="140"/>
      <c r="G44" s="140">
        <v>40</v>
      </c>
      <c r="H44" s="143">
        <v>1897</v>
      </c>
      <c r="I44" s="120"/>
    </row>
    <row r="45" spans="1:8" ht="12.75">
      <c r="A45">
        <v>38</v>
      </c>
      <c r="B45" s="759" t="s">
        <v>295</v>
      </c>
      <c r="C45" s="760"/>
      <c r="D45" s="761"/>
      <c r="E45" s="134">
        <f t="shared" si="1"/>
        <v>2675</v>
      </c>
      <c r="F45" s="140"/>
      <c r="G45" s="140"/>
      <c r="H45" s="143">
        <v>2675</v>
      </c>
    </row>
    <row r="46" spans="1:8" ht="12.75">
      <c r="A46">
        <v>39</v>
      </c>
      <c r="B46" s="759" t="s">
        <v>297</v>
      </c>
      <c r="C46" s="760"/>
      <c r="D46" s="761"/>
      <c r="E46" s="134">
        <f t="shared" si="1"/>
        <v>4826</v>
      </c>
      <c r="F46" s="140"/>
      <c r="G46" s="140"/>
      <c r="H46" s="143">
        <v>4826</v>
      </c>
    </row>
    <row r="47" spans="1:8" ht="12.75">
      <c r="A47">
        <v>40</v>
      </c>
      <c r="B47" s="759" t="s">
        <v>296</v>
      </c>
      <c r="C47" s="760"/>
      <c r="D47" s="761"/>
      <c r="E47" s="134">
        <f t="shared" si="1"/>
        <v>6078</v>
      </c>
      <c r="F47" s="140"/>
      <c r="G47" s="140"/>
      <c r="H47" s="143">
        <v>6078</v>
      </c>
    </row>
    <row r="48" spans="1:8" ht="12.75">
      <c r="A48">
        <v>41</v>
      </c>
      <c r="B48" s="759" t="s">
        <v>298</v>
      </c>
      <c r="C48" s="760"/>
      <c r="D48" s="761"/>
      <c r="E48" s="134">
        <f t="shared" si="1"/>
        <v>16891</v>
      </c>
      <c r="F48" s="140"/>
      <c r="G48" s="140"/>
      <c r="H48" s="143">
        <v>16891</v>
      </c>
    </row>
    <row r="49" spans="1:8" ht="12.75">
      <c r="A49">
        <v>42</v>
      </c>
      <c r="B49" s="759" t="s">
        <v>299</v>
      </c>
      <c r="C49" s="760"/>
      <c r="D49" s="761"/>
      <c r="E49" s="134">
        <f t="shared" si="1"/>
        <v>127</v>
      </c>
      <c r="F49" s="140"/>
      <c r="G49" s="140"/>
      <c r="H49" s="140">
        <v>127</v>
      </c>
    </row>
    <row r="50" spans="1:8" ht="12.75">
      <c r="A50">
        <v>43</v>
      </c>
      <c r="B50" s="759" t="s">
        <v>300</v>
      </c>
      <c r="C50" s="760"/>
      <c r="D50" s="761"/>
      <c r="E50" s="137">
        <f t="shared" si="1"/>
        <v>2074</v>
      </c>
      <c r="F50" s="141"/>
      <c r="G50" s="141"/>
      <c r="H50" s="144">
        <v>2074</v>
      </c>
    </row>
    <row r="51" spans="1:8" ht="12.75">
      <c r="A51">
        <v>44</v>
      </c>
      <c r="B51" s="770" t="s">
        <v>356</v>
      </c>
      <c r="C51" s="788"/>
      <c r="D51" s="789"/>
      <c r="E51" s="122">
        <f t="shared" si="1"/>
        <v>1266</v>
      </c>
      <c r="F51" s="154">
        <f>SUM(F52:F57)</f>
        <v>40</v>
      </c>
      <c r="G51" s="154">
        <f>SUM(G52:G57)</f>
        <v>11</v>
      </c>
      <c r="H51" s="154">
        <f>SUM(H52:H57)</f>
        <v>1215</v>
      </c>
    </row>
    <row r="52" spans="1:8" ht="12.75">
      <c r="A52">
        <v>45</v>
      </c>
      <c r="B52" s="790" t="s">
        <v>277</v>
      </c>
      <c r="C52" s="791"/>
      <c r="D52" s="792"/>
      <c r="E52" s="132">
        <f t="shared" si="1"/>
        <v>4</v>
      </c>
      <c r="F52" s="139"/>
      <c r="G52" s="139"/>
      <c r="H52" s="139">
        <v>4</v>
      </c>
    </row>
    <row r="53" spans="1:8" ht="12.75">
      <c r="A53">
        <v>46</v>
      </c>
      <c r="B53" s="759" t="s">
        <v>276</v>
      </c>
      <c r="C53" s="760"/>
      <c r="D53" s="761"/>
      <c r="E53" s="134">
        <f t="shared" si="1"/>
        <v>381</v>
      </c>
      <c r="F53" s="135"/>
      <c r="G53" s="135"/>
      <c r="H53" s="135">
        <v>381</v>
      </c>
    </row>
    <row r="54" spans="1:8" ht="12.75">
      <c r="A54">
        <v>47</v>
      </c>
      <c r="B54" s="759" t="s">
        <v>278</v>
      </c>
      <c r="C54" s="760"/>
      <c r="D54" s="761"/>
      <c r="E54" s="134">
        <f t="shared" si="1"/>
        <v>45</v>
      </c>
      <c r="F54" s="135"/>
      <c r="G54" s="135"/>
      <c r="H54" s="135">
        <v>45</v>
      </c>
    </row>
    <row r="55" spans="1:8" ht="12.75">
      <c r="A55">
        <v>48</v>
      </c>
      <c r="B55" s="759" t="s">
        <v>279</v>
      </c>
      <c r="C55" s="760"/>
      <c r="D55" s="761"/>
      <c r="E55" s="134">
        <f t="shared" si="1"/>
        <v>760</v>
      </c>
      <c r="F55" s="135">
        <v>40</v>
      </c>
      <c r="G55" s="135">
        <v>11</v>
      </c>
      <c r="H55" s="135">
        <v>709</v>
      </c>
    </row>
    <row r="56" spans="1:8" ht="12.75">
      <c r="A56">
        <v>49</v>
      </c>
      <c r="B56" s="759" t="s">
        <v>358</v>
      </c>
      <c r="C56" s="760"/>
      <c r="D56" s="761"/>
      <c r="E56" s="134">
        <f t="shared" si="1"/>
        <v>31</v>
      </c>
      <c r="F56" s="140"/>
      <c r="G56" s="140"/>
      <c r="H56" s="140">
        <v>31</v>
      </c>
    </row>
    <row r="57" spans="1:8" ht="12.75">
      <c r="A57">
        <v>50</v>
      </c>
      <c r="B57" s="759" t="s">
        <v>280</v>
      </c>
      <c r="C57" s="760"/>
      <c r="D57" s="761"/>
      <c r="E57" s="137">
        <f t="shared" si="1"/>
        <v>45</v>
      </c>
      <c r="F57" s="141"/>
      <c r="G57" s="141"/>
      <c r="H57" s="141">
        <v>45</v>
      </c>
    </row>
    <row r="58" spans="1:8" ht="12.75">
      <c r="A58">
        <v>51</v>
      </c>
      <c r="B58" s="125" t="s">
        <v>357</v>
      </c>
      <c r="C58" s="126"/>
      <c r="D58" s="127"/>
      <c r="E58" s="122">
        <f t="shared" si="1"/>
        <v>46333</v>
      </c>
      <c r="F58" s="154">
        <f>SUM(F59:F60)</f>
        <v>37305</v>
      </c>
      <c r="G58" s="154">
        <f>SUM(G59:G60)</f>
        <v>5036</v>
      </c>
      <c r="H58" s="154">
        <f>SUM(H59:H60)</f>
        <v>3992</v>
      </c>
    </row>
    <row r="59" spans="1:8" ht="12.75">
      <c r="A59">
        <v>52</v>
      </c>
      <c r="B59" s="759" t="s">
        <v>354</v>
      </c>
      <c r="C59" s="753"/>
      <c r="D59" s="752"/>
      <c r="E59" s="134">
        <f t="shared" si="1"/>
        <v>1178</v>
      </c>
      <c r="F59" s="143">
        <v>1038</v>
      </c>
      <c r="G59" s="143">
        <v>140</v>
      </c>
      <c r="H59" s="143"/>
    </row>
    <row r="60" spans="1:8" ht="12.75">
      <c r="A60">
        <v>53</v>
      </c>
      <c r="B60" s="759" t="s">
        <v>301</v>
      </c>
      <c r="C60" s="753"/>
      <c r="D60" s="752"/>
      <c r="E60" s="137">
        <f t="shared" si="1"/>
        <v>45155</v>
      </c>
      <c r="F60" s="143">
        <v>36267</v>
      </c>
      <c r="G60" s="143">
        <v>4896</v>
      </c>
      <c r="H60" s="143">
        <v>3992</v>
      </c>
    </row>
    <row r="61" spans="1:8" ht="12.75">
      <c r="A61">
        <v>54</v>
      </c>
      <c r="B61" s="762" t="s">
        <v>410</v>
      </c>
      <c r="C61" s="763"/>
      <c r="D61" s="763"/>
      <c r="E61" s="310">
        <f t="shared" si="1"/>
        <v>178189</v>
      </c>
      <c r="F61" s="311">
        <f>SUM(F62:F67)</f>
        <v>111571</v>
      </c>
      <c r="G61" s="311">
        <f>SUM(G62:G67)</f>
        <v>29544</v>
      </c>
      <c r="H61" s="311">
        <f>SUM(H62:H67)</f>
        <v>37074</v>
      </c>
    </row>
    <row r="62" spans="1:8" ht="12.75">
      <c r="A62">
        <v>55</v>
      </c>
      <c r="B62" s="759" t="s">
        <v>302</v>
      </c>
      <c r="C62" s="760"/>
      <c r="D62" s="761"/>
      <c r="E62" s="132">
        <f t="shared" si="1"/>
        <v>148224</v>
      </c>
      <c r="F62" s="146">
        <v>91419</v>
      </c>
      <c r="G62" s="147">
        <v>23997</v>
      </c>
      <c r="H62" s="147">
        <v>32808</v>
      </c>
    </row>
    <row r="63" spans="1:8" ht="12.75">
      <c r="A63">
        <v>56</v>
      </c>
      <c r="B63" s="759" t="s">
        <v>303</v>
      </c>
      <c r="C63" s="760"/>
      <c r="D63" s="761"/>
      <c r="E63" s="134">
        <f t="shared" si="1"/>
        <v>3078</v>
      </c>
      <c r="F63" s="148">
        <v>2274</v>
      </c>
      <c r="G63" s="148">
        <v>586</v>
      </c>
      <c r="H63" s="149">
        <v>218</v>
      </c>
    </row>
    <row r="64" spans="1:8" ht="12.75">
      <c r="A64">
        <v>57</v>
      </c>
      <c r="B64" s="759" t="s">
        <v>304</v>
      </c>
      <c r="C64" s="760"/>
      <c r="D64" s="761"/>
      <c r="E64" s="134">
        <f t="shared" si="1"/>
        <v>6906</v>
      </c>
      <c r="F64" s="148">
        <v>5198</v>
      </c>
      <c r="G64" s="148">
        <v>1365</v>
      </c>
      <c r="H64" s="149">
        <v>343</v>
      </c>
    </row>
    <row r="65" spans="1:8" ht="12.75">
      <c r="A65">
        <v>58</v>
      </c>
      <c r="B65" s="759" t="s">
        <v>305</v>
      </c>
      <c r="C65" s="753"/>
      <c r="D65" s="752"/>
      <c r="E65" s="134">
        <f t="shared" si="1"/>
        <v>6513</v>
      </c>
      <c r="F65" s="148">
        <v>4064</v>
      </c>
      <c r="G65" s="148">
        <v>1140</v>
      </c>
      <c r="H65" s="149">
        <v>1309</v>
      </c>
    </row>
    <row r="66" spans="1:9" ht="12.75">
      <c r="A66">
        <v>59</v>
      </c>
      <c r="B66" s="759" t="s">
        <v>306</v>
      </c>
      <c r="C66" s="760"/>
      <c r="D66" s="761"/>
      <c r="E66" s="134">
        <f t="shared" si="1"/>
        <v>13468</v>
      </c>
      <c r="F66" s="148">
        <v>8616</v>
      </c>
      <c r="G66" s="148">
        <v>2456</v>
      </c>
      <c r="H66" s="149">
        <v>2396</v>
      </c>
      <c r="I66" s="120"/>
    </row>
    <row r="67" spans="1:9" ht="12.75">
      <c r="A67">
        <v>60</v>
      </c>
      <c r="B67" s="759"/>
      <c r="C67" s="760"/>
      <c r="D67" s="761"/>
      <c r="E67" s="134">
        <f t="shared" si="1"/>
        <v>0</v>
      </c>
      <c r="F67" s="140"/>
      <c r="G67" s="140"/>
      <c r="H67" s="140"/>
      <c r="I67" s="120"/>
    </row>
    <row r="68" spans="1:9" ht="12.75">
      <c r="A68">
        <v>61</v>
      </c>
      <c r="B68" s="764" t="s">
        <v>411</v>
      </c>
      <c r="C68" s="765"/>
      <c r="D68" s="766"/>
      <c r="E68" s="305">
        <f t="shared" si="1"/>
        <v>22447</v>
      </c>
      <c r="F68" s="311">
        <f>SUM(F69:F74)</f>
        <v>7016</v>
      </c>
      <c r="G68" s="311">
        <f>SUM(G69:G74)</f>
        <v>2325</v>
      </c>
      <c r="H68" s="311">
        <f>SUM(H69:H74)</f>
        <v>13106</v>
      </c>
      <c r="I68" s="120"/>
    </row>
    <row r="69" spans="1:8" ht="12.75">
      <c r="A69">
        <v>62</v>
      </c>
      <c r="B69" s="759" t="s">
        <v>360</v>
      </c>
      <c r="C69" s="760"/>
      <c r="D69" s="761"/>
      <c r="E69" s="134">
        <f t="shared" si="1"/>
        <v>4183</v>
      </c>
      <c r="F69" s="183"/>
      <c r="G69" s="183"/>
      <c r="H69" s="183">
        <v>4183</v>
      </c>
    </row>
    <row r="70" spans="1:8" ht="12.75">
      <c r="A70">
        <v>63</v>
      </c>
      <c r="B70" s="759" t="s">
        <v>361</v>
      </c>
      <c r="C70" s="760"/>
      <c r="D70" s="761"/>
      <c r="E70" s="134">
        <f t="shared" si="1"/>
        <v>368</v>
      </c>
      <c r="F70" s="184"/>
      <c r="G70" s="184">
        <v>65</v>
      </c>
      <c r="H70" s="184">
        <v>303</v>
      </c>
    </row>
    <row r="71" spans="1:8" ht="12.75">
      <c r="A71">
        <v>64</v>
      </c>
      <c r="B71" s="759" t="s">
        <v>362</v>
      </c>
      <c r="C71" s="760"/>
      <c r="D71" s="761"/>
      <c r="E71" s="134">
        <f t="shared" si="1"/>
        <v>1774</v>
      </c>
      <c r="F71" s="184"/>
      <c r="G71" s="184">
        <v>325</v>
      </c>
      <c r="H71" s="184">
        <v>1449</v>
      </c>
    </row>
    <row r="72" spans="1:8" ht="12.75">
      <c r="A72">
        <v>65</v>
      </c>
      <c r="B72" s="759" t="s">
        <v>370</v>
      </c>
      <c r="C72" s="760"/>
      <c r="D72" s="761"/>
      <c r="E72" s="134">
        <f t="shared" si="1"/>
        <v>4912</v>
      </c>
      <c r="F72" s="184"/>
      <c r="G72" s="184"/>
      <c r="H72" s="184">
        <v>4912</v>
      </c>
    </row>
    <row r="73" spans="1:8" ht="12.75">
      <c r="A73">
        <v>66</v>
      </c>
      <c r="B73" s="785" t="s">
        <v>422</v>
      </c>
      <c r="C73" s="786"/>
      <c r="D73" s="787"/>
      <c r="E73" s="134">
        <f aca="true" t="shared" si="2" ref="E73:E104">SUM(F73:H73)</f>
        <v>10754</v>
      </c>
      <c r="F73" s="149">
        <v>6729</v>
      </c>
      <c r="G73" s="149">
        <v>1766</v>
      </c>
      <c r="H73" s="149">
        <v>2259</v>
      </c>
    </row>
    <row r="74" spans="1:8" ht="13.5" thickBot="1">
      <c r="A74">
        <v>67</v>
      </c>
      <c r="B74" s="759" t="s">
        <v>371</v>
      </c>
      <c r="C74" s="760"/>
      <c r="D74" s="761"/>
      <c r="E74" s="185">
        <f t="shared" si="2"/>
        <v>456</v>
      </c>
      <c r="F74" s="140">
        <v>287</v>
      </c>
      <c r="G74" s="140">
        <v>169</v>
      </c>
      <c r="H74" s="140"/>
    </row>
    <row r="75" spans="1:8" ht="13.5" thickBot="1">
      <c r="A75">
        <v>68</v>
      </c>
      <c r="B75" s="782" t="s">
        <v>307</v>
      </c>
      <c r="C75" s="783"/>
      <c r="D75" s="784"/>
      <c r="E75" s="296">
        <f t="shared" si="2"/>
        <v>790799</v>
      </c>
      <c r="F75" s="297">
        <f>SUM(F22+F23+F28+F38+F61+F68)</f>
        <v>431395</v>
      </c>
      <c r="G75" s="297">
        <f>SUM(G22+G23+G28+G38+G61+G68)</f>
        <v>108561</v>
      </c>
      <c r="H75" s="297">
        <f>SUM(H22+H23+H28+H38+H61+H68)</f>
        <v>250843</v>
      </c>
    </row>
    <row r="76" spans="1:8" ht="12.75">
      <c r="A76">
        <v>69</v>
      </c>
      <c r="B76" s="759" t="s">
        <v>512</v>
      </c>
      <c r="C76" s="760"/>
      <c r="D76" s="761"/>
      <c r="E76" s="137">
        <f t="shared" si="2"/>
        <v>38320</v>
      </c>
      <c r="F76" s="150"/>
      <c r="G76" s="151">
        <v>1800</v>
      </c>
      <c r="H76" s="151">
        <v>36520</v>
      </c>
    </row>
    <row r="77" spans="1:8" ht="12.75">
      <c r="A77">
        <v>70</v>
      </c>
      <c r="B77" s="764" t="s">
        <v>412</v>
      </c>
      <c r="C77" s="765"/>
      <c r="D77" s="766"/>
      <c r="E77" s="305">
        <f t="shared" si="2"/>
        <v>38320</v>
      </c>
      <c r="F77" s="311">
        <f>SUM(F76)</f>
        <v>0</v>
      </c>
      <c r="G77" s="311">
        <f>SUM(G76)</f>
        <v>1800</v>
      </c>
      <c r="H77" s="311">
        <f>SUM(H76)</f>
        <v>36520</v>
      </c>
    </row>
    <row r="78" spans="1:8" ht="12.75">
      <c r="A78">
        <v>71</v>
      </c>
      <c r="B78" s="759" t="s">
        <v>392</v>
      </c>
      <c r="C78" s="760"/>
      <c r="D78" s="761"/>
      <c r="E78" s="132">
        <f t="shared" si="2"/>
        <v>976</v>
      </c>
      <c r="F78" s="145">
        <v>0</v>
      </c>
      <c r="G78" s="145">
        <v>0</v>
      </c>
      <c r="H78" s="147">
        <v>976</v>
      </c>
    </row>
    <row r="79" spans="1:9" ht="12.75">
      <c r="A79">
        <v>72</v>
      </c>
      <c r="B79" s="759" t="s">
        <v>393</v>
      </c>
      <c r="C79" s="760"/>
      <c r="D79" s="761"/>
      <c r="E79" s="134">
        <f t="shared" si="2"/>
        <v>122</v>
      </c>
      <c r="F79" s="140">
        <v>0</v>
      </c>
      <c r="G79" s="140">
        <v>0</v>
      </c>
      <c r="H79" s="140">
        <v>122</v>
      </c>
      <c r="I79" s="152"/>
    </row>
    <row r="80" spans="1:9" ht="12.75">
      <c r="A80">
        <v>73</v>
      </c>
      <c r="B80" s="759" t="s">
        <v>394</v>
      </c>
      <c r="C80" s="760"/>
      <c r="D80" s="761"/>
      <c r="E80" s="134">
        <f t="shared" si="2"/>
        <v>515</v>
      </c>
      <c r="F80" s="140">
        <v>0</v>
      </c>
      <c r="G80" s="140">
        <v>0</v>
      </c>
      <c r="H80" s="140">
        <v>515</v>
      </c>
      <c r="I80" s="152"/>
    </row>
    <row r="81" spans="1:9" ht="12.75">
      <c r="A81">
        <v>74</v>
      </c>
      <c r="B81" s="759" t="s">
        <v>395</v>
      </c>
      <c r="C81" s="760"/>
      <c r="D81" s="761"/>
      <c r="E81" s="134">
        <f t="shared" si="2"/>
        <v>515</v>
      </c>
      <c r="F81" s="140">
        <v>0</v>
      </c>
      <c r="G81" s="140">
        <v>0</v>
      </c>
      <c r="H81" s="140">
        <v>515</v>
      </c>
      <c r="I81" s="152"/>
    </row>
    <row r="82" spans="1:8" ht="12.75">
      <c r="A82">
        <v>75</v>
      </c>
      <c r="B82" s="759" t="s">
        <v>396</v>
      </c>
      <c r="C82" s="760"/>
      <c r="D82" s="761"/>
      <c r="E82" s="134">
        <f t="shared" si="2"/>
        <v>0</v>
      </c>
      <c r="F82" s="140">
        <v>0</v>
      </c>
      <c r="G82" s="140">
        <v>0</v>
      </c>
      <c r="H82" s="149"/>
    </row>
    <row r="83" spans="1:8" ht="12.75">
      <c r="A83">
        <v>76</v>
      </c>
      <c r="B83" s="129" t="s">
        <v>308</v>
      </c>
      <c r="C83" s="130"/>
      <c r="D83" s="131" t="s">
        <v>397</v>
      </c>
      <c r="E83" s="134">
        <f t="shared" si="2"/>
        <v>0</v>
      </c>
      <c r="F83" s="140"/>
      <c r="G83" s="140"/>
      <c r="H83" s="149"/>
    </row>
    <row r="84" spans="1:8" ht="12.75">
      <c r="A84">
        <v>77</v>
      </c>
      <c r="B84" s="129" t="s">
        <v>391</v>
      </c>
      <c r="C84" s="130"/>
      <c r="D84" s="131" t="s">
        <v>398</v>
      </c>
      <c r="E84" s="134">
        <f t="shared" si="2"/>
        <v>0</v>
      </c>
      <c r="F84" s="140"/>
      <c r="G84" s="140"/>
      <c r="H84" s="149"/>
    </row>
    <row r="85" spans="1:8" ht="12.75">
      <c r="A85">
        <v>78</v>
      </c>
      <c r="B85" s="312" t="s">
        <v>413</v>
      </c>
      <c r="C85" s="313"/>
      <c r="D85" s="314"/>
      <c r="E85" s="305">
        <f t="shared" si="2"/>
        <v>2128</v>
      </c>
      <c r="F85" s="311">
        <f>SUM(F78:F84)</f>
        <v>0</v>
      </c>
      <c r="G85" s="311">
        <f>SUM(G78:G84)</f>
        <v>0</v>
      </c>
      <c r="H85" s="311">
        <f>SUM(H78:H84)</f>
        <v>2128</v>
      </c>
    </row>
    <row r="86" spans="1:8" ht="12.75">
      <c r="A86">
        <v>79</v>
      </c>
      <c r="B86" s="759" t="s">
        <v>399</v>
      </c>
      <c r="C86" s="760"/>
      <c r="D86" s="761"/>
      <c r="E86" s="132">
        <f t="shared" si="2"/>
        <v>1800</v>
      </c>
      <c r="F86" s="140">
        <v>0</v>
      </c>
      <c r="G86" s="140">
        <v>0</v>
      </c>
      <c r="H86" s="148">
        <v>1800</v>
      </c>
    </row>
    <row r="87" spans="1:8" ht="12.75">
      <c r="A87">
        <v>80</v>
      </c>
      <c r="B87" s="759" t="s">
        <v>400</v>
      </c>
      <c r="C87" s="760"/>
      <c r="D87" s="761"/>
      <c r="E87" s="134">
        <f t="shared" si="2"/>
        <v>2100</v>
      </c>
      <c r="F87" s="140">
        <v>0</v>
      </c>
      <c r="G87" s="140">
        <v>0</v>
      </c>
      <c r="H87" s="148">
        <v>2100</v>
      </c>
    </row>
    <row r="88" spans="1:8" ht="12.75">
      <c r="A88">
        <v>81</v>
      </c>
      <c r="B88" s="759" t="s">
        <v>401</v>
      </c>
      <c r="C88" s="760"/>
      <c r="D88" s="761"/>
      <c r="E88" s="134">
        <f t="shared" si="2"/>
        <v>307</v>
      </c>
      <c r="F88" s="140">
        <v>0</v>
      </c>
      <c r="G88" s="140">
        <v>0</v>
      </c>
      <c r="H88" s="149">
        <v>307</v>
      </c>
    </row>
    <row r="89" spans="1:8" ht="12.75">
      <c r="A89">
        <v>82</v>
      </c>
      <c r="B89" s="129" t="s">
        <v>309</v>
      </c>
      <c r="C89" s="130"/>
      <c r="D89" s="131" t="s">
        <v>397</v>
      </c>
      <c r="E89" s="134">
        <f t="shared" si="2"/>
        <v>610</v>
      </c>
      <c r="F89" s="140"/>
      <c r="G89" s="140"/>
      <c r="H89" s="149">
        <v>610</v>
      </c>
    </row>
    <row r="90" spans="1:9" ht="12.75">
      <c r="A90">
        <v>83</v>
      </c>
      <c r="B90" s="759" t="s">
        <v>402</v>
      </c>
      <c r="C90" s="760"/>
      <c r="D90" s="761"/>
      <c r="E90" s="134">
        <f t="shared" si="2"/>
        <v>2316</v>
      </c>
      <c r="F90" s="140">
        <v>0</v>
      </c>
      <c r="G90" s="140">
        <v>0</v>
      </c>
      <c r="H90" s="149">
        <v>2316</v>
      </c>
      <c r="I90" s="120"/>
    </row>
    <row r="91" spans="1:9" ht="12.75">
      <c r="A91">
        <v>84</v>
      </c>
      <c r="B91" s="759" t="s">
        <v>798</v>
      </c>
      <c r="C91" s="760"/>
      <c r="D91" s="761"/>
      <c r="E91" s="137">
        <f t="shared" si="2"/>
        <v>180</v>
      </c>
      <c r="F91" s="140">
        <v>0</v>
      </c>
      <c r="G91" s="140">
        <v>0</v>
      </c>
      <c r="H91" s="149">
        <v>180</v>
      </c>
      <c r="I91" s="120"/>
    </row>
    <row r="92" spans="1:8" ht="12.75">
      <c r="A92">
        <v>85</v>
      </c>
      <c r="B92" s="764" t="s">
        <v>414</v>
      </c>
      <c r="C92" s="765"/>
      <c r="D92" s="766"/>
      <c r="E92" s="315">
        <f t="shared" si="2"/>
        <v>7313</v>
      </c>
      <c r="F92" s="316">
        <f>SUM(F86:F91)</f>
        <v>0</v>
      </c>
      <c r="G92" s="316">
        <f>SUM(G86:G91)</f>
        <v>0</v>
      </c>
      <c r="H92" s="316">
        <f>SUM(H86:H91)</f>
        <v>7313</v>
      </c>
    </row>
    <row r="93" spans="1:8" ht="12.75">
      <c r="A93">
        <v>86</v>
      </c>
      <c r="B93" s="570" t="s">
        <v>842</v>
      </c>
      <c r="C93" s="571"/>
      <c r="D93" s="572"/>
      <c r="E93" s="573">
        <f t="shared" si="2"/>
        <v>47761</v>
      </c>
      <c r="F93" s="573">
        <f>F76+F85+F92</f>
        <v>0</v>
      </c>
      <c r="G93" s="573">
        <f>G76+G85+G92</f>
        <v>1800</v>
      </c>
      <c r="H93" s="573">
        <f>H76+H85+H92</f>
        <v>45961</v>
      </c>
    </row>
    <row r="94" spans="1:8" ht="12.75">
      <c r="A94">
        <v>87</v>
      </c>
      <c r="B94" s="776" t="s">
        <v>841</v>
      </c>
      <c r="C94" s="777"/>
      <c r="D94" s="778"/>
      <c r="E94" s="298">
        <f t="shared" si="2"/>
        <v>838560</v>
      </c>
      <c r="F94" s="299">
        <f>SUM(F75+F93)</f>
        <v>431395</v>
      </c>
      <c r="G94" s="299">
        <f>SUM(G75+G93)</f>
        <v>110361</v>
      </c>
      <c r="H94" s="299">
        <f>SUM(H75+H93)</f>
        <v>296804</v>
      </c>
    </row>
    <row r="95" spans="1:8" ht="12.75">
      <c r="A95">
        <v>88</v>
      </c>
      <c r="B95" s="779" t="s">
        <v>415</v>
      </c>
      <c r="C95" s="780"/>
      <c r="D95" s="781"/>
      <c r="E95" s="160">
        <f t="shared" si="2"/>
        <v>0</v>
      </c>
      <c r="F95" s="205">
        <v>0</v>
      </c>
      <c r="G95" s="205">
        <v>0</v>
      </c>
      <c r="H95" s="206"/>
    </row>
    <row r="96" spans="1:8" ht="12.75">
      <c r="A96">
        <v>89</v>
      </c>
      <c r="B96" s="790" t="s">
        <v>417</v>
      </c>
      <c r="C96" s="815"/>
      <c r="D96" s="816"/>
      <c r="E96" s="132">
        <f t="shared" si="2"/>
        <v>2332</v>
      </c>
      <c r="F96" s="145">
        <v>0</v>
      </c>
      <c r="G96" s="145">
        <v>0</v>
      </c>
      <c r="H96" s="146">
        <v>2332</v>
      </c>
    </row>
    <row r="97" spans="1:8" ht="12.75">
      <c r="A97">
        <v>90</v>
      </c>
      <c r="B97" s="759" t="s">
        <v>418</v>
      </c>
      <c r="C97" s="760"/>
      <c r="D97" s="761"/>
      <c r="E97" s="134">
        <f t="shared" si="2"/>
        <v>19324</v>
      </c>
      <c r="F97" s="140">
        <v>0</v>
      </c>
      <c r="G97" s="140">
        <v>0</v>
      </c>
      <c r="H97" s="148">
        <v>19324</v>
      </c>
    </row>
    <row r="98" spans="1:8" ht="12.75">
      <c r="A98">
        <v>91</v>
      </c>
      <c r="B98" s="207" t="s">
        <v>419</v>
      </c>
      <c r="C98" s="208"/>
      <c r="D98" s="209"/>
      <c r="E98" s="137">
        <f t="shared" si="2"/>
        <v>0</v>
      </c>
      <c r="F98" s="141"/>
      <c r="G98" s="141"/>
      <c r="H98" s="210"/>
    </row>
    <row r="99" spans="1:8" ht="12.75">
      <c r="A99">
        <v>92</v>
      </c>
      <c r="B99" s="776" t="s">
        <v>416</v>
      </c>
      <c r="C99" s="817"/>
      <c r="D99" s="818"/>
      <c r="E99" s="298">
        <f t="shared" si="2"/>
        <v>21656</v>
      </c>
      <c r="F99" s="300">
        <f>SUM(F96:F98)</f>
        <v>0</v>
      </c>
      <c r="G99" s="300">
        <f>SUM(G96:G98)</f>
        <v>0</v>
      </c>
      <c r="H99" s="300">
        <f>SUM(H96:H98)</f>
        <v>21656</v>
      </c>
    </row>
    <row r="100" spans="1:8" ht="12.75">
      <c r="A100">
        <v>83</v>
      </c>
      <c r="B100" s="779" t="s">
        <v>420</v>
      </c>
      <c r="C100" s="780"/>
      <c r="D100" s="781"/>
      <c r="E100" s="160">
        <f t="shared" si="2"/>
        <v>9780</v>
      </c>
      <c r="F100" s="153">
        <f>SUM(F101:F103)</f>
        <v>0</v>
      </c>
      <c r="G100" s="153">
        <f>SUM(G101:G103)</f>
        <v>0</v>
      </c>
      <c r="H100" s="153">
        <f>SUM(H101:H103)</f>
        <v>9780</v>
      </c>
    </row>
    <row r="101" spans="1:8" ht="12.75">
      <c r="A101">
        <v>94</v>
      </c>
      <c r="B101" s="155" t="s">
        <v>310</v>
      </c>
      <c r="C101" s="156"/>
      <c r="D101" s="157" t="s">
        <v>403</v>
      </c>
      <c r="E101" s="132">
        <f t="shared" si="2"/>
        <v>8000</v>
      </c>
      <c r="F101" s="139">
        <v>0</v>
      </c>
      <c r="G101" s="139">
        <v>0</v>
      </c>
      <c r="H101" s="133">
        <v>8000</v>
      </c>
    </row>
    <row r="102" spans="1:9" ht="12.75">
      <c r="A102">
        <v>95</v>
      </c>
      <c r="B102" s="822" t="s">
        <v>838</v>
      </c>
      <c r="C102" s="823"/>
      <c r="D102" s="729"/>
      <c r="E102" s="134">
        <f t="shared" si="2"/>
        <v>1780</v>
      </c>
      <c r="F102" s="158"/>
      <c r="G102" s="158"/>
      <c r="H102" s="136">
        <v>1780</v>
      </c>
      <c r="I102" s="120"/>
    </row>
    <row r="103" spans="1:9" ht="12.75">
      <c r="A103">
        <v>96</v>
      </c>
      <c r="B103" s="819"/>
      <c r="C103" s="820"/>
      <c r="D103" s="821"/>
      <c r="E103" s="134">
        <f t="shared" si="2"/>
        <v>0</v>
      </c>
      <c r="F103" s="140">
        <v>0</v>
      </c>
      <c r="G103" s="140">
        <v>0</v>
      </c>
      <c r="H103" s="159"/>
      <c r="I103" s="120"/>
    </row>
    <row r="104" spans="1:9" ht="12.75">
      <c r="A104">
        <v>97</v>
      </c>
      <c r="B104" s="773" t="s">
        <v>311</v>
      </c>
      <c r="C104" s="774"/>
      <c r="D104" s="775"/>
      <c r="E104" s="298">
        <f t="shared" si="2"/>
        <v>869996</v>
      </c>
      <c r="F104" s="299">
        <f>SUM(F94+F95+F99+F100)</f>
        <v>431395</v>
      </c>
      <c r="G104" s="299">
        <f>SUM(G94+G95+G96+G97+G98+G100)</f>
        <v>110361</v>
      </c>
      <c r="H104" s="299">
        <f>SUM(H94+H95+H96+H97+H98+H100)</f>
        <v>328240</v>
      </c>
      <c r="I104" s="120"/>
    </row>
    <row r="105" spans="1:8" ht="12.75">
      <c r="A105">
        <v>98</v>
      </c>
      <c r="B105" s="770" t="s">
        <v>421</v>
      </c>
      <c r="C105" s="771"/>
      <c r="D105" s="772"/>
      <c r="E105" s="122">
        <f>SUM(F105:H105)</f>
        <v>0</v>
      </c>
      <c r="F105" s="161">
        <v>0</v>
      </c>
      <c r="G105" s="154">
        <v>0</v>
      </c>
      <c r="H105" s="154">
        <v>0</v>
      </c>
    </row>
    <row r="106" spans="1:8" ht="12.75">
      <c r="A106">
        <v>99</v>
      </c>
      <c r="B106" s="773" t="s">
        <v>312</v>
      </c>
      <c r="C106" s="774"/>
      <c r="D106" s="775"/>
      <c r="E106" s="298">
        <f>SUM(F106:H106)</f>
        <v>869996</v>
      </c>
      <c r="F106" s="299">
        <f>SUM(F104:F105)</f>
        <v>431395</v>
      </c>
      <c r="G106" s="299">
        <f>SUM(G104:G105)</f>
        <v>110361</v>
      </c>
      <c r="H106" s="299">
        <f>SUM(H104:H105)</f>
        <v>328240</v>
      </c>
    </row>
    <row r="108" spans="1:4" ht="12.75">
      <c r="A108"/>
      <c r="B108" s="112"/>
      <c r="C108" s="112"/>
      <c r="D108" s="112"/>
    </row>
    <row r="109" spans="1:10" ht="12.75">
      <c r="A109"/>
      <c r="J109" s="120"/>
    </row>
    <row r="110" spans="1:11" s="112" customFormat="1" ht="12.75">
      <c r="A110"/>
      <c r="B110" s="108"/>
      <c r="C110" s="108"/>
      <c r="D110" s="108"/>
      <c r="E110" s="108"/>
      <c r="F110" s="108"/>
      <c r="G110" s="108"/>
      <c r="H110" s="108"/>
      <c r="K110" s="162"/>
    </row>
    <row r="111" spans="1:11" ht="12.75">
      <c r="A111"/>
      <c r="J111" s="120"/>
      <c r="K111" s="163"/>
    </row>
    <row r="112" ht="12.75">
      <c r="A112"/>
    </row>
    <row r="113" spans="1:14" ht="12.75">
      <c r="A113"/>
      <c r="J113" s="120"/>
      <c r="L113" s="163"/>
      <c r="N113" s="120"/>
    </row>
    <row r="114" ht="12.75">
      <c r="A114"/>
    </row>
    <row r="115" spans="10:11" ht="12.75">
      <c r="J115" s="163"/>
      <c r="K115" s="164"/>
    </row>
  </sheetData>
  <sheetProtection/>
  <mergeCells count="83">
    <mergeCell ref="B35:D35"/>
    <mergeCell ref="B32:D32"/>
    <mergeCell ref="B36:D36"/>
    <mergeCell ref="B39:D39"/>
    <mergeCell ref="B106:D106"/>
    <mergeCell ref="B96:D96"/>
    <mergeCell ref="B97:D97"/>
    <mergeCell ref="B100:D100"/>
    <mergeCell ref="B99:D99"/>
    <mergeCell ref="B103:D103"/>
    <mergeCell ref="B102:D102"/>
    <mergeCell ref="B26:D26"/>
    <mergeCell ref="F7:H7"/>
    <mergeCell ref="B24:D24"/>
    <mergeCell ref="B29:D29"/>
    <mergeCell ref="B28:D28"/>
    <mergeCell ref="B9:D9"/>
    <mergeCell ref="B10:D10"/>
    <mergeCell ref="B6:D8"/>
    <mergeCell ref="B11:D11"/>
    <mergeCell ref="B20:D20"/>
    <mergeCell ref="B23:D23"/>
    <mergeCell ref="B25:D25"/>
    <mergeCell ref="B5:D5"/>
    <mergeCell ref="B16:D16"/>
    <mergeCell ref="B17:D17"/>
    <mergeCell ref="B18:D18"/>
    <mergeCell ref="B12:D12"/>
    <mergeCell ref="B14:D14"/>
    <mergeCell ref="B22:D22"/>
    <mergeCell ref="B55:D55"/>
    <mergeCell ref="B40:D40"/>
    <mergeCell ref="B42:D42"/>
    <mergeCell ref="B44:D44"/>
    <mergeCell ref="B43:D43"/>
    <mergeCell ref="B45:D45"/>
    <mergeCell ref="B46:D46"/>
    <mergeCell ref="B47:D47"/>
    <mergeCell ref="B48:D48"/>
    <mergeCell ref="B49:D49"/>
    <mergeCell ref="B73:D73"/>
    <mergeCell ref="B59:D59"/>
    <mergeCell ref="B60:D60"/>
    <mergeCell ref="B70:D70"/>
    <mergeCell ref="A6:A8"/>
    <mergeCell ref="B50:D50"/>
    <mergeCell ref="B51:D51"/>
    <mergeCell ref="B52:D52"/>
    <mergeCell ref="B53:D53"/>
    <mergeCell ref="B56:D56"/>
    <mergeCell ref="B66:D66"/>
    <mergeCell ref="B68:D68"/>
    <mergeCell ref="B67:D67"/>
    <mergeCell ref="B69:D69"/>
    <mergeCell ref="B71:D71"/>
    <mergeCell ref="B72:D72"/>
    <mergeCell ref="B86:D86"/>
    <mergeCell ref="B82:D82"/>
    <mergeCell ref="B81:D81"/>
    <mergeCell ref="B79:D79"/>
    <mergeCell ref="B80:D80"/>
    <mergeCell ref="B74:D74"/>
    <mergeCell ref="B75:D75"/>
    <mergeCell ref="F6:H6"/>
    <mergeCell ref="B105:D105"/>
    <mergeCell ref="B104:D104"/>
    <mergeCell ref="B91:D91"/>
    <mergeCell ref="B87:D87"/>
    <mergeCell ref="B94:D94"/>
    <mergeCell ref="B95:D95"/>
    <mergeCell ref="B92:D92"/>
    <mergeCell ref="B76:D76"/>
    <mergeCell ref="B54:D54"/>
    <mergeCell ref="B65:D65"/>
    <mergeCell ref="B57:D57"/>
    <mergeCell ref="B90:D90"/>
    <mergeCell ref="B63:D63"/>
    <mergeCell ref="B64:D64"/>
    <mergeCell ref="B61:D61"/>
    <mergeCell ref="B62:D62"/>
    <mergeCell ref="B77:D77"/>
    <mergeCell ref="B88:D88"/>
    <mergeCell ref="B78:D7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4" sqref="D4"/>
    </sheetView>
  </sheetViews>
  <sheetFormatPr defaultColWidth="8.00390625" defaultRowHeight="12.75"/>
  <cols>
    <col min="1" max="1" width="8.00390625" style="201" customWidth="1"/>
    <col min="2" max="2" width="42.28125" style="201" customWidth="1"/>
    <col min="3" max="3" width="21.8515625" style="201" customWidth="1"/>
    <col min="4" max="4" width="19.140625" style="201" customWidth="1"/>
    <col min="5" max="5" width="8.8515625" style="201" customWidth="1"/>
    <col min="6" max="6" width="8.7109375" style="201" customWidth="1"/>
    <col min="7" max="16384" width="8.00390625" style="201" customWidth="1"/>
  </cols>
  <sheetData>
    <row r="1" spans="1:7" ht="15.75">
      <c r="A1" s="190"/>
      <c r="B1" s="191"/>
      <c r="C1" s="194" t="s">
        <v>183</v>
      </c>
      <c r="D1" s="194"/>
      <c r="E1" s="194"/>
      <c r="F1" s="194"/>
      <c r="G1" s="192"/>
    </row>
    <row r="2" spans="1:7" ht="18.75">
      <c r="A2" s="190"/>
      <c r="B2" s="191"/>
      <c r="C2" s="195" t="s">
        <v>382</v>
      </c>
      <c r="D2" s="195"/>
      <c r="E2" s="195"/>
      <c r="F2" s="195"/>
      <c r="G2" s="192"/>
    </row>
    <row r="3" spans="1:6" ht="15.75">
      <c r="A3" s="194"/>
      <c r="B3" s="192"/>
      <c r="C3" s="194"/>
      <c r="D3" s="55" t="s">
        <v>825</v>
      </c>
      <c r="F3" s="194"/>
    </row>
    <row r="4" spans="1:7" ht="15.75">
      <c r="A4" s="194"/>
      <c r="B4" s="192"/>
      <c r="C4" s="194"/>
      <c r="D4" s="4" t="s">
        <v>988</v>
      </c>
      <c r="F4" s="194"/>
      <c r="G4" s="192"/>
    </row>
    <row r="5" spans="1:6" ht="15.75">
      <c r="A5" s="194"/>
      <c r="B5" s="192" t="s">
        <v>186</v>
      </c>
      <c r="C5" s="194" t="s">
        <v>187</v>
      </c>
      <c r="D5" s="58" t="s">
        <v>185</v>
      </c>
      <c r="F5" s="194"/>
    </row>
    <row r="6" spans="1:3" ht="15.75">
      <c r="A6" s="196">
        <v>1</v>
      </c>
      <c r="B6" s="339" t="s">
        <v>379</v>
      </c>
      <c r="C6" s="339" t="s">
        <v>380</v>
      </c>
    </row>
    <row r="7" spans="1:3" ht="15.75">
      <c r="A7" s="196">
        <v>2</v>
      </c>
      <c r="B7" s="202" t="s">
        <v>383</v>
      </c>
      <c r="C7" s="199">
        <v>1500</v>
      </c>
    </row>
    <row r="8" spans="1:3" ht="15.75">
      <c r="A8" s="196">
        <v>3</v>
      </c>
      <c r="B8" s="202" t="s">
        <v>404</v>
      </c>
      <c r="C8" s="199">
        <v>158</v>
      </c>
    </row>
    <row r="9" spans="1:3" ht="15.75">
      <c r="A9" s="196">
        <v>4</v>
      </c>
      <c r="B9" s="197" t="s">
        <v>385</v>
      </c>
      <c r="C9" s="199">
        <v>174</v>
      </c>
    </row>
    <row r="10" spans="1:3" ht="15.75">
      <c r="A10" s="196">
        <v>5</v>
      </c>
      <c r="B10" s="203" t="s">
        <v>390</v>
      </c>
      <c r="C10" s="199">
        <v>200</v>
      </c>
    </row>
    <row r="11" spans="1:3" ht="15.75">
      <c r="A11" s="196">
        <v>6</v>
      </c>
      <c r="B11" s="203" t="s">
        <v>987</v>
      </c>
      <c r="C11" s="199">
        <v>300</v>
      </c>
    </row>
    <row r="12" spans="1:3" ht="15.75">
      <c r="A12" s="196">
        <v>7</v>
      </c>
      <c r="B12" s="339" t="s">
        <v>381</v>
      </c>
      <c r="C12" s="340">
        <f>SUM(C7:C11)</f>
        <v>2332</v>
      </c>
    </row>
    <row r="13" spans="1:4" ht="12.75">
      <c r="A13" s="190"/>
      <c r="B13" s="191"/>
      <c r="C13" s="191"/>
      <c r="D13" s="19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5" sqref="E5"/>
    </sheetView>
  </sheetViews>
  <sheetFormatPr defaultColWidth="8.00390625" defaultRowHeight="12.75"/>
  <cols>
    <col min="1" max="1" width="8.00390625" style="193" customWidth="1"/>
    <col min="2" max="2" width="39.421875" style="193" customWidth="1"/>
    <col min="3" max="3" width="23.57421875" style="193" customWidth="1"/>
    <col min="4" max="4" width="15.7109375" style="193" customWidth="1"/>
    <col min="5" max="16384" width="8.00390625" style="193" customWidth="1"/>
  </cols>
  <sheetData>
    <row r="1" spans="1:4" ht="12.75">
      <c r="A1" s="190"/>
      <c r="B1" s="191"/>
      <c r="C1" s="192" t="s">
        <v>374</v>
      </c>
      <c r="D1" s="192"/>
    </row>
    <row r="2" spans="1:7" ht="15.75">
      <c r="A2" s="194"/>
      <c r="B2" s="192"/>
      <c r="C2" s="194" t="s">
        <v>374</v>
      </c>
      <c r="D2" s="194"/>
      <c r="E2" s="190"/>
      <c r="F2" s="190"/>
      <c r="G2" s="194"/>
    </row>
    <row r="3" spans="1:7" ht="18.75">
      <c r="A3" s="194"/>
      <c r="B3" s="192"/>
      <c r="C3" s="195" t="s">
        <v>378</v>
      </c>
      <c r="D3" s="195"/>
      <c r="E3" s="194"/>
      <c r="G3" s="55"/>
    </row>
    <row r="4" spans="1:7" ht="18.75">
      <c r="A4" s="194"/>
      <c r="B4" s="192"/>
      <c r="C4" s="195"/>
      <c r="D4" s="195"/>
      <c r="E4" s="55" t="s">
        <v>826</v>
      </c>
      <c r="G4" s="55"/>
    </row>
    <row r="5" spans="1:7" ht="18.75">
      <c r="A5" s="194"/>
      <c r="B5" s="192"/>
      <c r="C5" s="195"/>
      <c r="D5" s="195"/>
      <c r="E5" s="4" t="s">
        <v>988</v>
      </c>
      <c r="G5" s="55"/>
    </row>
    <row r="6" spans="1:6" ht="15.75">
      <c r="A6" s="194"/>
      <c r="B6" s="192" t="s">
        <v>186</v>
      </c>
      <c r="C6" s="194" t="s">
        <v>187</v>
      </c>
      <c r="D6" s="194"/>
      <c r="E6" s="58" t="s">
        <v>185</v>
      </c>
      <c r="F6" s="194"/>
    </row>
    <row r="7" spans="1:6" ht="15.75">
      <c r="A7" s="196">
        <v>1</v>
      </c>
      <c r="B7" s="339" t="s">
        <v>375</v>
      </c>
      <c r="C7" s="341" t="s">
        <v>376</v>
      </c>
      <c r="D7" s="194"/>
      <c r="E7" s="194"/>
      <c r="F7" s="194"/>
    </row>
    <row r="8" spans="1:3" ht="15.75">
      <c r="A8" s="196">
        <v>2</v>
      </c>
      <c r="B8" s="200" t="s">
        <v>845</v>
      </c>
      <c r="C8" s="198">
        <v>11500</v>
      </c>
    </row>
    <row r="9" spans="1:3" ht="15.75">
      <c r="A9" s="196">
        <v>3</v>
      </c>
      <c r="B9" s="197" t="s">
        <v>405</v>
      </c>
      <c r="C9" s="199">
        <v>4000</v>
      </c>
    </row>
    <row r="10" spans="1:3" ht="15.75">
      <c r="A10" s="196">
        <v>4</v>
      </c>
      <c r="B10" s="197" t="s">
        <v>835</v>
      </c>
      <c r="C10" s="199">
        <v>1500</v>
      </c>
    </row>
    <row r="11" spans="1:3" ht="15.75">
      <c r="A11" s="196">
        <v>5</v>
      </c>
      <c r="B11" s="197" t="s">
        <v>840</v>
      </c>
      <c r="C11" s="199">
        <v>492</v>
      </c>
    </row>
    <row r="12" spans="1:3" ht="15.75">
      <c r="A12" s="196">
        <v>6</v>
      </c>
      <c r="B12" s="197" t="s">
        <v>839</v>
      </c>
      <c r="C12" s="199">
        <v>454</v>
      </c>
    </row>
    <row r="13" spans="1:3" ht="15.75">
      <c r="A13" s="196">
        <v>7</v>
      </c>
      <c r="B13" s="197" t="s">
        <v>384</v>
      </c>
      <c r="C13" s="199">
        <v>1260</v>
      </c>
    </row>
    <row r="14" spans="1:3" ht="15.75">
      <c r="A14" s="196">
        <v>8</v>
      </c>
      <c r="B14" s="197" t="s">
        <v>836</v>
      </c>
      <c r="C14" s="199">
        <v>118</v>
      </c>
    </row>
    <row r="15" spans="1:3" ht="15.75">
      <c r="A15" s="196">
        <v>9</v>
      </c>
      <c r="B15" s="339" t="s">
        <v>377</v>
      </c>
      <c r="C15" s="340">
        <f>SUM(C8:C14)</f>
        <v>19324</v>
      </c>
    </row>
    <row r="16" spans="1:4" ht="12.75">
      <c r="A16" s="190"/>
      <c r="B16" s="191"/>
      <c r="C16" s="191"/>
      <c r="D16" s="19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7109375" style="0" customWidth="1"/>
    <col min="3" max="3" width="33.8515625" style="0" customWidth="1"/>
    <col min="4" max="4" width="12.7109375" style="0" bestFit="1" customWidth="1"/>
    <col min="5" max="5" width="10.421875" style="0" customWidth="1"/>
    <col min="6" max="6" width="11.140625" style="0" bestFit="1" customWidth="1"/>
  </cols>
  <sheetData>
    <row r="1" spans="3:4" ht="12.75">
      <c r="C1" s="213" t="s">
        <v>183</v>
      </c>
      <c r="D1" t="s">
        <v>664</v>
      </c>
    </row>
    <row r="2" spans="3:4" ht="12.75">
      <c r="C2" s="213" t="s">
        <v>787</v>
      </c>
      <c r="D2" s="4" t="s">
        <v>988</v>
      </c>
    </row>
    <row r="3" ht="12.75">
      <c r="E3" s="58" t="s">
        <v>185</v>
      </c>
    </row>
    <row r="4" spans="2:6" ht="12.75">
      <c r="B4" t="s">
        <v>186</v>
      </c>
      <c r="C4" t="s">
        <v>553</v>
      </c>
      <c r="D4" t="s">
        <v>255</v>
      </c>
      <c r="E4" t="s">
        <v>256</v>
      </c>
      <c r="F4" t="s">
        <v>584</v>
      </c>
    </row>
    <row r="5" spans="2:6" ht="12.75">
      <c r="B5" s="379" t="s">
        <v>555</v>
      </c>
      <c r="C5" s="379" t="s">
        <v>665</v>
      </c>
      <c r="D5" s="379" t="s">
        <v>790</v>
      </c>
      <c r="E5" s="379" t="s">
        <v>666</v>
      </c>
      <c r="F5" s="379" t="s">
        <v>789</v>
      </c>
    </row>
    <row r="6" spans="2:6" ht="12.75">
      <c r="B6" s="485"/>
      <c r="C6" s="485"/>
      <c r="D6" s="485"/>
      <c r="E6" s="381" t="s">
        <v>667</v>
      </c>
      <c r="F6" s="381" t="s">
        <v>324</v>
      </c>
    </row>
    <row r="7" spans="2:6" ht="12.75">
      <c r="B7" s="486" t="s">
        <v>563</v>
      </c>
      <c r="C7" s="486" t="s">
        <v>564</v>
      </c>
      <c r="D7" s="486" t="s">
        <v>565</v>
      </c>
      <c r="E7" s="486" t="s">
        <v>566</v>
      </c>
      <c r="F7" s="486" t="s">
        <v>568</v>
      </c>
    </row>
    <row r="8" spans="1:6" ht="12.75">
      <c r="A8">
        <v>1</v>
      </c>
      <c r="B8" s="379" t="s">
        <v>563</v>
      </c>
      <c r="C8" s="487" t="s">
        <v>668</v>
      </c>
      <c r="D8" s="488">
        <f>SUM(D10:D16)</f>
        <v>986226</v>
      </c>
      <c r="E8" s="488">
        <f>SUM(E10:E16)</f>
        <v>869483</v>
      </c>
      <c r="F8" s="488">
        <f>SUM(F10:F16)</f>
        <v>838560</v>
      </c>
    </row>
    <row r="9" spans="1:6" ht="12.75">
      <c r="A9">
        <v>2</v>
      </c>
      <c r="B9" s="486"/>
      <c r="C9" s="489" t="s">
        <v>669</v>
      </c>
      <c r="D9" s="490"/>
      <c r="E9" s="490"/>
      <c r="F9" s="490"/>
    </row>
    <row r="10" spans="1:6" ht="12.75">
      <c r="A10">
        <v>3</v>
      </c>
      <c r="B10" s="491" t="s">
        <v>670</v>
      </c>
      <c r="C10" s="365" t="s">
        <v>671</v>
      </c>
      <c r="D10" s="492">
        <v>470504</v>
      </c>
      <c r="E10" s="493">
        <v>409167</v>
      </c>
      <c r="F10" s="493">
        <v>431395</v>
      </c>
    </row>
    <row r="11" spans="1:6" ht="12.75">
      <c r="A11">
        <v>4</v>
      </c>
      <c r="B11" s="491" t="s">
        <v>672</v>
      </c>
      <c r="C11" s="365" t="s">
        <v>673</v>
      </c>
      <c r="D11" s="492">
        <v>115435</v>
      </c>
      <c r="E11" s="493">
        <v>102783</v>
      </c>
      <c r="F11" s="493">
        <v>110361</v>
      </c>
    </row>
    <row r="12" spans="1:6" ht="12.75">
      <c r="A12">
        <v>5</v>
      </c>
      <c r="B12" s="491" t="s">
        <v>674</v>
      </c>
      <c r="C12" s="365" t="s">
        <v>675</v>
      </c>
      <c r="D12" s="492">
        <v>255345</v>
      </c>
      <c r="E12" s="493">
        <v>217954</v>
      </c>
      <c r="F12" s="493">
        <v>250843</v>
      </c>
    </row>
    <row r="13" spans="1:6" ht="12.75">
      <c r="A13">
        <v>6</v>
      </c>
      <c r="B13" s="491" t="s">
        <v>676</v>
      </c>
      <c r="C13" s="365" t="s">
        <v>677</v>
      </c>
      <c r="D13" s="492">
        <v>7130</v>
      </c>
      <c r="E13" s="493">
        <v>1799</v>
      </c>
      <c r="F13" s="493">
        <v>2128</v>
      </c>
    </row>
    <row r="14" spans="1:6" ht="12.75">
      <c r="A14">
        <v>7</v>
      </c>
      <c r="B14" s="494" t="s">
        <v>678</v>
      </c>
      <c r="C14" s="365" t="s">
        <v>679</v>
      </c>
      <c r="D14" s="492">
        <v>7226</v>
      </c>
      <c r="E14" s="493">
        <v>6536</v>
      </c>
      <c r="F14" s="493">
        <v>7313</v>
      </c>
    </row>
    <row r="15" spans="1:6" ht="12.75">
      <c r="A15">
        <v>8</v>
      </c>
      <c r="B15" s="494" t="s">
        <v>680</v>
      </c>
      <c r="C15" s="365" t="s">
        <v>681</v>
      </c>
      <c r="D15" s="492">
        <v>130586</v>
      </c>
      <c r="E15" s="495">
        <v>131244</v>
      </c>
      <c r="F15" s="495">
        <v>36520</v>
      </c>
    </row>
    <row r="16" spans="1:6" ht="12.75">
      <c r="A16">
        <v>9</v>
      </c>
      <c r="B16" s="494" t="s">
        <v>682</v>
      </c>
      <c r="C16" s="365" t="s">
        <v>683</v>
      </c>
      <c r="D16" s="495"/>
      <c r="E16" s="495"/>
      <c r="F16" s="495"/>
    </row>
    <row r="17" spans="1:6" ht="12.75">
      <c r="A17">
        <v>10</v>
      </c>
      <c r="B17" s="496" t="s">
        <v>564</v>
      </c>
      <c r="C17" s="487" t="s">
        <v>684</v>
      </c>
      <c r="D17" s="488">
        <f>SUM(D19:D24)</f>
        <v>231284</v>
      </c>
      <c r="E17" s="488">
        <f>SUM(E19:E24)</f>
        <v>83275</v>
      </c>
      <c r="F17" s="488">
        <f>SUM(F19:F24)</f>
        <v>21656</v>
      </c>
    </row>
    <row r="18" spans="1:6" ht="12.75">
      <c r="A18">
        <v>11</v>
      </c>
      <c r="B18" s="497"/>
      <c r="C18" s="489" t="s">
        <v>685</v>
      </c>
      <c r="D18" s="498"/>
      <c r="E18" s="498"/>
      <c r="F18" s="498"/>
    </row>
    <row r="19" spans="1:6" ht="12.75">
      <c r="A19">
        <v>13</v>
      </c>
      <c r="B19" s="491" t="s">
        <v>686</v>
      </c>
      <c r="C19" s="365" t="s">
        <v>471</v>
      </c>
      <c r="D19" s="495">
        <v>27384</v>
      </c>
      <c r="E19" s="495">
        <v>31713</v>
      </c>
      <c r="F19" s="495">
        <v>2332</v>
      </c>
    </row>
    <row r="20" spans="1:6" ht="12.75">
      <c r="A20">
        <v>14</v>
      </c>
      <c r="B20" s="491" t="s">
        <v>687</v>
      </c>
      <c r="C20" s="365" t="s">
        <v>688</v>
      </c>
      <c r="D20" s="495">
        <v>203900</v>
      </c>
      <c r="E20" s="495">
        <v>51562</v>
      </c>
      <c r="F20" s="495">
        <v>19324</v>
      </c>
    </row>
    <row r="21" spans="1:6" ht="12.75">
      <c r="A21">
        <v>15</v>
      </c>
      <c r="B21" s="491" t="s">
        <v>689</v>
      </c>
      <c r="C21" s="365" t="s">
        <v>690</v>
      </c>
      <c r="D21" s="495"/>
      <c r="E21" s="495"/>
      <c r="F21" s="495"/>
    </row>
    <row r="22" spans="1:6" ht="12.75">
      <c r="A22">
        <v>16</v>
      </c>
      <c r="B22" s="494" t="s">
        <v>691</v>
      </c>
      <c r="C22" s="365" t="s">
        <v>692</v>
      </c>
      <c r="D22" s="495"/>
      <c r="E22" s="495"/>
      <c r="F22" s="495"/>
    </row>
    <row r="23" spans="1:6" ht="12.75">
      <c r="A23">
        <v>17</v>
      </c>
      <c r="B23" s="494" t="s">
        <v>693</v>
      </c>
      <c r="C23" s="365" t="s">
        <v>694</v>
      </c>
      <c r="D23" s="495"/>
      <c r="E23" s="495"/>
      <c r="F23" s="495"/>
    </row>
    <row r="24" spans="1:6" ht="12.75">
      <c r="A24">
        <v>18</v>
      </c>
      <c r="B24" s="499" t="s">
        <v>695</v>
      </c>
      <c r="C24" s="388" t="s">
        <v>696</v>
      </c>
      <c r="D24" s="500"/>
      <c r="E24" s="500"/>
      <c r="F24" s="500"/>
    </row>
    <row r="25" spans="1:6" ht="12.75">
      <c r="A25">
        <v>19</v>
      </c>
      <c r="B25" s="501"/>
      <c r="C25" s="384" t="s">
        <v>697</v>
      </c>
      <c r="D25" s="498"/>
      <c r="E25" s="498"/>
      <c r="F25" s="498"/>
    </row>
    <row r="26" spans="1:6" ht="12.75">
      <c r="A26">
        <v>20</v>
      </c>
      <c r="B26" s="502" t="s">
        <v>565</v>
      </c>
      <c r="C26" s="377" t="s">
        <v>698</v>
      </c>
      <c r="D26" s="503">
        <f>SUM(D27:D28)</f>
        <v>0</v>
      </c>
      <c r="E26" s="503">
        <f>SUM(E27:E28)</f>
        <v>0</v>
      </c>
      <c r="F26" s="503">
        <f>SUM(F27:F28)</f>
        <v>9780</v>
      </c>
    </row>
    <row r="27" spans="1:6" ht="12.75">
      <c r="A27">
        <v>21</v>
      </c>
      <c r="B27" s="491" t="s">
        <v>699</v>
      </c>
      <c r="C27" s="365" t="s">
        <v>473</v>
      </c>
      <c r="D27" s="495"/>
      <c r="E27" s="495"/>
      <c r="F27" s="495">
        <v>9780</v>
      </c>
    </row>
    <row r="28" spans="1:6" ht="12.75">
      <c r="A28">
        <v>22</v>
      </c>
      <c r="B28" s="504" t="s">
        <v>700</v>
      </c>
      <c r="C28" s="388" t="s">
        <v>701</v>
      </c>
      <c r="D28" s="500"/>
      <c r="E28" s="500"/>
      <c r="F28" s="500"/>
    </row>
    <row r="29" spans="1:6" ht="12.75">
      <c r="A29">
        <v>23</v>
      </c>
      <c r="B29" s="501"/>
      <c r="C29" s="384" t="s">
        <v>702</v>
      </c>
      <c r="D29" s="498"/>
      <c r="E29" s="498"/>
      <c r="F29" s="498"/>
    </row>
    <row r="30" spans="1:6" ht="12.75">
      <c r="A30">
        <v>24</v>
      </c>
      <c r="B30" s="505" t="s">
        <v>566</v>
      </c>
      <c r="C30" s="377" t="s">
        <v>703</v>
      </c>
      <c r="D30" s="503"/>
      <c r="E30" s="503"/>
      <c r="F30" s="503"/>
    </row>
    <row r="31" spans="1:6" ht="12.75">
      <c r="A31">
        <v>25</v>
      </c>
      <c r="B31" s="505" t="s">
        <v>568</v>
      </c>
      <c r="C31" s="377" t="s">
        <v>704</v>
      </c>
      <c r="D31" s="503"/>
      <c r="E31" s="503"/>
      <c r="F31" s="503"/>
    </row>
    <row r="32" spans="1:6" ht="12.75">
      <c r="A32">
        <v>26</v>
      </c>
      <c r="B32" s="506" t="s">
        <v>569</v>
      </c>
      <c r="C32" s="487" t="s">
        <v>705</v>
      </c>
      <c r="D32" s="488">
        <f>SUM(D8+D17+D26+D30+D31)</f>
        <v>1217510</v>
      </c>
      <c r="E32" s="488">
        <f>SUM(E8+E17+E26+E30+E31)</f>
        <v>952758</v>
      </c>
      <c r="F32" s="488">
        <f>SUM(F8+F17+F26+F30+F31)</f>
        <v>869996</v>
      </c>
    </row>
    <row r="33" spans="1:6" ht="12.75">
      <c r="A33">
        <v>27</v>
      </c>
      <c r="B33" s="496" t="s">
        <v>570</v>
      </c>
      <c r="C33" s="487" t="s">
        <v>706</v>
      </c>
      <c r="D33" s="488">
        <f>SUM(D35:D36)</f>
        <v>11678</v>
      </c>
      <c r="E33" s="488">
        <f>SUM(E35:E36)</f>
        <v>12086</v>
      </c>
      <c r="F33" s="488">
        <f>SUM(F35:F36)</f>
        <v>0</v>
      </c>
    </row>
    <row r="34" spans="1:6" ht="12.75">
      <c r="A34">
        <v>28</v>
      </c>
      <c r="B34" s="497"/>
      <c r="C34" s="489" t="s">
        <v>707</v>
      </c>
      <c r="D34" s="498"/>
      <c r="E34" s="498"/>
      <c r="F34" s="498"/>
    </row>
    <row r="35" spans="1:6" ht="12.75">
      <c r="A35">
        <v>29</v>
      </c>
      <c r="B35" s="491" t="s">
        <v>708</v>
      </c>
      <c r="C35" s="365" t="s">
        <v>709</v>
      </c>
      <c r="D35" s="495">
        <v>11678</v>
      </c>
      <c r="E35" s="495">
        <v>12086</v>
      </c>
      <c r="F35" s="495"/>
    </row>
    <row r="36" spans="1:6" ht="12.75">
      <c r="A36">
        <v>30</v>
      </c>
      <c r="B36" s="491" t="s">
        <v>710</v>
      </c>
      <c r="C36" s="365" t="s">
        <v>711</v>
      </c>
      <c r="D36" s="495"/>
      <c r="E36" s="495"/>
      <c r="F36" s="495"/>
    </row>
    <row r="37" spans="1:6" ht="12.75">
      <c r="A37">
        <v>31</v>
      </c>
      <c r="B37" s="506" t="s">
        <v>571</v>
      </c>
      <c r="C37" s="487" t="s">
        <v>712</v>
      </c>
      <c r="D37" s="500">
        <v>199609</v>
      </c>
      <c r="E37" s="500">
        <v>-9940</v>
      </c>
      <c r="F37" s="500"/>
    </row>
    <row r="38" spans="1:6" ht="12.75">
      <c r="A38">
        <v>32</v>
      </c>
      <c r="B38" s="506" t="s">
        <v>713</v>
      </c>
      <c r="C38" s="487" t="s">
        <v>714</v>
      </c>
      <c r="D38" s="500">
        <v>207510</v>
      </c>
      <c r="E38" s="500">
        <v>125995</v>
      </c>
      <c r="F38" s="500"/>
    </row>
    <row r="39" spans="1:6" ht="12.75">
      <c r="A39">
        <v>33</v>
      </c>
      <c r="B39" s="506" t="s">
        <v>573</v>
      </c>
      <c r="C39" s="487" t="s">
        <v>715</v>
      </c>
      <c r="D39" s="488">
        <f>SUM(D32+D33+D37+D38)</f>
        <v>1636307</v>
      </c>
      <c r="E39" s="488">
        <f>SUM(E32+E33+E37+E38)</f>
        <v>1080899</v>
      </c>
      <c r="F39" s="488">
        <f>SUM(F32+F33+F37+F38)</f>
        <v>869996</v>
      </c>
    </row>
    <row r="40" spans="1:6" ht="12.75">
      <c r="A40">
        <v>34</v>
      </c>
      <c r="B40" s="507"/>
      <c r="C40" s="489" t="s">
        <v>716</v>
      </c>
      <c r="D40" s="498"/>
      <c r="E40" s="498"/>
      <c r="F40" s="498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39.421875" style="0" customWidth="1"/>
    <col min="4" max="4" width="14.140625" style="0" customWidth="1"/>
    <col min="5" max="5" width="15.28125" style="0" customWidth="1"/>
    <col min="6" max="6" width="12.421875" style="0" customWidth="1"/>
    <col min="7" max="7" width="12.140625" style="0" customWidth="1"/>
  </cols>
  <sheetData>
    <row r="1" ht="12.75">
      <c r="C1" s="211" t="s">
        <v>425</v>
      </c>
    </row>
    <row r="2" spans="3:6" ht="12.75">
      <c r="C2" s="212" t="s">
        <v>475</v>
      </c>
      <c r="D2" s="213"/>
      <c r="E2" s="213"/>
      <c r="F2" s="213"/>
    </row>
    <row r="3" spans="3:7" ht="12.75">
      <c r="C3" s="212"/>
      <c r="D3" s="213"/>
      <c r="E3" s="213"/>
      <c r="F3" s="213"/>
      <c r="G3" t="s">
        <v>827</v>
      </c>
    </row>
    <row r="4" spans="3:7" ht="12.75">
      <c r="C4" s="188"/>
      <c r="G4" s="4" t="s">
        <v>988</v>
      </c>
    </row>
    <row r="5" ht="12.75">
      <c r="G5" s="58" t="s">
        <v>185</v>
      </c>
    </row>
    <row r="6" spans="2:7" ht="13.5" thickBot="1">
      <c r="B6" s="830" t="s">
        <v>186</v>
      </c>
      <c r="C6" s="830"/>
      <c r="D6" t="s">
        <v>187</v>
      </c>
      <c r="E6" t="s">
        <v>255</v>
      </c>
      <c r="F6" s="214" t="s">
        <v>256</v>
      </c>
      <c r="G6" s="214" t="s">
        <v>257</v>
      </c>
    </row>
    <row r="7" spans="1:7" ht="12.75">
      <c r="A7">
        <v>1</v>
      </c>
      <c r="B7" s="337"/>
      <c r="C7" s="338"/>
      <c r="D7" s="333" t="s">
        <v>426</v>
      </c>
      <c r="E7" s="333" t="s">
        <v>427</v>
      </c>
      <c r="F7" s="334" t="s">
        <v>428</v>
      </c>
      <c r="G7" s="335" t="s">
        <v>429</v>
      </c>
    </row>
    <row r="8" spans="1:7" ht="12.75">
      <c r="A8">
        <v>2</v>
      </c>
      <c r="B8" s="317" t="s">
        <v>430</v>
      </c>
      <c r="C8" s="318"/>
      <c r="D8" s="315">
        <f aca="true" t="shared" si="0" ref="D8:D22">SUM(E8:G8)</f>
        <v>56665.2</v>
      </c>
      <c r="E8" s="315">
        <f>(SUM(E9:E19))-E17</f>
        <v>21260</v>
      </c>
      <c r="F8" s="315">
        <f>(SUM(F9:F19))-F17</f>
        <v>5740.200000000001</v>
      </c>
      <c r="G8" s="315">
        <f>(SUM(G9:G19))-G17</f>
        <v>29665</v>
      </c>
    </row>
    <row r="9" spans="1:7" ht="12.75">
      <c r="A9">
        <v>3</v>
      </c>
      <c r="B9" s="831" t="s">
        <v>431</v>
      </c>
      <c r="C9" s="832"/>
      <c r="D9" s="216">
        <f t="shared" si="0"/>
        <v>3770</v>
      </c>
      <c r="E9" s="134">
        <v>1000</v>
      </c>
      <c r="F9" s="134">
        <f>E9*0.27</f>
        <v>270</v>
      </c>
      <c r="G9" s="217">
        <v>2500</v>
      </c>
    </row>
    <row r="10" spans="1:7" ht="12.75">
      <c r="A10">
        <v>4</v>
      </c>
      <c r="B10" s="215" t="s">
        <v>432</v>
      </c>
      <c r="C10" s="187"/>
      <c r="D10" s="216">
        <f t="shared" si="0"/>
        <v>2000</v>
      </c>
      <c r="E10" s="134"/>
      <c r="F10" s="134">
        <f>E10*0.27</f>
        <v>0</v>
      </c>
      <c r="G10" s="217">
        <v>2000</v>
      </c>
    </row>
    <row r="11" spans="1:7" ht="12.75">
      <c r="A11">
        <v>5</v>
      </c>
      <c r="B11" s="245" t="s">
        <v>433</v>
      </c>
      <c r="C11" s="246"/>
      <c r="D11" s="247">
        <f t="shared" si="0"/>
        <v>2000</v>
      </c>
      <c r="E11" s="248"/>
      <c r="F11" s="248"/>
      <c r="G11" s="249">
        <v>2000</v>
      </c>
    </row>
    <row r="12" spans="1:7" ht="12.75">
      <c r="A12">
        <v>6</v>
      </c>
      <c r="B12" s="215" t="s">
        <v>434</v>
      </c>
      <c r="C12" s="187"/>
      <c r="D12" s="216">
        <f t="shared" si="0"/>
        <v>5945</v>
      </c>
      <c r="E12" s="134">
        <v>3500</v>
      </c>
      <c r="F12" s="134">
        <f>E12*0.27</f>
        <v>945.0000000000001</v>
      </c>
      <c r="G12" s="217">
        <v>1500</v>
      </c>
    </row>
    <row r="13" spans="1:7" ht="12.75">
      <c r="A13">
        <v>7</v>
      </c>
      <c r="B13" s="215" t="s">
        <v>435</v>
      </c>
      <c r="C13" s="187"/>
      <c r="D13" s="216">
        <f t="shared" si="0"/>
        <v>9382</v>
      </c>
      <c r="E13" s="134"/>
      <c r="F13" s="134"/>
      <c r="G13" s="217">
        <v>9382</v>
      </c>
    </row>
    <row r="14" spans="1:7" ht="12.75">
      <c r="A14">
        <v>8</v>
      </c>
      <c r="B14" s="215" t="s">
        <v>436</v>
      </c>
      <c r="C14" s="187"/>
      <c r="D14" s="216">
        <f t="shared" si="0"/>
        <v>2195</v>
      </c>
      <c r="E14" s="134">
        <v>500</v>
      </c>
      <c r="F14" s="134">
        <f>E14*0.27</f>
        <v>135</v>
      </c>
      <c r="G14" s="217">
        <v>1560</v>
      </c>
    </row>
    <row r="15" spans="1:7" ht="12.75">
      <c r="A15">
        <v>10</v>
      </c>
      <c r="B15" s="215" t="s">
        <v>437</v>
      </c>
      <c r="C15" s="187"/>
      <c r="D15" s="216">
        <f t="shared" si="0"/>
        <v>2600</v>
      </c>
      <c r="E15" s="134"/>
      <c r="F15" s="134">
        <f>E15*0.27</f>
        <v>0</v>
      </c>
      <c r="G15" s="217">
        <v>2600</v>
      </c>
    </row>
    <row r="16" spans="1:7" ht="12.75">
      <c r="A16">
        <v>11</v>
      </c>
      <c r="B16" s="215" t="s">
        <v>476</v>
      </c>
      <c r="C16" s="187"/>
      <c r="D16" s="216">
        <f t="shared" si="0"/>
        <v>1600.2</v>
      </c>
      <c r="E16" s="134">
        <v>1260</v>
      </c>
      <c r="F16" s="134">
        <f>E16*0.27</f>
        <v>340.20000000000005</v>
      </c>
      <c r="G16" s="217"/>
    </row>
    <row r="17" spans="1:7" ht="12.75">
      <c r="A17">
        <v>12</v>
      </c>
      <c r="B17" s="250" t="s">
        <v>508</v>
      </c>
      <c r="C17" s="251"/>
      <c r="D17" s="252">
        <f t="shared" si="0"/>
        <v>21722.2</v>
      </c>
      <c r="E17" s="253">
        <f>SUM(E12:E16)</f>
        <v>5260</v>
      </c>
      <c r="F17" s="253">
        <f>SUM(F12:F16)</f>
        <v>1420.2</v>
      </c>
      <c r="G17" s="253">
        <f>SUM(G12:G16)</f>
        <v>15042</v>
      </c>
    </row>
    <row r="18" spans="1:7" ht="12.75">
      <c r="A18">
        <v>13</v>
      </c>
      <c r="B18" s="215" t="s">
        <v>477</v>
      </c>
      <c r="C18" s="187"/>
      <c r="D18" s="216">
        <f t="shared" si="0"/>
        <v>27173</v>
      </c>
      <c r="E18" s="134">
        <v>15000</v>
      </c>
      <c r="F18" s="134">
        <f>E18*0.27</f>
        <v>4050.0000000000005</v>
      </c>
      <c r="G18" s="217">
        <v>8123</v>
      </c>
    </row>
    <row r="19" spans="1:7" ht="12.75">
      <c r="A19">
        <v>14</v>
      </c>
      <c r="B19" s="828"/>
      <c r="C19" s="829"/>
      <c r="D19" s="216">
        <f t="shared" si="0"/>
        <v>0</v>
      </c>
      <c r="E19" s="218"/>
      <c r="F19" s="218">
        <f>E19*0.27</f>
        <v>0</v>
      </c>
      <c r="G19" s="219"/>
    </row>
    <row r="20" spans="1:7" ht="12.75">
      <c r="A20">
        <v>15</v>
      </c>
      <c r="B20" s="336" t="s">
        <v>438</v>
      </c>
      <c r="C20" s="323"/>
      <c r="D20" s="315">
        <f t="shared" si="0"/>
        <v>0</v>
      </c>
      <c r="E20" s="324">
        <f>E21</f>
        <v>0</v>
      </c>
      <c r="F20" s="324">
        <f>F21</f>
        <v>0</v>
      </c>
      <c r="G20" s="325">
        <f>G21</f>
        <v>0</v>
      </c>
    </row>
    <row r="21" spans="1:7" ht="13.5" thickBot="1">
      <c r="A21">
        <v>16</v>
      </c>
      <c r="B21" s="220"/>
      <c r="C21" s="187"/>
      <c r="D21" s="134">
        <f t="shared" si="0"/>
        <v>0</v>
      </c>
      <c r="E21" s="158"/>
      <c r="F21" s="158"/>
      <c r="G21" s="221"/>
    </row>
    <row r="22" spans="1:7" ht="13.5" thickBot="1">
      <c r="A22">
        <v>17</v>
      </c>
      <c r="B22" s="834" t="s">
        <v>439</v>
      </c>
      <c r="C22" s="835"/>
      <c r="D22" s="319">
        <f t="shared" si="0"/>
        <v>56665.2</v>
      </c>
      <c r="E22" s="320">
        <f>E8+E20</f>
        <v>21260</v>
      </c>
      <c r="F22" s="320">
        <f>F8+F20</f>
        <v>5740.200000000001</v>
      </c>
      <c r="G22" s="320">
        <f>G8+G20</f>
        <v>29665</v>
      </c>
    </row>
    <row r="23" spans="1:7" ht="12.75">
      <c r="A23">
        <v>18</v>
      </c>
      <c r="B23" s="833"/>
      <c r="C23" s="729"/>
      <c r="D23" s="134"/>
      <c r="E23" s="222"/>
      <c r="F23" s="222"/>
      <c r="G23" s="221"/>
    </row>
    <row r="24" spans="1:7" ht="12.75">
      <c r="A24">
        <v>19</v>
      </c>
      <c r="B24" s="826" t="s">
        <v>440</v>
      </c>
      <c r="C24" s="827"/>
      <c r="D24" s="315">
        <f>SUM(E24:G24)</f>
        <v>0</v>
      </c>
      <c r="E24" s="325">
        <f>E25</f>
        <v>0</v>
      </c>
      <c r="F24" s="325">
        <f>F25</f>
        <v>0</v>
      </c>
      <c r="G24" s="325">
        <f>G25</f>
        <v>0</v>
      </c>
    </row>
    <row r="25" spans="1:7" ht="12.75">
      <c r="A25">
        <v>20</v>
      </c>
      <c r="B25" s="241"/>
      <c r="C25" s="223"/>
      <c r="D25" s="134">
        <f>SUM(E25:G25)</f>
        <v>0</v>
      </c>
      <c r="E25" s="158"/>
      <c r="F25" s="158"/>
      <c r="G25" s="224"/>
    </row>
    <row r="26" spans="1:7" ht="12.75">
      <c r="A26">
        <v>21</v>
      </c>
      <c r="B26" s="326" t="s">
        <v>441</v>
      </c>
      <c r="C26" s="327"/>
      <c r="D26" s="315">
        <f>SUM(D27:D35)</f>
        <v>17650</v>
      </c>
      <c r="E26" s="315">
        <f>SUM(E27:E35)</f>
        <v>0</v>
      </c>
      <c r="F26" s="315">
        <f>SUM(F27:F35)</f>
        <v>0</v>
      </c>
      <c r="G26" s="328">
        <f>SUM(G27:G35)</f>
        <v>17650</v>
      </c>
    </row>
    <row r="27" spans="1:7" ht="12.75">
      <c r="A27">
        <v>22</v>
      </c>
      <c r="B27" s="228" t="s">
        <v>478</v>
      </c>
      <c r="C27" s="240"/>
      <c r="D27" s="134">
        <f aca="true" t="shared" si="1" ref="D27:D37">SUM(E27:G27)</f>
        <v>4000</v>
      </c>
      <c r="E27" s="158"/>
      <c r="F27" s="158"/>
      <c r="G27" s="221">
        <v>4000</v>
      </c>
    </row>
    <row r="28" spans="1:7" ht="12.75" customHeight="1">
      <c r="A28">
        <v>24</v>
      </c>
      <c r="B28" s="228" t="s">
        <v>479</v>
      </c>
      <c r="C28" s="240"/>
      <c r="D28" s="134">
        <f t="shared" si="1"/>
        <v>11500</v>
      </c>
      <c r="E28" s="158"/>
      <c r="F28" s="158"/>
      <c r="G28" s="226">
        <v>11500</v>
      </c>
    </row>
    <row r="29" spans="1:7" ht="12.75">
      <c r="A29">
        <v>25</v>
      </c>
      <c r="B29" s="228" t="s">
        <v>481</v>
      </c>
      <c r="C29" s="227"/>
      <c r="D29" s="134">
        <f t="shared" si="1"/>
        <v>200</v>
      </c>
      <c r="E29" s="158"/>
      <c r="F29" s="158"/>
      <c r="G29" s="221">
        <v>200</v>
      </c>
    </row>
    <row r="30" spans="1:7" ht="12.75">
      <c r="A30">
        <v>26</v>
      </c>
      <c r="B30" s="569" t="s">
        <v>837</v>
      </c>
      <c r="C30" s="240"/>
      <c r="D30" s="134">
        <f t="shared" si="1"/>
        <v>118</v>
      </c>
      <c r="E30" s="158"/>
      <c r="F30" s="158"/>
      <c r="G30" s="221">
        <v>118</v>
      </c>
    </row>
    <row r="31" spans="1:7" ht="12.75">
      <c r="A31">
        <v>27</v>
      </c>
      <c r="B31" s="228" t="s">
        <v>482</v>
      </c>
      <c r="C31" s="240"/>
      <c r="D31" s="134">
        <f t="shared" si="1"/>
        <v>158</v>
      </c>
      <c r="E31" s="158"/>
      <c r="F31" s="158"/>
      <c r="G31" s="226">
        <v>158</v>
      </c>
    </row>
    <row r="32" spans="1:7" ht="12.75">
      <c r="A32">
        <v>30</v>
      </c>
      <c r="B32" s="242" t="s">
        <v>480</v>
      </c>
      <c r="C32" s="227"/>
      <c r="D32" s="134">
        <f t="shared" si="1"/>
        <v>1500</v>
      </c>
      <c r="E32" s="158"/>
      <c r="F32" s="158"/>
      <c r="G32" s="221">
        <v>1500</v>
      </c>
    </row>
    <row r="33" spans="1:7" ht="12.75">
      <c r="A33">
        <v>28</v>
      </c>
      <c r="B33" s="228" t="s">
        <v>483</v>
      </c>
      <c r="C33" s="227"/>
      <c r="D33" s="134">
        <f t="shared" si="1"/>
        <v>174</v>
      </c>
      <c r="E33" s="158"/>
      <c r="F33" s="158"/>
      <c r="G33" s="221">
        <v>174</v>
      </c>
    </row>
    <row r="34" spans="1:7" ht="12.75">
      <c r="A34">
        <v>29</v>
      </c>
      <c r="B34" s="569"/>
      <c r="C34" s="227"/>
      <c r="D34" s="134">
        <f t="shared" si="1"/>
        <v>0</v>
      </c>
      <c r="E34" s="158"/>
      <c r="F34" s="158"/>
      <c r="G34" s="221"/>
    </row>
    <row r="35" spans="1:7" ht="13.5" thickBot="1">
      <c r="A35">
        <v>30</v>
      </c>
      <c r="B35" s="242"/>
      <c r="C35" s="240"/>
      <c r="D35" s="134">
        <f t="shared" si="1"/>
        <v>0</v>
      </c>
      <c r="E35" s="158"/>
      <c r="F35" s="158"/>
      <c r="G35" s="226"/>
    </row>
    <row r="36" spans="1:7" ht="13.5" thickBot="1">
      <c r="A36">
        <v>31</v>
      </c>
      <c r="B36" s="824" t="s">
        <v>442</v>
      </c>
      <c r="C36" s="825"/>
      <c r="D36" s="296">
        <f t="shared" si="1"/>
        <v>17650</v>
      </c>
      <c r="E36" s="321">
        <f>(SUM(E27:E35))+E24</f>
        <v>0</v>
      </c>
      <c r="F36" s="321">
        <f>(SUM(F27:F35))+F24</f>
        <v>0</v>
      </c>
      <c r="G36" s="322">
        <f>(SUM(G27:G35))+G24</f>
        <v>17650</v>
      </c>
    </row>
    <row r="37" spans="1:7" ht="13.5" thickBot="1">
      <c r="A37">
        <v>32</v>
      </c>
      <c r="B37" s="329" t="s">
        <v>443</v>
      </c>
      <c r="C37" s="330"/>
      <c r="D37" s="331">
        <f t="shared" si="1"/>
        <v>74315.2</v>
      </c>
      <c r="E37" s="331">
        <f>E22+E36</f>
        <v>21260</v>
      </c>
      <c r="F37" s="331">
        <f>F22+F36</f>
        <v>5740.200000000001</v>
      </c>
      <c r="G37" s="332">
        <f>G22+G36</f>
        <v>47315</v>
      </c>
    </row>
  </sheetData>
  <sheetProtection/>
  <mergeCells count="7">
    <mergeCell ref="B36:C36"/>
    <mergeCell ref="B24:C24"/>
    <mergeCell ref="B19:C19"/>
    <mergeCell ref="B6:C6"/>
    <mergeCell ref="B9:C9"/>
    <mergeCell ref="B23:C23"/>
    <mergeCell ref="B22:C2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2"/>
  <sheetViews>
    <sheetView zoomScale="80" zoomScaleNormal="80" zoomScalePageLayoutView="0" workbookViewId="0" topLeftCell="A1">
      <selection activeCell="L2" sqref="L2"/>
    </sheetView>
  </sheetViews>
  <sheetFormatPr defaultColWidth="9.140625" defaultRowHeight="12.75"/>
  <cols>
    <col min="1" max="1" width="4.28125" style="214" customWidth="1"/>
    <col min="2" max="2" width="29.28125" style="214" customWidth="1"/>
    <col min="3" max="3" width="8.28125" style="0" customWidth="1"/>
    <col min="4" max="4" width="8.00390625" style="0" customWidth="1"/>
    <col min="5" max="5" width="8.421875" style="0" customWidth="1"/>
    <col min="6" max="6" width="8.140625" style="0" customWidth="1"/>
    <col min="8" max="8" width="7.28125" style="0" customWidth="1"/>
    <col min="9" max="9" width="7.8515625" style="0" customWidth="1"/>
    <col min="11" max="11" width="8.140625" style="0" customWidth="1"/>
    <col min="13" max="14" width="10.28125" style="0" customWidth="1"/>
    <col min="15" max="16" width="10.57421875" style="0" customWidth="1"/>
    <col min="17" max="17" width="6.8515625" style="0" customWidth="1"/>
  </cols>
  <sheetData>
    <row r="1" spans="1:12" s="229" customFormat="1" ht="15.75">
      <c r="A1" s="214"/>
      <c r="D1" s="255" t="s">
        <v>183</v>
      </c>
      <c r="E1" s="230"/>
      <c r="F1" s="230"/>
      <c r="L1" s="55" t="s">
        <v>828</v>
      </c>
    </row>
    <row r="2" spans="1:12" s="229" customFormat="1" ht="12.75">
      <c r="A2" s="214"/>
      <c r="D2" s="229" t="s">
        <v>510</v>
      </c>
      <c r="L2" s="4" t="s">
        <v>988</v>
      </c>
    </row>
    <row r="3" spans="1:14" s="229" customFormat="1" ht="12">
      <c r="A3" s="214"/>
      <c r="E3" s="229" t="s">
        <v>509</v>
      </c>
      <c r="M3" s="58" t="s">
        <v>185</v>
      </c>
      <c r="N3" s="58"/>
    </row>
    <row r="4" spans="1:16" s="229" customFormat="1" ht="12">
      <c r="A4" s="214"/>
      <c r="B4" s="229" t="s">
        <v>186</v>
      </c>
      <c r="C4" s="229" t="s">
        <v>187</v>
      </c>
      <c r="D4" s="229" t="s">
        <v>255</v>
      </c>
      <c r="E4" s="229" t="s">
        <v>256</v>
      </c>
      <c r="F4" s="229" t="s">
        <v>257</v>
      </c>
      <c r="G4" s="229" t="s">
        <v>314</v>
      </c>
      <c r="H4" s="229" t="s">
        <v>315</v>
      </c>
      <c r="I4" s="229" t="s">
        <v>316</v>
      </c>
      <c r="J4" s="229" t="s">
        <v>444</v>
      </c>
      <c r="K4" s="229" t="s">
        <v>445</v>
      </c>
      <c r="L4" s="229" t="s">
        <v>446</v>
      </c>
      <c r="M4" s="229" t="s">
        <v>447</v>
      </c>
      <c r="O4" s="229" t="s">
        <v>448</v>
      </c>
      <c r="P4" s="229" t="s">
        <v>449</v>
      </c>
    </row>
    <row r="5" spans="1:16" s="229" customFormat="1" ht="12">
      <c r="A5" s="214">
        <v>1</v>
      </c>
      <c r="B5" s="342" t="s">
        <v>188</v>
      </c>
      <c r="C5" s="342" t="s">
        <v>102</v>
      </c>
      <c r="D5" s="342" t="s">
        <v>450</v>
      </c>
      <c r="E5" s="342" t="s">
        <v>451</v>
      </c>
      <c r="F5" s="342" t="s">
        <v>452</v>
      </c>
      <c r="G5" s="342" t="s">
        <v>104</v>
      </c>
      <c r="H5" s="342" t="s">
        <v>107</v>
      </c>
      <c r="I5" s="342" t="s">
        <v>453</v>
      </c>
      <c r="J5" s="342" t="s">
        <v>454</v>
      </c>
      <c r="K5" s="342" t="s">
        <v>455</v>
      </c>
      <c r="L5" s="342" t="s">
        <v>456</v>
      </c>
      <c r="M5" s="342" t="s">
        <v>457</v>
      </c>
      <c r="N5" s="342" t="s">
        <v>458</v>
      </c>
      <c r="O5" s="342" t="s">
        <v>484</v>
      </c>
      <c r="P5" s="342" t="s">
        <v>351</v>
      </c>
    </row>
    <row r="6" spans="1:16" s="229" customFormat="1" ht="12">
      <c r="A6" s="214">
        <v>2</v>
      </c>
      <c r="B6" s="568" t="s">
        <v>69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>
        <v>100</v>
      </c>
      <c r="O6" s="568"/>
      <c r="P6" s="568">
        <f aca="true" t="shared" si="0" ref="P6:P19">SUM(C6:O6)</f>
        <v>100</v>
      </c>
    </row>
    <row r="7" spans="1:17" s="229" customFormat="1" ht="12.75">
      <c r="A7" s="214">
        <v>3</v>
      </c>
      <c r="B7" s="231" t="s">
        <v>459</v>
      </c>
      <c r="C7" s="231"/>
      <c r="D7" s="231"/>
      <c r="E7" s="231"/>
      <c r="F7" s="231"/>
      <c r="G7" s="231"/>
      <c r="H7" s="232"/>
      <c r="I7" s="231"/>
      <c r="J7" s="231"/>
      <c r="K7" s="231"/>
      <c r="L7" s="233">
        <v>4713</v>
      </c>
      <c r="M7" s="232"/>
      <c r="N7" s="232"/>
      <c r="O7" s="231"/>
      <c r="P7" s="231">
        <f t="shared" si="0"/>
        <v>4713</v>
      </c>
      <c r="Q7" s="234"/>
    </row>
    <row r="8" spans="1:17" s="229" customFormat="1" ht="12.75">
      <c r="A8" s="214">
        <v>4</v>
      </c>
      <c r="B8" s="231" t="s">
        <v>460</v>
      </c>
      <c r="C8" s="231"/>
      <c r="D8" s="231"/>
      <c r="E8" s="231"/>
      <c r="F8" s="231"/>
      <c r="G8" s="231"/>
      <c r="H8" s="232"/>
      <c r="I8" s="231"/>
      <c r="J8" s="231"/>
      <c r="K8" s="231"/>
      <c r="L8" s="233">
        <v>823</v>
      </c>
      <c r="M8" s="232"/>
      <c r="N8" s="232"/>
      <c r="O8" s="231"/>
      <c r="P8" s="231">
        <f t="shared" si="0"/>
        <v>823</v>
      </c>
      <c r="Q8" s="234"/>
    </row>
    <row r="9" spans="1:17" s="229" customFormat="1" ht="12.75">
      <c r="A9" s="214">
        <v>5</v>
      </c>
      <c r="B9" s="231" t="s">
        <v>461</v>
      </c>
      <c r="C9" s="231"/>
      <c r="D9" s="231"/>
      <c r="E9" s="231"/>
      <c r="F9" s="231"/>
      <c r="G9" s="231"/>
      <c r="H9" s="232"/>
      <c r="I9" s="231"/>
      <c r="J9" s="231"/>
      <c r="K9" s="231"/>
      <c r="L9" s="233">
        <v>787</v>
      </c>
      <c r="M9" s="232"/>
      <c r="N9" s="232"/>
      <c r="O9" s="231"/>
      <c r="P9" s="231">
        <f t="shared" si="0"/>
        <v>787</v>
      </c>
      <c r="Q9" s="234"/>
    </row>
    <row r="10" spans="1:17" s="229" customFormat="1" ht="12.75">
      <c r="A10" s="214">
        <v>6</v>
      </c>
      <c r="B10" s="231" t="s">
        <v>485</v>
      </c>
      <c r="C10" s="231"/>
      <c r="D10" s="231"/>
      <c r="E10" s="231"/>
      <c r="F10" s="231"/>
      <c r="G10" s="231"/>
      <c r="H10" s="232"/>
      <c r="I10" s="231"/>
      <c r="J10" s="231"/>
      <c r="K10" s="231"/>
      <c r="L10" s="233"/>
      <c r="M10" s="232">
        <v>1030</v>
      </c>
      <c r="N10" s="232"/>
      <c r="O10" s="231"/>
      <c r="P10" s="231">
        <f t="shared" si="0"/>
        <v>1030</v>
      </c>
      <c r="Q10" s="234"/>
    </row>
    <row r="11" spans="1:17" s="229" customFormat="1" ht="12.75">
      <c r="A11" s="214">
        <v>7</v>
      </c>
      <c r="B11" s="231" t="s">
        <v>462</v>
      </c>
      <c r="C11" s="231"/>
      <c r="D11" s="231"/>
      <c r="E11" s="231"/>
      <c r="F11" s="231"/>
      <c r="G11" s="231"/>
      <c r="H11" s="232"/>
      <c r="I11" s="231"/>
      <c r="J11" s="233">
        <v>550</v>
      </c>
      <c r="K11" s="233">
        <v>150</v>
      </c>
      <c r="L11" s="233"/>
      <c r="M11" s="232">
        <v>8092</v>
      </c>
      <c r="N11" s="232"/>
      <c r="O11" s="231"/>
      <c r="P11" s="231">
        <f t="shared" si="0"/>
        <v>8792</v>
      </c>
      <c r="Q11" s="234"/>
    </row>
    <row r="12" spans="1:17" s="229" customFormat="1" ht="12.75">
      <c r="A12" s="214">
        <v>8</v>
      </c>
      <c r="B12" s="231" t="s">
        <v>463</v>
      </c>
      <c r="C12" s="231"/>
      <c r="D12" s="231"/>
      <c r="E12" s="231"/>
      <c r="F12" s="231"/>
      <c r="G12" s="231"/>
      <c r="H12" s="232"/>
      <c r="I12" s="231"/>
      <c r="J12" s="233"/>
      <c r="K12" s="233"/>
      <c r="L12" s="233"/>
      <c r="M12" s="232"/>
      <c r="N12" s="232"/>
      <c r="O12" s="231">
        <v>8000</v>
      </c>
      <c r="P12" s="231">
        <f t="shared" si="0"/>
        <v>8000</v>
      </c>
      <c r="Q12" s="234"/>
    </row>
    <row r="13" spans="1:17" s="229" customFormat="1" ht="12.75">
      <c r="A13" s="214">
        <v>9</v>
      </c>
      <c r="B13" s="231" t="s">
        <v>464</v>
      </c>
      <c r="C13" s="231"/>
      <c r="D13" s="231"/>
      <c r="E13" s="231"/>
      <c r="F13" s="231"/>
      <c r="G13" s="231"/>
      <c r="H13" s="232"/>
      <c r="I13" s="231"/>
      <c r="J13" s="233">
        <v>290</v>
      </c>
      <c r="K13" s="233">
        <v>40</v>
      </c>
      <c r="L13" s="233"/>
      <c r="M13" s="232">
        <v>1548</v>
      </c>
      <c r="N13" s="232"/>
      <c r="O13" s="231"/>
      <c r="P13" s="231">
        <f t="shared" si="0"/>
        <v>1878</v>
      </c>
      <c r="Q13" s="234"/>
    </row>
    <row r="14" spans="1:17" s="229" customFormat="1" ht="12.75">
      <c r="A14" s="214">
        <v>10</v>
      </c>
      <c r="B14" s="231" t="s">
        <v>465</v>
      </c>
      <c r="C14" s="231"/>
      <c r="D14" s="231"/>
      <c r="E14" s="231"/>
      <c r="F14" s="231"/>
      <c r="G14" s="231"/>
      <c r="H14" s="232"/>
      <c r="I14" s="231">
        <v>140</v>
      </c>
      <c r="J14" s="233"/>
      <c r="K14" s="233"/>
      <c r="L14" s="233"/>
      <c r="M14" s="232"/>
      <c r="N14" s="232"/>
      <c r="O14" s="231"/>
      <c r="P14" s="231">
        <f t="shared" si="0"/>
        <v>140</v>
      </c>
      <c r="Q14" s="234"/>
    </row>
    <row r="15" spans="1:17" s="229" customFormat="1" ht="12.75">
      <c r="A15" s="214">
        <v>11</v>
      </c>
      <c r="B15" s="231" t="s">
        <v>466</v>
      </c>
      <c r="C15" s="231"/>
      <c r="D15" s="231"/>
      <c r="E15" s="231"/>
      <c r="F15" s="231"/>
      <c r="G15" s="231"/>
      <c r="H15" s="232"/>
      <c r="I15" s="231"/>
      <c r="J15" s="233"/>
      <c r="K15" s="233"/>
      <c r="L15" s="233"/>
      <c r="M15" s="232"/>
      <c r="N15" s="232"/>
      <c r="O15" s="233"/>
      <c r="P15" s="231">
        <f t="shared" si="0"/>
        <v>0</v>
      </c>
      <c r="Q15" s="234"/>
    </row>
    <row r="16" spans="1:17" s="229" customFormat="1" ht="12.75">
      <c r="A16" s="214">
        <v>12</v>
      </c>
      <c r="B16" s="231" t="s">
        <v>467</v>
      </c>
      <c r="C16" s="231"/>
      <c r="D16" s="231"/>
      <c r="E16" s="231"/>
      <c r="F16" s="231"/>
      <c r="G16" s="231"/>
      <c r="H16" s="232"/>
      <c r="I16" s="231"/>
      <c r="J16" s="233"/>
      <c r="K16" s="233"/>
      <c r="L16" s="233"/>
      <c r="M16" s="232"/>
      <c r="N16" s="232"/>
      <c r="O16" s="233">
        <v>7000</v>
      </c>
      <c r="P16" s="231">
        <f t="shared" si="0"/>
        <v>7000</v>
      </c>
      <c r="Q16" s="234"/>
    </row>
    <row r="17" spans="1:17" s="229" customFormat="1" ht="12.75">
      <c r="A17" s="214">
        <v>13</v>
      </c>
      <c r="B17" s="231" t="s">
        <v>468</v>
      </c>
      <c r="C17" s="233">
        <v>25760</v>
      </c>
      <c r="D17" s="233">
        <v>12128</v>
      </c>
      <c r="E17" s="231">
        <v>1992</v>
      </c>
      <c r="F17" s="231">
        <v>38</v>
      </c>
      <c r="G17" s="231">
        <v>256</v>
      </c>
      <c r="H17" s="232">
        <v>250</v>
      </c>
      <c r="I17" s="231"/>
      <c r="J17" s="233"/>
      <c r="K17" s="233"/>
      <c r="L17" s="233"/>
      <c r="M17" s="232"/>
      <c r="N17" s="232"/>
      <c r="O17" s="231"/>
      <c r="P17" s="231">
        <f t="shared" si="0"/>
        <v>40424</v>
      </c>
      <c r="Q17" s="234"/>
    </row>
    <row r="18" spans="1:17" s="229" customFormat="1" ht="12.75">
      <c r="A18" s="214">
        <v>14</v>
      </c>
      <c r="B18" s="231" t="s">
        <v>469</v>
      </c>
      <c r="C18" s="233">
        <v>6955</v>
      </c>
      <c r="D18" s="233">
        <v>3275</v>
      </c>
      <c r="E18" s="231">
        <v>538</v>
      </c>
      <c r="F18" s="231">
        <v>10</v>
      </c>
      <c r="G18" s="231">
        <v>69</v>
      </c>
      <c r="H18" s="232">
        <v>67</v>
      </c>
      <c r="I18" s="231"/>
      <c r="J18" s="233">
        <v>227</v>
      </c>
      <c r="K18" s="233">
        <v>51</v>
      </c>
      <c r="L18" s="233">
        <v>1495</v>
      </c>
      <c r="M18" s="232">
        <v>2603</v>
      </c>
      <c r="N18" s="232"/>
      <c r="O18" s="231">
        <v>2160</v>
      </c>
      <c r="P18" s="231">
        <f t="shared" si="0"/>
        <v>17450</v>
      </c>
      <c r="Q18" s="234"/>
    </row>
    <row r="19" spans="1:16" s="229" customFormat="1" ht="12">
      <c r="A19" s="214">
        <v>15</v>
      </c>
      <c r="B19" s="231" t="s">
        <v>470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5"/>
      <c r="M19" s="236"/>
      <c r="N19" s="236"/>
      <c r="O19" s="231"/>
      <c r="P19" s="231">
        <f t="shared" si="0"/>
        <v>0</v>
      </c>
    </row>
    <row r="20" spans="1:17" s="230" customFormat="1" ht="12">
      <c r="A20" s="214">
        <v>16</v>
      </c>
      <c r="B20" s="356" t="s">
        <v>88</v>
      </c>
      <c r="C20" s="356">
        <f aca="true" t="shared" si="1" ref="C20:P20">SUM(C7:C19)</f>
        <v>32715</v>
      </c>
      <c r="D20" s="356">
        <f t="shared" si="1"/>
        <v>15403</v>
      </c>
      <c r="E20" s="356">
        <f t="shared" si="1"/>
        <v>2530</v>
      </c>
      <c r="F20" s="356">
        <f t="shared" si="1"/>
        <v>48</v>
      </c>
      <c r="G20" s="356">
        <f t="shared" si="1"/>
        <v>325</v>
      </c>
      <c r="H20" s="356">
        <f t="shared" si="1"/>
        <v>317</v>
      </c>
      <c r="I20" s="356">
        <f t="shared" si="1"/>
        <v>140</v>
      </c>
      <c r="J20" s="356">
        <f t="shared" si="1"/>
        <v>1067</v>
      </c>
      <c r="K20" s="356">
        <f t="shared" si="1"/>
        <v>241</v>
      </c>
      <c r="L20" s="356">
        <f t="shared" si="1"/>
        <v>7818</v>
      </c>
      <c r="M20" s="356">
        <f t="shared" si="1"/>
        <v>13273</v>
      </c>
      <c r="N20" s="356">
        <f t="shared" si="1"/>
        <v>0</v>
      </c>
      <c r="O20" s="356">
        <f t="shared" si="1"/>
        <v>17160</v>
      </c>
      <c r="P20" s="356">
        <f t="shared" si="1"/>
        <v>91037</v>
      </c>
      <c r="Q20" s="230">
        <f>SUM(C20:O20)</f>
        <v>91037</v>
      </c>
    </row>
    <row r="21" spans="1:16" s="229" customFormat="1" ht="12">
      <c r="A21" s="214">
        <v>17</v>
      </c>
      <c r="B21" s="237" t="s">
        <v>89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>
        <v>185700</v>
      </c>
      <c r="P21" s="231">
        <f aca="true" t="shared" si="2" ref="P21:P31">SUM(C21:O21)</f>
        <v>185700</v>
      </c>
    </row>
    <row r="22" spans="1:16" s="229" customFormat="1" ht="12">
      <c r="A22" s="214">
        <v>18</v>
      </c>
      <c r="B22" s="231" t="s">
        <v>90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>
        <v>65004</v>
      </c>
      <c r="P22" s="231">
        <f t="shared" si="2"/>
        <v>65004</v>
      </c>
    </row>
    <row r="23" spans="1:16" s="229" customFormat="1" ht="12">
      <c r="A23" s="214">
        <v>19</v>
      </c>
      <c r="B23" s="231" t="s">
        <v>91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>
        <v>1100</v>
      </c>
      <c r="P23" s="231">
        <f t="shared" si="2"/>
        <v>1100</v>
      </c>
    </row>
    <row r="24" spans="1:16" s="229" customFormat="1" ht="12">
      <c r="A24" s="214">
        <v>20</v>
      </c>
      <c r="B24" s="231" t="s">
        <v>854</v>
      </c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>
        <v>105253</v>
      </c>
      <c r="P24" s="231">
        <f t="shared" si="2"/>
        <v>105253</v>
      </c>
    </row>
    <row r="25" spans="1:16" s="229" customFormat="1" ht="12">
      <c r="A25" s="214">
        <v>21</v>
      </c>
      <c r="B25" s="231" t="s">
        <v>855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>
        <v>247308</v>
      </c>
      <c r="P25" s="231">
        <f t="shared" si="2"/>
        <v>247308</v>
      </c>
    </row>
    <row r="26" spans="1:16" s="229" customFormat="1" ht="12">
      <c r="A26" s="214">
        <v>22</v>
      </c>
      <c r="B26" s="587" t="s">
        <v>856</v>
      </c>
      <c r="C26" s="587">
        <v>161</v>
      </c>
      <c r="D26" s="587">
        <v>1579</v>
      </c>
      <c r="E26" s="587">
        <v>2579</v>
      </c>
      <c r="F26" s="587"/>
      <c r="G26" s="587"/>
      <c r="H26" s="587">
        <v>1668</v>
      </c>
      <c r="I26" s="587"/>
      <c r="J26" s="587">
        <v>117</v>
      </c>
      <c r="K26" s="587"/>
      <c r="L26" s="587"/>
      <c r="M26" s="587">
        <v>38510</v>
      </c>
      <c r="N26" s="587">
        <v>3500</v>
      </c>
      <c r="O26" s="587">
        <v>50595</v>
      </c>
      <c r="P26" s="587">
        <f t="shared" si="2"/>
        <v>98709</v>
      </c>
    </row>
    <row r="27" spans="1:16" s="229" customFormat="1" ht="12">
      <c r="A27" s="214">
        <v>23</v>
      </c>
      <c r="B27" s="231" t="s">
        <v>857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>
        <v>70</v>
      </c>
      <c r="N27" s="231"/>
      <c r="O27" s="231"/>
      <c r="P27" s="231">
        <f t="shared" si="2"/>
        <v>70</v>
      </c>
    </row>
    <row r="28" spans="1:16" s="229" customFormat="1" ht="12">
      <c r="A28" s="214">
        <v>24</v>
      </c>
      <c r="B28" s="574" t="s">
        <v>844</v>
      </c>
      <c r="C28" s="574">
        <f>SUM(C26:C27)</f>
        <v>161</v>
      </c>
      <c r="D28" s="574">
        <f aca="true" t="shared" si="3" ref="D28:O28">SUM(D26:D27)</f>
        <v>1579</v>
      </c>
      <c r="E28" s="574">
        <f t="shared" si="3"/>
        <v>2579</v>
      </c>
      <c r="F28" s="574">
        <f t="shared" si="3"/>
        <v>0</v>
      </c>
      <c r="G28" s="574">
        <f t="shared" si="3"/>
        <v>0</v>
      </c>
      <c r="H28" s="574">
        <f t="shared" si="3"/>
        <v>1668</v>
      </c>
      <c r="I28" s="574">
        <f t="shared" si="3"/>
        <v>0</v>
      </c>
      <c r="J28" s="574">
        <f t="shared" si="3"/>
        <v>117</v>
      </c>
      <c r="K28" s="574">
        <f t="shared" si="3"/>
        <v>0</v>
      </c>
      <c r="L28" s="574">
        <f t="shared" si="3"/>
        <v>0</v>
      </c>
      <c r="M28" s="574">
        <f t="shared" si="3"/>
        <v>38580</v>
      </c>
      <c r="N28" s="574">
        <f t="shared" si="3"/>
        <v>3500</v>
      </c>
      <c r="O28" s="574">
        <f t="shared" si="3"/>
        <v>50595</v>
      </c>
      <c r="P28" s="574">
        <f t="shared" si="2"/>
        <v>98779</v>
      </c>
    </row>
    <row r="29" spans="1:16" s="229" customFormat="1" ht="12">
      <c r="A29" s="214">
        <v>25</v>
      </c>
      <c r="B29" s="231" t="s">
        <v>858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N29" s="231"/>
      <c r="O29" s="231">
        <v>400</v>
      </c>
      <c r="P29" s="231">
        <f t="shared" si="2"/>
        <v>400</v>
      </c>
    </row>
    <row r="30" spans="1:16" s="229" customFormat="1" ht="12">
      <c r="A30" s="214">
        <v>26</v>
      </c>
      <c r="B30" s="231" t="s">
        <v>859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>
        <f t="shared" si="2"/>
        <v>0</v>
      </c>
    </row>
    <row r="31" spans="1:16" s="229" customFormat="1" ht="12">
      <c r="A31" s="214">
        <v>27</v>
      </c>
      <c r="B31" s="231" t="s">
        <v>860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>
        <v>1000</v>
      </c>
      <c r="P31" s="231">
        <f t="shared" si="2"/>
        <v>1000</v>
      </c>
    </row>
    <row r="32" spans="1:16" s="229" customFormat="1" ht="12">
      <c r="A32" s="214">
        <v>28</v>
      </c>
      <c r="B32" s="362" t="s">
        <v>486</v>
      </c>
      <c r="C32" s="362">
        <f>C6+C20+C21+C22+C23+C24+C25+C28+C29+C30+C31</f>
        <v>32876</v>
      </c>
      <c r="D32" s="362">
        <f aca="true" t="shared" si="4" ref="D32:O32">D6+D20+D21+D22+D23+D24+D25+D28+D29+D30+D31</f>
        <v>16982</v>
      </c>
      <c r="E32" s="362">
        <f t="shared" si="4"/>
        <v>5109</v>
      </c>
      <c r="F32" s="362">
        <f t="shared" si="4"/>
        <v>48</v>
      </c>
      <c r="G32" s="362">
        <f t="shared" si="4"/>
        <v>325</v>
      </c>
      <c r="H32" s="362">
        <f t="shared" si="4"/>
        <v>1985</v>
      </c>
      <c r="I32" s="362">
        <f t="shared" si="4"/>
        <v>140</v>
      </c>
      <c r="J32" s="362">
        <f t="shared" si="4"/>
        <v>1184</v>
      </c>
      <c r="K32" s="362">
        <f t="shared" si="4"/>
        <v>241</v>
      </c>
      <c r="L32" s="362">
        <f t="shared" si="4"/>
        <v>7818</v>
      </c>
      <c r="M32" s="362">
        <f t="shared" si="4"/>
        <v>51853</v>
      </c>
      <c r="N32" s="362">
        <f t="shared" si="4"/>
        <v>3600</v>
      </c>
      <c r="O32" s="362">
        <f t="shared" si="4"/>
        <v>673520</v>
      </c>
      <c r="P32" s="362">
        <f>SUM(C32:O32)</f>
        <v>795681</v>
      </c>
    </row>
    <row r="33" spans="1:16" s="229" customFormat="1" ht="12">
      <c r="A33" s="214">
        <v>29</v>
      </c>
      <c r="B33" s="239" t="s">
        <v>861</v>
      </c>
      <c r="C33" s="239">
        <v>174</v>
      </c>
      <c r="D33" s="239"/>
      <c r="E33" s="239"/>
      <c r="F33" s="239"/>
      <c r="G33" s="239"/>
      <c r="H33" s="239"/>
      <c r="I33" s="239"/>
      <c r="J33" s="239"/>
      <c r="K33" s="239"/>
      <c r="L33" s="239"/>
      <c r="M33" s="239">
        <v>318</v>
      </c>
      <c r="N33" s="239">
        <v>1500</v>
      </c>
      <c r="O33" s="239">
        <v>15658</v>
      </c>
      <c r="P33" s="239">
        <f>SUM(C33:O33)</f>
        <v>17650</v>
      </c>
    </row>
    <row r="34" spans="1:16" s="229" customFormat="1" ht="12">
      <c r="A34" s="214">
        <v>30</v>
      </c>
      <c r="B34" s="343" t="s">
        <v>862</v>
      </c>
      <c r="C34" s="343">
        <v>3770</v>
      </c>
      <c r="D34" s="343">
        <v>2000</v>
      </c>
      <c r="E34" s="343"/>
      <c r="F34" s="343"/>
      <c r="G34" s="343"/>
      <c r="H34" s="343"/>
      <c r="I34" s="343"/>
      <c r="J34" s="343">
        <v>2000</v>
      </c>
      <c r="K34" s="343"/>
      <c r="L34" s="343"/>
      <c r="M34" s="343">
        <v>21722</v>
      </c>
      <c r="N34" s="343">
        <v>27173</v>
      </c>
      <c r="O34" s="343"/>
      <c r="P34" s="343">
        <f>SUM(C34:O34)</f>
        <v>56665</v>
      </c>
    </row>
    <row r="35" spans="1:16" s="229" customFormat="1" ht="12.75" thickBot="1">
      <c r="A35" s="579">
        <v>31</v>
      </c>
      <c r="B35" s="526" t="s">
        <v>792</v>
      </c>
      <c r="C35" s="526">
        <f aca="true" t="shared" si="5" ref="C35:O35">C33+C34</f>
        <v>3944</v>
      </c>
      <c r="D35" s="526">
        <f t="shared" si="5"/>
        <v>2000</v>
      </c>
      <c r="E35" s="526">
        <f t="shared" si="5"/>
        <v>0</v>
      </c>
      <c r="F35" s="526">
        <f t="shared" si="5"/>
        <v>0</v>
      </c>
      <c r="G35" s="526">
        <f t="shared" si="5"/>
        <v>0</v>
      </c>
      <c r="H35" s="526">
        <f t="shared" si="5"/>
        <v>0</v>
      </c>
      <c r="I35" s="526">
        <f t="shared" si="5"/>
        <v>0</v>
      </c>
      <c r="J35" s="526">
        <f t="shared" si="5"/>
        <v>2000</v>
      </c>
      <c r="K35" s="526">
        <f t="shared" si="5"/>
        <v>0</v>
      </c>
      <c r="L35" s="526">
        <f t="shared" si="5"/>
        <v>0</v>
      </c>
      <c r="M35" s="526">
        <f t="shared" si="5"/>
        <v>22040</v>
      </c>
      <c r="N35" s="526">
        <f t="shared" si="5"/>
        <v>28673</v>
      </c>
      <c r="O35" s="526">
        <f t="shared" si="5"/>
        <v>15658</v>
      </c>
      <c r="P35" s="526">
        <f>SUM(C35:O35)</f>
        <v>74315</v>
      </c>
    </row>
    <row r="36" spans="1:17" s="230" customFormat="1" ht="12.75" thickBot="1">
      <c r="A36" s="214">
        <v>32</v>
      </c>
      <c r="B36" s="256" t="s">
        <v>503</v>
      </c>
      <c r="C36" s="256">
        <f aca="true" t="shared" si="6" ref="C36:O36">C32+C35</f>
        <v>36820</v>
      </c>
      <c r="D36" s="256">
        <f t="shared" si="6"/>
        <v>18982</v>
      </c>
      <c r="E36" s="256">
        <f t="shared" si="6"/>
        <v>5109</v>
      </c>
      <c r="F36" s="256">
        <f t="shared" si="6"/>
        <v>48</v>
      </c>
      <c r="G36" s="256">
        <f t="shared" si="6"/>
        <v>325</v>
      </c>
      <c r="H36" s="256">
        <f t="shared" si="6"/>
        <v>1985</v>
      </c>
      <c r="I36" s="256">
        <f t="shared" si="6"/>
        <v>140</v>
      </c>
      <c r="J36" s="256">
        <f t="shared" si="6"/>
        <v>3184</v>
      </c>
      <c r="K36" s="256">
        <f t="shared" si="6"/>
        <v>241</v>
      </c>
      <c r="L36" s="256">
        <f t="shared" si="6"/>
        <v>7818</v>
      </c>
      <c r="M36" s="256">
        <f t="shared" si="6"/>
        <v>73893</v>
      </c>
      <c r="N36" s="256">
        <f t="shared" si="6"/>
        <v>32273</v>
      </c>
      <c r="O36" s="256">
        <f t="shared" si="6"/>
        <v>689178</v>
      </c>
      <c r="P36" s="256">
        <f>P32+P34+P33</f>
        <v>869996</v>
      </c>
      <c r="Q36" s="230">
        <f>SUM(C36:O36)</f>
        <v>869996</v>
      </c>
    </row>
    <row r="37" spans="1:16" s="528" customFormat="1" ht="12.75" thickBot="1">
      <c r="A37" s="214">
        <v>33</v>
      </c>
      <c r="B37" s="529"/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1"/>
    </row>
    <row r="38" spans="1:16" s="230" customFormat="1" ht="12.75" thickBot="1">
      <c r="A38" s="214">
        <v>34</v>
      </c>
      <c r="B38" s="256" t="s">
        <v>793</v>
      </c>
      <c r="C38" s="256">
        <f aca="true" t="shared" si="7" ref="C38:O38">-(C36-C61)</f>
        <v>63652</v>
      </c>
      <c r="D38" s="256">
        <f t="shared" si="7"/>
        <v>43557</v>
      </c>
      <c r="E38" s="256">
        <f t="shared" si="7"/>
        <v>88773</v>
      </c>
      <c r="F38" s="256">
        <f t="shared" si="7"/>
        <v>9966</v>
      </c>
      <c r="G38" s="256">
        <f t="shared" si="7"/>
        <v>10840</v>
      </c>
      <c r="H38" s="256">
        <f t="shared" si="7"/>
        <v>104141</v>
      </c>
      <c r="I38" s="256">
        <f t="shared" si="7"/>
        <v>11062</v>
      </c>
      <c r="J38" s="256">
        <f t="shared" si="7"/>
        <v>22779</v>
      </c>
      <c r="K38" s="256">
        <f t="shared" si="7"/>
        <v>11813</v>
      </c>
      <c r="L38" s="256">
        <f t="shared" si="7"/>
        <v>28942</v>
      </c>
      <c r="M38" s="256">
        <f t="shared" si="7"/>
        <v>48337</v>
      </c>
      <c r="N38" s="256">
        <f t="shared" si="7"/>
        <v>147870</v>
      </c>
      <c r="O38" s="256">
        <f t="shared" si="7"/>
        <v>-591732</v>
      </c>
      <c r="P38" s="254">
        <f>SUM(C38:O38)</f>
        <v>0</v>
      </c>
    </row>
    <row r="39" spans="1:16" s="229" customFormat="1" ht="12">
      <c r="A39" s="214">
        <v>35</v>
      </c>
      <c r="B39" s="231" t="s">
        <v>505</v>
      </c>
      <c r="C39" s="231">
        <v>30814</v>
      </c>
      <c r="D39" s="231">
        <v>17655</v>
      </c>
      <c r="E39" s="231">
        <v>52246</v>
      </c>
      <c r="F39" s="239">
        <v>2598</v>
      </c>
      <c r="G39" s="231">
        <v>3485</v>
      </c>
      <c r="H39" s="231">
        <v>48152</v>
      </c>
      <c r="I39" s="231">
        <v>6831</v>
      </c>
      <c r="J39" s="231">
        <v>4230</v>
      </c>
      <c r="K39" s="231">
        <v>1343</v>
      </c>
      <c r="L39" s="231">
        <v>8849</v>
      </c>
      <c r="M39" s="231">
        <v>7849</v>
      </c>
      <c r="N39" s="231">
        <v>16316</v>
      </c>
      <c r="O39" s="231">
        <v>-200368</v>
      </c>
      <c r="P39" s="231">
        <f>SUM(C39:O39)</f>
        <v>0</v>
      </c>
    </row>
    <row r="40" spans="1:16" s="229" customFormat="1" ht="12">
      <c r="A40" s="214">
        <v>36</v>
      </c>
      <c r="B40" s="231" t="s">
        <v>506</v>
      </c>
      <c r="C40" s="231">
        <v>2121</v>
      </c>
      <c r="D40" s="231">
        <v>1427</v>
      </c>
      <c r="E40" s="231">
        <v>6754</v>
      </c>
      <c r="F40" s="239">
        <v>7368</v>
      </c>
      <c r="G40" s="231">
        <v>7355</v>
      </c>
      <c r="H40" s="231">
        <v>3352</v>
      </c>
      <c r="I40" s="231">
        <v>488</v>
      </c>
      <c r="J40" s="231">
        <v>202</v>
      </c>
      <c r="K40" s="231">
        <v>228</v>
      </c>
      <c r="L40" s="231">
        <v>1592</v>
      </c>
      <c r="M40" s="231"/>
      <c r="N40" s="231">
        <v>8820</v>
      </c>
      <c r="O40" s="231">
        <v>-39707</v>
      </c>
      <c r="P40" s="231">
        <f>SUM(C40:O40)</f>
        <v>0</v>
      </c>
    </row>
    <row r="41" spans="1:16" s="229" customFormat="1" ht="12.75" thickBot="1">
      <c r="A41" s="214">
        <v>37</v>
      </c>
      <c r="B41" s="576" t="s">
        <v>507</v>
      </c>
      <c r="C41" s="576">
        <f>C38-C39-C40</f>
        <v>30717</v>
      </c>
      <c r="D41" s="576">
        <f aca="true" t="shared" si="8" ref="D41:N41">D38-D39-D40</f>
        <v>24475</v>
      </c>
      <c r="E41" s="576">
        <f t="shared" si="8"/>
        <v>29773</v>
      </c>
      <c r="F41" s="576">
        <f t="shared" si="8"/>
        <v>0</v>
      </c>
      <c r="G41" s="576">
        <f t="shared" si="8"/>
        <v>0</v>
      </c>
      <c r="H41" s="576">
        <f t="shared" si="8"/>
        <v>52637</v>
      </c>
      <c r="I41" s="576">
        <f t="shared" si="8"/>
        <v>3743</v>
      </c>
      <c r="J41" s="576">
        <f t="shared" si="8"/>
        <v>18347</v>
      </c>
      <c r="K41" s="576">
        <f t="shared" si="8"/>
        <v>10242</v>
      </c>
      <c r="L41" s="576">
        <f t="shared" si="8"/>
        <v>18501</v>
      </c>
      <c r="M41" s="576">
        <f t="shared" si="8"/>
        <v>40488</v>
      </c>
      <c r="N41" s="576">
        <f t="shared" si="8"/>
        <v>122734</v>
      </c>
      <c r="O41" s="537">
        <v>240075</v>
      </c>
      <c r="P41" s="537">
        <f>SUM(C41:O41)</f>
        <v>591732</v>
      </c>
    </row>
    <row r="42" spans="1:16" s="229" customFormat="1" ht="12.75" thickBot="1">
      <c r="A42" s="214">
        <v>38</v>
      </c>
      <c r="B42" s="577" t="s">
        <v>797</v>
      </c>
      <c r="C42" s="254">
        <f>C36+C38</f>
        <v>100472</v>
      </c>
      <c r="D42" s="254">
        <f aca="true" t="shared" si="9" ref="D42:N42">D36+D38</f>
        <v>62539</v>
      </c>
      <c r="E42" s="254">
        <f t="shared" si="9"/>
        <v>93882</v>
      </c>
      <c r="F42" s="254">
        <f t="shared" si="9"/>
        <v>10014</v>
      </c>
      <c r="G42" s="254">
        <f t="shared" si="9"/>
        <v>11165</v>
      </c>
      <c r="H42" s="254">
        <f t="shared" si="9"/>
        <v>106126</v>
      </c>
      <c r="I42" s="254">
        <f t="shared" si="9"/>
        <v>11202</v>
      </c>
      <c r="J42" s="254">
        <f t="shared" si="9"/>
        <v>25963</v>
      </c>
      <c r="K42" s="254">
        <f t="shared" si="9"/>
        <v>12054</v>
      </c>
      <c r="L42" s="254">
        <f t="shared" si="9"/>
        <v>36760</v>
      </c>
      <c r="M42" s="254">
        <f t="shared" si="9"/>
        <v>122230</v>
      </c>
      <c r="N42" s="578">
        <f t="shared" si="9"/>
        <v>180143</v>
      </c>
      <c r="O42" s="536"/>
      <c r="P42" s="536"/>
    </row>
    <row r="43" spans="1:16" s="229" customFormat="1" ht="10.5" customHeight="1">
      <c r="A43" s="214">
        <v>39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</row>
    <row r="44" spans="1:16" s="230" customFormat="1" ht="12">
      <c r="A44" s="214">
        <v>40</v>
      </c>
      <c r="B44" s="362" t="s">
        <v>794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</row>
    <row r="45" spans="1:16" s="229" customFormat="1" ht="12">
      <c r="A45" s="214">
        <v>41</v>
      </c>
      <c r="B45" s="237" t="s">
        <v>488</v>
      </c>
      <c r="C45" s="237">
        <v>45290</v>
      </c>
      <c r="D45" s="237">
        <v>31032</v>
      </c>
      <c r="E45" s="237">
        <v>58568</v>
      </c>
      <c r="F45" s="237">
        <v>5923</v>
      </c>
      <c r="G45" s="237">
        <v>5971</v>
      </c>
      <c r="H45" s="237">
        <v>63963</v>
      </c>
      <c r="I45" s="237">
        <v>7434</v>
      </c>
      <c r="J45" s="237">
        <v>9830</v>
      </c>
      <c r="K45" s="237">
        <v>3664</v>
      </c>
      <c r="L45" s="534">
        <v>19292</v>
      </c>
      <c r="M45" s="237">
        <v>61841</v>
      </c>
      <c r="N45" s="237">
        <v>111571</v>
      </c>
      <c r="O45" s="237">
        <v>7016</v>
      </c>
      <c r="P45" s="237">
        <f>SUM(C45:O45)</f>
        <v>431395</v>
      </c>
    </row>
    <row r="46" spans="1:16" s="229" customFormat="1" ht="12">
      <c r="A46" s="214">
        <v>42</v>
      </c>
      <c r="B46" s="231" t="s">
        <v>489</v>
      </c>
      <c r="C46" s="231">
        <v>11935</v>
      </c>
      <c r="D46" s="231">
        <v>7892</v>
      </c>
      <c r="E46" s="231">
        <v>15214</v>
      </c>
      <c r="F46" s="231">
        <v>1523</v>
      </c>
      <c r="G46" s="231">
        <v>1557</v>
      </c>
      <c r="H46" s="231">
        <v>16525</v>
      </c>
      <c r="I46" s="231">
        <v>1916</v>
      </c>
      <c r="J46" s="231">
        <v>2538</v>
      </c>
      <c r="K46" s="231">
        <v>973</v>
      </c>
      <c r="L46" s="231">
        <v>5079</v>
      </c>
      <c r="M46" s="231">
        <v>11540</v>
      </c>
      <c r="N46" s="231">
        <v>29544</v>
      </c>
      <c r="O46" s="231">
        <v>4125</v>
      </c>
      <c r="P46" s="231">
        <f>SUM(C46:O46)</f>
        <v>110361</v>
      </c>
    </row>
    <row r="47" spans="1:16" s="229" customFormat="1" ht="12">
      <c r="A47" s="214">
        <v>43</v>
      </c>
      <c r="B47" s="231" t="s">
        <v>487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>
        <v>1800</v>
      </c>
      <c r="P47" s="231">
        <f>SUM(C47:O47)</f>
        <v>1800</v>
      </c>
    </row>
    <row r="48" spans="1:16" s="229" customFormat="1" ht="12">
      <c r="A48" s="214">
        <v>44</v>
      </c>
      <c r="B48" s="231" t="s">
        <v>490</v>
      </c>
      <c r="C48" s="231">
        <v>43073</v>
      </c>
      <c r="D48" s="231">
        <v>23615</v>
      </c>
      <c r="E48" s="231">
        <v>20100</v>
      </c>
      <c r="F48" s="231">
        <v>2568</v>
      </c>
      <c r="G48" s="231">
        <v>3637</v>
      </c>
      <c r="H48" s="231">
        <v>25638</v>
      </c>
      <c r="I48" s="231">
        <v>1852</v>
      </c>
      <c r="J48" s="231">
        <v>13595</v>
      </c>
      <c r="K48" s="231">
        <v>7417</v>
      </c>
      <c r="L48" s="231">
        <v>12389</v>
      </c>
      <c r="M48" s="231">
        <v>46779</v>
      </c>
      <c r="N48" s="231">
        <v>37074</v>
      </c>
      <c r="O48" s="231">
        <v>13106</v>
      </c>
      <c r="P48" s="231">
        <f>SUM(C48:O48)</f>
        <v>250843</v>
      </c>
    </row>
    <row r="49" spans="1:16" s="229" customFormat="1" ht="12">
      <c r="A49" s="214">
        <v>45</v>
      </c>
      <c r="B49" s="357" t="s">
        <v>491</v>
      </c>
      <c r="C49" s="357">
        <f aca="true" t="shared" si="10" ref="C49:P49">(SUM(C45:C48))-C47</f>
        <v>100298</v>
      </c>
      <c r="D49" s="357">
        <f t="shared" si="10"/>
        <v>62539</v>
      </c>
      <c r="E49" s="357">
        <f t="shared" si="10"/>
        <v>93882</v>
      </c>
      <c r="F49" s="357">
        <f t="shared" si="10"/>
        <v>10014</v>
      </c>
      <c r="G49" s="357">
        <f t="shared" si="10"/>
        <v>11165</v>
      </c>
      <c r="H49" s="357">
        <f t="shared" si="10"/>
        <v>106126</v>
      </c>
      <c r="I49" s="357">
        <f t="shared" si="10"/>
        <v>11202</v>
      </c>
      <c r="J49" s="357">
        <f t="shared" si="10"/>
        <v>25963</v>
      </c>
      <c r="K49" s="357">
        <f t="shared" si="10"/>
        <v>12054</v>
      </c>
      <c r="L49" s="357">
        <f t="shared" si="10"/>
        <v>36760</v>
      </c>
      <c r="M49" s="357">
        <f t="shared" si="10"/>
        <v>120160</v>
      </c>
      <c r="N49" s="357">
        <f t="shared" si="10"/>
        <v>178189</v>
      </c>
      <c r="O49" s="357">
        <f t="shared" si="10"/>
        <v>24247</v>
      </c>
      <c r="P49" s="357">
        <f t="shared" si="10"/>
        <v>792599</v>
      </c>
    </row>
    <row r="50" spans="1:16" s="229" customFormat="1" ht="12">
      <c r="A50" s="214">
        <v>46</v>
      </c>
      <c r="B50" s="231" t="s">
        <v>492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>
        <v>36520</v>
      </c>
      <c r="P50" s="231">
        <f>SUM(C50:O50)</f>
        <v>36520</v>
      </c>
    </row>
    <row r="51" spans="1:16" s="229" customFormat="1" ht="12">
      <c r="A51" s="214">
        <v>47</v>
      </c>
      <c r="B51" s="231" t="s">
        <v>493</v>
      </c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>
        <v>2128</v>
      </c>
      <c r="P51" s="231">
        <f>SUM(C51:O51)</f>
        <v>2128</v>
      </c>
    </row>
    <row r="52" spans="1:16" s="229" customFormat="1" ht="12">
      <c r="A52" s="214">
        <v>48</v>
      </c>
      <c r="B52" s="231" t="s">
        <v>494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>
        <v>7313</v>
      </c>
      <c r="P52" s="231">
        <f>SUM(C52:O52)</f>
        <v>7313</v>
      </c>
    </row>
    <row r="53" spans="1:16" s="229" customFormat="1" ht="12">
      <c r="A53" s="214">
        <v>49</v>
      </c>
      <c r="B53" s="575" t="s">
        <v>843</v>
      </c>
      <c r="C53" s="575">
        <f aca="true" t="shared" si="11" ref="C53:N53">SUM(C50:C52)</f>
        <v>0</v>
      </c>
      <c r="D53" s="575">
        <f t="shared" si="11"/>
        <v>0</v>
      </c>
      <c r="E53" s="575">
        <f t="shared" si="11"/>
        <v>0</v>
      </c>
      <c r="F53" s="575">
        <f t="shared" si="11"/>
        <v>0</v>
      </c>
      <c r="G53" s="575">
        <f t="shared" si="11"/>
        <v>0</v>
      </c>
      <c r="H53" s="575">
        <f t="shared" si="11"/>
        <v>0</v>
      </c>
      <c r="I53" s="575">
        <f t="shared" si="11"/>
        <v>0</v>
      </c>
      <c r="J53" s="575">
        <f t="shared" si="11"/>
        <v>0</v>
      </c>
      <c r="K53" s="575">
        <f t="shared" si="11"/>
        <v>0</v>
      </c>
      <c r="L53" s="575">
        <f t="shared" si="11"/>
        <v>0</v>
      </c>
      <c r="M53" s="575">
        <f t="shared" si="11"/>
        <v>0</v>
      </c>
      <c r="N53" s="575">
        <f t="shared" si="11"/>
        <v>0</v>
      </c>
      <c r="O53" s="575">
        <f>SUM(O50:O52)</f>
        <v>45961</v>
      </c>
      <c r="P53" s="575">
        <f>SUM(P50:P52)</f>
        <v>45961</v>
      </c>
    </row>
    <row r="54" spans="1:16" s="230" customFormat="1" ht="12">
      <c r="A54" s="214">
        <v>50</v>
      </c>
      <c r="B54" s="362" t="s">
        <v>495</v>
      </c>
      <c r="C54" s="362">
        <f>C49+C53</f>
        <v>100298</v>
      </c>
      <c r="D54" s="362">
        <f aca="true" t="shared" si="12" ref="D54:P54">D49+D53</f>
        <v>62539</v>
      </c>
      <c r="E54" s="362">
        <f t="shared" si="12"/>
        <v>93882</v>
      </c>
      <c r="F54" s="362">
        <f t="shared" si="12"/>
        <v>10014</v>
      </c>
      <c r="G54" s="362">
        <f t="shared" si="12"/>
        <v>11165</v>
      </c>
      <c r="H54" s="362">
        <f t="shared" si="12"/>
        <v>106126</v>
      </c>
      <c r="I54" s="362">
        <f t="shared" si="12"/>
        <v>11202</v>
      </c>
      <c r="J54" s="362">
        <f t="shared" si="12"/>
        <v>25963</v>
      </c>
      <c r="K54" s="362">
        <f t="shared" si="12"/>
        <v>12054</v>
      </c>
      <c r="L54" s="362">
        <f t="shared" si="12"/>
        <v>36760</v>
      </c>
      <c r="M54" s="362">
        <f t="shared" si="12"/>
        <v>120160</v>
      </c>
      <c r="N54" s="362">
        <f t="shared" si="12"/>
        <v>178189</v>
      </c>
      <c r="O54" s="362">
        <f t="shared" si="12"/>
        <v>70208</v>
      </c>
      <c r="P54" s="362">
        <f t="shared" si="12"/>
        <v>838560</v>
      </c>
    </row>
    <row r="55" spans="1:16" s="230" customFormat="1" ht="12">
      <c r="A55" s="214">
        <v>51</v>
      </c>
      <c r="B55" s="356" t="s">
        <v>496</v>
      </c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8"/>
      <c r="P55" s="356">
        <f>SUM(C55:O55)</f>
        <v>0</v>
      </c>
    </row>
    <row r="56" spans="1:16" s="229" customFormat="1" ht="12">
      <c r="A56" s="214">
        <v>52</v>
      </c>
      <c r="B56" s="231" t="s">
        <v>497</v>
      </c>
      <c r="C56" s="231">
        <v>174</v>
      </c>
      <c r="D56" s="231"/>
      <c r="E56" s="231"/>
      <c r="F56" s="231"/>
      <c r="G56" s="231"/>
      <c r="H56" s="231"/>
      <c r="I56" s="231"/>
      <c r="J56" s="231"/>
      <c r="K56" s="231"/>
      <c r="L56" s="231"/>
      <c r="M56" s="231">
        <v>200</v>
      </c>
      <c r="N56" s="231">
        <v>1500</v>
      </c>
      <c r="O56" s="238">
        <v>458</v>
      </c>
      <c r="P56" s="231">
        <f>SUM(C56:O56)</f>
        <v>2332</v>
      </c>
    </row>
    <row r="57" spans="1:16" s="229" customFormat="1" ht="12">
      <c r="A57" s="214">
        <v>53</v>
      </c>
      <c r="B57" s="231" t="s">
        <v>498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>
        <v>1870</v>
      </c>
      <c r="N57" s="231">
        <v>454</v>
      </c>
      <c r="O57" s="238">
        <v>17000</v>
      </c>
      <c r="P57" s="231">
        <f>SUM(C57:O57)</f>
        <v>19324</v>
      </c>
    </row>
    <row r="58" spans="1:16" s="229" customFormat="1" ht="12">
      <c r="A58" s="214">
        <v>54</v>
      </c>
      <c r="B58" s="231" t="s">
        <v>499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8"/>
      <c r="P58" s="231">
        <f>SUM(C58:O58)</f>
        <v>0</v>
      </c>
    </row>
    <row r="59" spans="1:16" s="230" customFormat="1" ht="12">
      <c r="A59" s="214">
        <v>55</v>
      </c>
      <c r="B59" s="362" t="s">
        <v>500</v>
      </c>
      <c r="C59" s="362">
        <f aca="true" t="shared" si="13" ref="C59:P59">SUM(C56:C58)</f>
        <v>174</v>
      </c>
      <c r="D59" s="362">
        <f t="shared" si="13"/>
        <v>0</v>
      </c>
      <c r="E59" s="362">
        <f t="shared" si="13"/>
        <v>0</v>
      </c>
      <c r="F59" s="362">
        <f t="shared" si="13"/>
        <v>0</v>
      </c>
      <c r="G59" s="362">
        <f t="shared" si="13"/>
        <v>0</v>
      </c>
      <c r="H59" s="362">
        <f t="shared" si="13"/>
        <v>0</v>
      </c>
      <c r="I59" s="362">
        <f t="shared" si="13"/>
        <v>0</v>
      </c>
      <c r="J59" s="362">
        <f t="shared" si="13"/>
        <v>0</v>
      </c>
      <c r="K59" s="362">
        <f t="shared" si="13"/>
        <v>0</v>
      </c>
      <c r="L59" s="362">
        <f t="shared" si="13"/>
        <v>0</v>
      </c>
      <c r="M59" s="362">
        <f t="shared" si="13"/>
        <v>2070</v>
      </c>
      <c r="N59" s="362">
        <f t="shared" si="13"/>
        <v>1954</v>
      </c>
      <c r="O59" s="362">
        <f t="shared" si="13"/>
        <v>17458</v>
      </c>
      <c r="P59" s="362">
        <f t="shared" si="13"/>
        <v>21656</v>
      </c>
    </row>
    <row r="60" spans="1:16" s="230" customFormat="1" ht="12.75" thickBot="1">
      <c r="A60" s="214">
        <v>56</v>
      </c>
      <c r="B60" s="525" t="s">
        <v>501</v>
      </c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7">
        <v>9780</v>
      </c>
      <c r="P60" s="525">
        <f>SUM(C60:O60)</f>
        <v>9780</v>
      </c>
    </row>
    <row r="61" spans="1:17" s="230" customFormat="1" ht="12.75" thickBot="1">
      <c r="A61" s="214">
        <v>57</v>
      </c>
      <c r="B61" s="256" t="s">
        <v>504</v>
      </c>
      <c r="C61" s="256">
        <f aca="true" t="shared" si="14" ref="C61:P61">C54+C55+C59+C60</f>
        <v>100472</v>
      </c>
      <c r="D61" s="256">
        <f t="shared" si="14"/>
        <v>62539</v>
      </c>
      <c r="E61" s="256">
        <f t="shared" si="14"/>
        <v>93882</v>
      </c>
      <c r="F61" s="256">
        <f t="shared" si="14"/>
        <v>10014</v>
      </c>
      <c r="G61" s="256">
        <f t="shared" si="14"/>
        <v>11165</v>
      </c>
      <c r="H61" s="256">
        <f t="shared" si="14"/>
        <v>106126</v>
      </c>
      <c r="I61" s="256">
        <f t="shared" si="14"/>
        <v>11202</v>
      </c>
      <c r="J61" s="256">
        <f t="shared" si="14"/>
        <v>25963</v>
      </c>
      <c r="K61" s="256">
        <f t="shared" si="14"/>
        <v>12054</v>
      </c>
      <c r="L61" s="256">
        <f t="shared" si="14"/>
        <v>36760</v>
      </c>
      <c r="M61" s="256">
        <f t="shared" si="14"/>
        <v>122230</v>
      </c>
      <c r="N61" s="256">
        <f t="shared" si="14"/>
        <v>180143</v>
      </c>
      <c r="O61" s="256">
        <f t="shared" si="14"/>
        <v>97446</v>
      </c>
      <c r="P61" s="256">
        <f t="shared" si="14"/>
        <v>869996</v>
      </c>
      <c r="Q61" s="230">
        <f>SUM(C61:O61)</f>
        <v>869996</v>
      </c>
    </row>
    <row r="62" spans="1:16" s="230" customFormat="1" ht="12">
      <c r="A62" s="214">
        <v>58</v>
      </c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</row>
    <row r="63" spans="1:16" s="229" customFormat="1" ht="12">
      <c r="A63" s="214">
        <v>59</v>
      </c>
      <c r="B63" s="533" t="s">
        <v>796</v>
      </c>
      <c r="C63" s="533">
        <v>234480</v>
      </c>
      <c r="D63" s="533">
        <v>317857</v>
      </c>
      <c r="E63" s="533">
        <v>121028</v>
      </c>
      <c r="F63" s="533">
        <v>491273</v>
      </c>
      <c r="G63" s="533">
        <v>353933</v>
      </c>
      <c r="H63" s="533">
        <v>307819</v>
      </c>
      <c r="I63" s="533">
        <v>49906</v>
      </c>
      <c r="J63" s="533">
        <v>4061</v>
      </c>
      <c r="K63" s="533">
        <v>6591</v>
      </c>
      <c r="L63" s="533">
        <v>7677</v>
      </c>
      <c r="M63" s="533">
        <v>6668</v>
      </c>
      <c r="N63" s="533">
        <v>20479</v>
      </c>
      <c r="O63" s="535"/>
      <c r="P63" s="535"/>
    </row>
    <row r="64" ht="13.5" thickBot="1">
      <c r="A64" s="214">
        <v>60</v>
      </c>
    </row>
    <row r="65" spans="1:16" s="229" customFormat="1" ht="12">
      <c r="A65" s="214">
        <v>61</v>
      </c>
      <c r="B65" s="244" t="s">
        <v>474</v>
      </c>
      <c r="C65" s="244">
        <v>24</v>
      </c>
      <c r="D65" s="257">
        <v>16</v>
      </c>
      <c r="E65" s="257">
        <v>23.5</v>
      </c>
      <c r="F65" s="244">
        <v>2.5</v>
      </c>
      <c r="G65" s="244">
        <v>3</v>
      </c>
      <c r="H65" s="257">
        <v>27.5</v>
      </c>
      <c r="I65" s="257">
        <v>3.5</v>
      </c>
      <c r="J65" s="244">
        <v>4.75</v>
      </c>
      <c r="K65" s="244">
        <v>2</v>
      </c>
      <c r="L65" s="244">
        <v>10</v>
      </c>
      <c r="M65" s="244">
        <v>12</v>
      </c>
      <c r="N65" s="244">
        <v>32</v>
      </c>
      <c r="O65" s="244">
        <v>3</v>
      </c>
      <c r="P65" s="244">
        <f>SUM(C65:O65)</f>
        <v>163.75</v>
      </c>
    </row>
    <row r="66" spans="1:16" s="229" customFormat="1" ht="12.75" thickBot="1">
      <c r="A66" s="214">
        <v>62</v>
      </c>
      <c r="B66" s="231" t="s">
        <v>502</v>
      </c>
      <c r="C66" s="239"/>
      <c r="D66" s="239">
        <v>3</v>
      </c>
      <c r="E66" s="239">
        <v>2</v>
      </c>
      <c r="F66" s="239"/>
      <c r="G66" s="239"/>
      <c r="H66" s="239">
        <v>2</v>
      </c>
      <c r="I66" s="239"/>
      <c r="J66" s="239"/>
      <c r="K66" s="239"/>
      <c r="L66" s="239"/>
      <c r="M66" s="239">
        <v>60</v>
      </c>
      <c r="N66" s="239"/>
      <c r="O66" s="239">
        <v>2</v>
      </c>
      <c r="P66" s="239">
        <f>SUM(C66:O66)</f>
        <v>69</v>
      </c>
    </row>
    <row r="67" spans="1:16" s="229" customFormat="1" ht="12.75" thickBot="1">
      <c r="A67" s="214">
        <v>63</v>
      </c>
      <c r="B67" s="359" t="s">
        <v>511</v>
      </c>
      <c r="C67" s="360">
        <f aca="true" t="shared" si="15" ref="C67:O67">C65+C66</f>
        <v>24</v>
      </c>
      <c r="D67" s="360">
        <f t="shared" si="15"/>
        <v>19</v>
      </c>
      <c r="E67" s="360">
        <f t="shared" si="15"/>
        <v>25.5</v>
      </c>
      <c r="F67" s="360">
        <f t="shared" si="15"/>
        <v>2.5</v>
      </c>
      <c r="G67" s="360">
        <f t="shared" si="15"/>
        <v>3</v>
      </c>
      <c r="H67" s="360">
        <f t="shared" si="15"/>
        <v>29.5</v>
      </c>
      <c r="I67" s="360">
        <f t="shared" si="15"/>
        <v>3.5</v>
      </c>
      <c r="J67" s="360">
        <f t="shared" si="15"/>
        <v>4.75</v>
      </c>
      <c r="K67" s="360">
        <f t="shared" si="15"/>
        <v>2</v>
      </c>
      <c r="L67" s="360">
        <f t="shared" si="15"/>
        <v>10</v>
      </c>
      <c r="M67" s="360">
        <f t="shared" si="15"/>
        <v>72</v>
      </c>
      <c r="N67" s="360">
        <f t="shared" si="15"/>
        <v>32</v>
      </c>
      <c r="O67" s="360">
        <f t="shared" si="15"/>
        <v>5</v>
      </c>
      <c r="P67" s="361">
        <f>SUM(C67:O67)</f>
        <v>232.75</v>
      </c>
    </row>
    <row r="68" spans="1:2" s="229" customFormat="1" ht="12">
      <c r="A68" s="214"/>
      <c r="B68" s="230"/>
    </row>
    <row r="72" ht="12.75">
      <c r="P72" s="243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Berhida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2012-02-28T16:22:45Z</cp:lastPrinted>
  <dcterms:created xsi:type="dcterms:W3CDTF">2012-01-18T06:43:22Z</dcterms:created>
  <dcterms:modified xsi:type="dcterms:W3CDTF">2012-02-29T14:30:24Z</dcterms:modified>
  <cp:category/>
  <cp:version/>
  <cp:contentType/>
  <cp:contentStatus/>
</cp:coreProperties>
</file>